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035" windowHeight="12060" activeTab="1"/>
  </bookViews>
  <sheets>
    <sheet name="прил 7 2017 " sheetId="1" r:id="rId1"/>
    <sheet name="прил 9 2017" sheetId="2" r:id="rId2"/>
  </sheets>
  <definedNames>
    <definedName name="_xlnm._FilterDatabase" localSheetId="0" hidden="1">'прил 7 2017 '!#REF!</definedName>
    <definedName name="_xlnm._FilterDatabase" localSheetId="1" hidden="1">'прил 9 2017'!$A$24:$T$357</definedName>
    <definedName name="_xlnm.Print_Area" localSheetId="0">'прил 7 2017 '!$A$1:$N$532</definedName>
    <definedName name="_xlnm.Print_Area" localSheetId="1">'прил 9 2017'!$A$1:$I$378</definedName>
  </definedNames>
  <calcPr calcId="145621"/>
</workbook>
</file>

<file path=xl/calcChain.xml><?xml version="1.0" encoding="utf-8"?>
<calcChain xmlns="http://schemas.openxmlformats.org/spreadsheetml/2006/main">
  <c r="H239" i="2" l="1"/>
  <c r="H240" i="2"/>
  <c r="H241" i="2"/>
  <c r="H247" i="2"/>
  <c r="H253" i="2"/>
  <c r="H255" i="2"/>
  <c r="H273" i="2"/>
  <c r="H229" i="2"/>
  <c r="H165" i="2"/>
  <c r="H164" i="2" s="1"/>
  <c r="N427" i="1"/>
  <c r="N511" i="1"/>
  <c r="N512" i="1"/>
  <c r="J513" i="1"/>
  <c r="N304" i="1"/>
  <c r="N300" i="1"/>
  <c r="N306" i="1"/>
  <c r="N312" i="1"/>
  <c r="N286" i="1"/>
  <c r="J378" i="2"/>
  <c r="I378" i="2"/>
  <c r="H378" i="2"/>
  <c r="J377" i="2"/>
  <c r="J376" i="2" s="1"/>
  <c r="J375" i="2" s="1"/>
  <c r="J374" i="2" s="1"/>
  <c r="I377" i="2"/>
  <c r="H377" i="2"/>
  <c r="I376" i="2"/>
  <c r="I375" i="2" s="1"/>
  <c r="I374" i="2" s="1"/>
  <c r="H376" i="2"/>
  <c r="H375" i="2"/>
  <c r="H374" i="2" s="1"/>
  <c r="H372" i="2"/>
  <c r="H371" i="2" s="1"/>
  <c r="H370" i="2" s="1"/>
  <c r="H369" i="2" s="1"/>
  <c r="H367" i="2"/>
  <c r="H366" i="2"/>
  <c r="J365" i="2"/>
  <c r="I365" i="2"/>
  <c r="H365" i="2"/>
  <c r="H364" i="2" s="1"/>
  <c r="H363" i="2" s="1"/>
  <c r="H362" i="2" s="1"/>
  <c r="H361" i="2" s="1"/>
  <c r="H360" i="2" s="1"/>
  <c r="H359" i="2" s="1"/>
  <c r="J364" i="2"/>
  <c r="I364" i="2"/>
  <c r="J363" i="2"/>
  <c r="J362" i="2" s="1"/>
  <c r="J361" i="2" s="1"/>
  <c r="J360" i="2" s="1"/>
  <c r="J359" i="2" s="1"/>
  <c r="I363" i="2"/>
  <c r="I362" i="2"/>
  <c r="I361" i="2" s="1"/>
  <c r="I360" i="2" s="1"/>
  <c r="I359" i="2" s="1"/>
  <c r="J356" i="2"/>
  <c r="J355" i="2" s="1"/>
  <c r="J354" i="2" s="1"/>
  <c r="I356" i="2"/>
  <c r="I355" i="2" s="1"/>
  <c r="I354" i="2" s="1"/>
  <c r="H356" i="2"/>
  <c r="H355" i="2"/>
  <c r="H354" i="2" s="1"/>
  <c r="J351" i="2"/>
  <c r="J350" i="2" s="1"/>
  <c r="I351" i="2"/>
  <c r="H351" i="2"/>
  <c r="I350" i="2"/>
  <c r="H350" i="2"/>
  <c r="H349" i="2" s="1"/>
  <c r="H348" i="2" s="1"/>
  <c r="H347" i="2" s="1"/>
  <c r="J345" i="2"/>
  <c r="I345" i="2"/>
  <c r="H345" i="2"/>
  <c r="H344" i="2" s="1"/>
  <c r="H343" i="2" s="1"/>
  <c r="J344" i="2"/>
  <c r="J343" i="2" s="1"/>
  <c r="I344" i="2"/>
  <c r="I343" i="2"/>
  <c r="J341" i="2"/>
  <c r="I341" i="2"/>
  <c r="H341" i="2"/>
  <c r="H338" i="2" s="1"/>
  <c r="J339" i="2"/>
  <c r="I339" i="2"/>
  <c r="H339" i="2"/>
  <c r="J338" i="2"/>
  <c r="J334" i="2" s="1"/>
  <c r="J333" i="2" s="1"/>
  <c r="J332" i="2" s="1"/>
  <c r="I338" i="2"/>
  <c r="J336" i="2"/>
  <c r="I336" i="2"/>
  <c r="I335" i="2" s="1"/>
  <c r="I334" i="2" s="1"/>
  <c r="I333" i="2" s="1"/>
  <c r="H336" i="2"/>
  <c r="J335" i="2"/>
  <c r="H335" i="2"/>
  <c r="H334" i="2" s="1"/>
  <c r="H333" i="2" s="1"/>
  <c r="H332" i="2" s="1"/>
  <c r="J328" i="2"/>
  <c r="J327" i="2" s="1"/>
  <c r="J326" i="2" s="1"/>
  <c r="J325" i="2" s="1"/>
  <c r="J324" i="2" s="1"/>
  <c r="I328" i="2"/>
  <c r="H328" i="2"/>
  <c r="H327" i="2" s="1"/>
  <c r="H326" i="2" s="1"/>
  <c r="H325" i="2" s="1"/>
  <c r="H324" i="2" s="1"/>
  <c r="I327" i="2"/>
  <c r="I326" i="2" s="1"/>
  <c r="I325" i="2" s="1"/>
  <c r="I324" i="2" s="1"/>
  <c r="H320" i="2"/>
  <c r="H319" i="2" s="1"/>
  <c r="H318" i="2" s="1"/>
  <c r="J316" i="2"/>
  <c r="J315" i="2" s="1"/>
  <c r="J314" i="2" s="1"/>
  <c r="J313" i="2" s="1"/>
  <c r="J312" i="2" s="1"/>
  <c r="I316" i="2"/>
  <c r="I315" i="2" s="1"/>
  <c r="I314" i="2" s="1"/>
  <c r="I313" i="2" s="1"/>
  <c r="I312" i="2" s="1"/>
  <c r="H316" i="2"/>
  <c r="H315" i="2"/>
  <c r="H314" i="2" s="1"/>
  <c r="H313" i="2" s="1"/>
  <c r="H312" i="2" s="1"/>
  <c r="J310" i="2"/>
  <c r="I310" i="2"/>
  <c r="I309" i="2" s="1"/>
  <c r="I308" i="2" s="1"/>
  <c r="I307" i="2" s="1"/>
  <c r="I306" i="2" s="1"/>
  <c r="I305" i="2" s="1"/>
  <c r="H310" i="2"/>
  <c r="H309" i="2" s="1"/>
  <c r="H308" i="2" s="1"/>
  <c r="H307" i="2" s="1"/>
  <c r="H306" i="2" s="1"/>
  <c r="H305" i="2" s="1"/>
  <c r="J309" i="2"/>
  <c r="J308" i="2"/>
  <c r="J307" i="2" s="1"/>
  <c r="J306" i="2" s="1"/>
  <c r="J305" i="2" s="1"/>
  <c r="J303" i="2"/>
  <c r="I303" i="2"/>
  <c r="H303" i="2"/>
  <c r="H302" i="2" s="1"/>
  <c r="H301" i="2" s="1"/>
  <c r="H300" i="2" s="1"/>
  <c r="H299" i="2" s="1"/>
  <c r="H298" i="2" s="1"/>
  <c r="J301" i="2"/>
  <c r="J300" i="2" s="1"/>
  <c r="J296" i="2" s="1"/>
  <c r="J295" i="2" s="1"/>
  <c r="J294" i="2" s="1"/>
  <c r="I301" i="2"/>
  <c r="I300" i="2"/>
  <c r="J298" i="2"/>
  <c r="I298" i="2"/>
  <c r="I297" i="2" s="1"/>
  <c r="I296" i="2" s="1"/>
  <c r="I295" i="2" s="1"/>
  <c r="I294" i="2" s="1"/>
  <c r="J297" i="2"/>
  <c r="H296" i="2"/>
  <c r="H295" i="2"/>
  <c r="H294" i="2"/>
  <c r="H293" i="2" s="1"/>
  <c r="H292" i="2"/>
  <c r="H291" i="2"/>
  <c r="J290" i="2"/>
  <c r="J289" i="2" s="1"/>
  <c r="J288" i="2" s="1"/>
  <c r="J287" i="2" s="1"/>
  <c r="J286" i="2" s="1"/>
  <c r="I290" i="2"/>
  <c r="H290" i="2"/>
  <c r="I289" i="2"/>
  <c r="I288" i="2" s="1"/>
  <c r="I287" i="2" s="1"/>
  <c r="I286" i="2" s="1"/>
  <c r="H289" i="2"/>
  <c r="H288" i="2"/>
  <c r="H287" i="2" s="1"/>
  <c r="H286" i="2" s="1"/>
  <c r="H285" i="2" s="1"/>
  <c r="H284" i="2" s="1"/>
  <c r="J282" i="2"/>
  <c r="J281" i="2" s="1"/>
  <c r="I282" i="2"/>
  <c r="I281" i="2" s="1"/>
  <c r="I277" i="2" s="1"/>
  <c r="I276" i="2" s="1"/>
  <c r="I275" i="2" s="1"/>
  <c r="I274" i="2" s="1"/>
  <c r="H282" i="2"/>
  <c r="H281" i="2"/>
  <c r="H277" i="2" s="1"/>
  <c r="H276" i="2" s="1"/>
  <c r="H275" i="2" s="1"/>
  <c r="H274" i="2" s="1"/>
  <c r="J279" i="2"/>
  <c r="I279" i="2"/>
  <c r="H279" i="2"/>
  <c r="J278" i="2"/>
  <c r="J277" i="2" s="1"/>
  <c r="J276" i="2" s="1"/>
  <c r="J275" i="2" s="1"/>
  <c r="J274" i="2" s="1"/>
  <c r="I278" i="2"/>
  <c r="H278" i="2"/>
  <c r="J272" i="2"/>
  <c r="I272" i="2"/>
  <c r="H272" i="2"/>
  <c r="H267" i="2" s="1"/>
  <c r="J268" i="2"/>
  <c r="I268" i="2"/>
  <c r="I267" i="2" s="1"/>
  <c r="H268" i="2"/>
  <c r="J267" i="2"/>
  <c r="J265" i="2"/>
  <c r="I265" i="2"/>
  <c r="H265" i="2"/>
  <c r="J263" i="2"/>
  <c r="J262" i="2" s="1"/>
  <c r="J261" i="2" s="1"/>
  <c r="I263" i="2"/>
  <c r="H263" i="2"/>
  <c r="I262" i="2"/>
  <c r="H262" i="2"/>
  <c r="J259" i="2"/>
  <c r="I259" i="2"/>
  <c r="H259" i="2"/>
  <c r="J258" i="2"/>
  <c r="J257" i="2" s="1"/>
  <c r="J256" i="2" s="1"/>
  <c r="I258" i="2"/>
  <c r="H258" i="2"/>
  <c r="I257" i="2"/>
  <c r="H257" i="2"/>
  <c r="H254" i="2"/>
  <c r="J254" i="2"/>
  <c r="I254" i="2"/>
  <c r="H252" i="2"/>
  <c r="J252" i="2"/>
  <c r="I252" i="2"/>
  <c r="J251" i="2"/>
  <c r="J250" i="2" s="1"/>
  <c r="J249" i="2" s="1"/>
  <c r="I251" i="2"/>
  <c r="I250" i="2"/>
  <c r="H243" i="2"/>
  <c r="H242" i="2" s="1"/>
  <c r="H238" i="2"/>
  <c r="J237" i="2"/>
  <c r="J236" i="2" s="1"/>
  <c r="J235" i="2" s="1"/>
  <c r="J234" i="2" s="1"/>
  <c r="I237" i="2"/>
  <c r="I236" i="2" s="1"/>
  <c r="I235" i="2" s="1"/>
  <c r="I234" i="2" s="1"/>
  <c r="H237" i="2"/>
  <c r="H236" i="2"/>
  <c r="H235" i="2" s="1"/>
  <c r="H234" i="2" s="1"/>
  <c r="H233" i="2"/>
  <c r="H232" i="2"/>
  <c r="J230" i="2"/>
  <c r="I230" i="2"/>
  <c r="I228" i="2" s="1"/>
  <c r="I227" i="2" s="1"/>
  <c r="I226" i="2" s="1"/>
  <c r="H230" i="2"/>
  <c r="J228" i="2"/>
  <c r="H228" i="2"/>
  <c r="H227" i="2" s="1"/>
  <c r="J227" i="2"/>
  <c r="J226" i="2"/>
  <c r="H226" i="2"/>
  <c r="H225" i="2"/>
  <c r="J224" i="2"/>
  <c r="J223" i="2" s="1"/>
  <c r="J222" i="2" s="1"/>
  <c r="I224" i="2"/>
  <c r="I223" i="2" s="1"/>
  <c r="I222" i="2" s="1"/>
  <c r="I221" i="2" s="1"/>
  <c r="H224" i="2"/>
  <c r="H223" i="2" s="1"/>
  <c r="H222" i="2" s="1"/>
  <c r="H220" i="2"/>
  <c r="J218" i="2"/>
  <c r="I218" i="2"/>
  <c r="H218" i="2"/>
  <c r="J216" i="2"/>
  <c r="I216" i="2"/>
  <c r="H216" i="2"/>
  <c r="J214" i="2"/>
  <c r="I214" i="2"/>
  <c r="I213" i="2" s="1"/>
  <c r="I212" i="2" s="1"/>
  <c r="I211" i="2" s="1"/>
  <c r="I201" i="2" s="1"/>
  <c r="H214" i="2"/>
  <c r="J213" i="2"/>
  <c r="J212" i="2" s="1"/>
  <c r="J211" i="2" s="1"/>
  <c r="J201" i="2" s="1"/>
  <c r="H213" i="2"/>
  <c r="H212" i="2" s="1"/>
  <c r="H211" i="2" s="1"/>
  <c r="H209" i="2"/>
  <c r="H208" i="2"/>
  <c r="H207" i="2" s="1"/>
  <c r="H205" i="2"/>
  <c r="H204" i="2"/>
  <c r="H203" i="2"/>
  <c r="H198" i="2"/>
  <c r="H197" i="2" s="1"/>
  <c r="J197" i="2"/>
  <c r="I197" i="2"/>
  <c r="J195" i="2"/>
  <c r="I195" i="2"/>
  <c r="H195" i="2"/>
  <c r="H194" i="2"/>
  <c r="H193" i="2" s="1"/>
  <c r="H192" i="2" s="1"/>
  <c r="H191" i="2" s="1"/>
  <c r="H190" i="2" s="1"/>
  <c r="J193" i="2"/>
  <c r="I193" i="2"/>
  <c r="J192" i="2"/>
  <c r="J191" i="2" s="1"/>
  <c r="J190" i="2" s="1"/>
  <c r="I192" i="2"/>
  <c r="I191" i="2"/>
  <c r="I190" i="2" s="1"/>
  <c r="H189" i="2"/>
  <c r="J188" i="2"/>
  <c r="J187" i="2" s="1"/>
  <c r="J186" i="2" s="1"/>
  <c r="J185" i="2" s="1"/>
  <c r="I188" i="2"/>
  <c r="I187" i="2" s="1"/>
  <c r="I186" i="2" s="1"/>
  <c r="H188" i="2"/>
  <c r="H187" i="2" s="1"/>
  <c r="H186" i="2" s="1"/>
  <c r="H184" i="2"/>
  <c r="J183" i="2"/>
  <c r="J182" i="2" s="1"/>
  <c r="J181" i="2" s="1"/>
  <c r="J180" i="2" s="1"/>
  <c r="I183" i="2"/>
  <c r="I182" i="2" s="1"/>
  <c r="I181" i="2" s="1"/>
  <c r="I180" i="2" s="1"/>
  <c r="H183" i="2"/>
  <c r="H182" i="2" s="1"/>
  <c r="H181" i="2" s="1"/>
  <c r="H180" i="2" s="1"/>
  <c r="J178" i="2"/>
  <c r="I178" i="2"/>
  <c r="H178" i="2"/>
  <c r="J176" i="2"/>
  <c r="I176" i="2"/>
  <c r="H176" i="2"/>
  <c r="J174" i="2"/>
  <c r="J173" i="2" s="1"/>
  <c r="I174" i="2"/>
  <c r="H174" i="2"/>
  <c r="I173" i="2"/>
  <c r="H173" i="2"/>
  <c r="J171" i="2"/>
  <c r="J170" i="2" s="1"/>
  <c r="I171" i="2"/>
  <c r="I170" i="2" s="1"/>
  <c r="I169" i="2" s="1"/>
  <c r="I168" i="2" s="1"/>
  <c r="H171" i="2"/>
  <c r="H170" i="2" s="1"/>
  <c r="H169" i="2" s="1"/>
  <c r="H168" i="2" s="1"/>
  <c r="J166" i="2"/>
  <c r="I166" i="2"/>
  <c r="H166" i="2"/>
  <c r="J164" i="2"/>
  <c r="I164" i="2"/>
  <c r="J163" i="2"/>
  <c r="J162" i="2" s="1"/>
  <c r="I163" i="2"/>
  <c r="I162" i="2"/>
  <c r="J160" i="2"/>
  <c r="I160" i="2"/>
  <c r="H160" i="2"/>
  <c r="H159" i="2"/>
  <c r="J158" i="2"/>
  <c r="I158" i="2"/>
  <c r="H158" i="2"/>
  <c r="H157" i="2"/>
  <c r="J156" i="2"/>
  <c r="I156" i="2"/>
  <c r="H156" i="2"/>
  <c r="J155" i="2"/>
  <c r="J154" i="2" s="1"/>
  <c r="J153" i="2" s="1"/>
  <c r="J152" i="2" s="1"/>
  <c r="I155" i="2"/>
  <c r="H155" i="2"/>
  <c r="I154" i="2"/>
  <c r="I153" i="2" s="1"/>
  <c r="I152" i="2" s="1"/>
  <c r="H154" i="2"/>
  <c r="J149" i="2"/>
  <c r="J148" i="2" s="1"/>
  <c r="J147" i="2" s="1"/>
  <c r="I149" i="2"/>
  <c r="H149" i="2"/>
  <c r="I148" i="2"/>
  <c r="I147" i="2" s="1"/>
  <c r="H148" i="2"/>
  <c r="H147" i="2" s="1"/>
  <c r="J144" i="2"/>
  <c r="I144" i="2"/>
  <c r="J142" i="2"/>
  <c r="J141" i="2" s="1"/>
  <c r="J140" i="2" s="1"/>
  <c r="I142" i="2"/>
  <c r="H142" i="2"/>
  <c r="I141" i="2"/>
  <c r="I140" i="2" s="1"/>
  <c r="H141" i="2"/>
  <c r="H140" i="2"/>
  <c r="J137" i="2"/>
  <c r="I137" i="2"/>
  <c r="H137" i="2"/>
  <c r="J136" i="2"/>
  <c r="I136" i="2"/>
  <c r="H136" i="2"/>
  <c r="J134" i="2"/>
  <c r="I134" i="2"/>
  <c r="H134" i="2"/>
  <c r="J132" i="2"/>
  <c r="I132" i="2"/>
  <c r="H132" i="2"/>
  <c r="J130" i="2"/>
  <c r="J129" i="2" s="1"/>
  <c r="J128" i="2" s="1"/>
  <c r="J127" i="2" s="1"/>
  <c r="I130" i="2"/>
  <c r="H130" i="2"/>
  <c r="I129" i="2"/>
  <c r="I128" i="2" s="1"/>
  <c r="H129" i="2"/>
  <c r="H128" i="2"/>
  <c r="H127" i="2"/>
  <c r="H123" i="2"/>
  <c r="J122" i="2"/>
  <c r="J121" i="2" s="1"/>
  <c r="J120" i="2" s="1"/>
  <c r="J119" i="2" s="1"/>
  <c r="J118" i="2" s="1"/>
  <c r="J117" i="2" s="1"/>
  <c r="I122" i="2"/>
  <c r="H122" i="2"/>
  <c r="I121" i="2"/>
  <c r="I120" i="2" s="1"/>
  <c r="I119" i="2" s="1"/>
  <c r="I118" i="2" s="1"/>
  <c r="I117" i="2" s="1"/>
  <c r="H121" i="2"/>
  <c r="H120" i="2"/>
  <c r="H119" i="2"/>
  <c r="H118" i="2"/>
  <c r="H117" i="2"/>
  <c r="J114" i="2"/>
  <c r="I114" i="2"/>
  <c r="H114" i="2"/>
  <c r="J112" i="2"/>
  <c r="I112" i="2"/>
  <c r="H112" i="2"/>
  <c r="J110" i="2"/>
  <c r="I110" i="2"/>
  <c r="H110" i="2"/>
  <c r="J109" i="2"/>
  <c r="I109" i="2"/>
  <c r="H109" i="2"/>
  <c r="J108" i="2"/>
  <c r="J107" i="2" s="1"/>
  <c r="I108" i="2"/>
  <c r="I107" i="2" s="1"/>
  <c r="H108" i="2"/>
  <c r="H107" i="2" s="1"/>
  <c r="H105" i="2"/>
  <c r="J104" i="2"/>
  <c r="J103" i="2" s="1"/>
  <c r="J102" i="2" s="1"/>
  <c r="J101" i="2" s="1"/>
  <c r="I104" i="2"/>
  <c r="H104" i="2"/>
  <c r="I103" i="2"/>
  <c r="I102" i="2" s="1"/>
  <c r="I101" i="2" s="1"/>
  <c r="H103" i="2"/>
  <c r="H102" i="2" s="1"/>
  <c r="H101" i="2" s="1"/>
  <c r="J98" i="2"/>
  <c r="J97" i="2" s="1"/>
  <c r="J96" i="2" s="1"/>
  <c r="J95" i="2" s="1"/>
  <c r="J94" i="2" s="1"/>
  <c r="I98" i="2"/>
  <c r="H98" i="2"/>
  <c r="H97" i="2" s="1"/>
  <c r="H96" i="2" s="1"/>
  <c r="H95" i="2" s="1"/>
  <c r="H94" i="2" s="1"/>
  <c r="I97" i="2"/>
  <c r="I96" i="2" s="1"/>
  <c r="I95" i="2" s="1"/>
  <c r="I94" i="2" s="1"/>
  <c r="H92" i="2"/>
  <c r="H91" i="2"/>
  <c r="H90" i="2" s="1"/>
  <c r="H89" i="2" s="1"/>
  <c r="H88" i="2" s="1"/>
  <c r="H86" i="2"/>
  <c r="H85" i="2" s="1"/>
  <c r="H84" i="2" s="1"/>
  <c r="H83" i="2" s="1"/>
  <c r="H82" i="2" s="1"/>
  <c r="J80" i="2"/>
  <c r="J79" i="2" s="1"/>
  <c r="J78" i="2" s="1"/>
  <c r="I80" i="2"/>
  <c r="I79" i="2" s="1"/>
  <c r="I78" i="2" s="1"/>
  <c r="H80" i="2"/>
  <c r="H79" i="2"/>
  <c r="H78" i="2" s="1"/>
  <c r="J76" i="2"/>
  <c r="I76" i="2"/>
  <c r="H76" i="2"/>
  <c r="J74" i="2"/>
  <c r="I74" i="2"/>
  <c r="H74" i="2"/>
  <c r="J72" i="2"/>
  <c r="I72" i="2"/>
  <c r="H72" i="2"/>
  <c r="H70" i="2"/>
  <c r="H69" i="2"/>
  <c r="J68" i="2"/>
  <c r="I68" i="2"/>
  <c r="I67" i="2" s="1"/>
  <c r="I66" i="2" s="1"/>
  <c r="H68" i="2"/>
  <c r="H67" i="2" s="1"/>
  <c r="H66" i="2" s="1"/>
  <c r="H65" i="2" s="1"/>
  <c r="H64" i="2" s="1"/>
  <c r="J67" i="2"/>
  <c r="J66" i="2"/>
  <c r="J60" i="2"/>
  <c r="J59" i="2" s="1"/>
  <c r="J58" i="2" s="1"/>
  <c r="J57" i="2" s="1"/>
  <c r="J56" i="2" s="1"/>
  <c r="I60" i="2"/>
  <c r="I59" i="2" s="1"/>
  <c r="I58" i="2" s="1"/>
  <c r="I57" i="2" s="1"/>
  <c r="I56" i="2" s="1"/>
  <c r="H60" i="2"/>
  <c r="H59" i="2" s="1"/>
  <c r="H58" i="2" s="1"/>
  <c r="H57" i="2" s="1"/>
  <c r="J54" i="2"/>
  <c r="J53" i="2" s="1"/>
  <c r="J52" i="2" s="1"/>
  <c r="I54" i="2"/>
  <c r="I53" i="2" s="1"/>
  <c r="I52" i="2" s="1"/>
  <c r="H54" i="2"/>
  <c r="H53" i="2" s="1"/>
  <c r="H52" i="2" s="1"/>
  <c r="H49" i="2"/>
  <c r="J47" i="2"/>
  <c r="J46" i="2" s="1"/>
  <c r="J45" i="2" s="1"/>
  <c r="I47" i="2"/>
  <c r="H47" i="2"/>
  <c r="H46" i="2" s="1"/>
  <c r="H45" i="2" s="1"/>
  <c r="H44" i="2" s="1"/>
  <c r="H43" i="2" s="1"/>
  <c r="I46" i="2"/>
  <c r="I45" i="2" s="1"/>
  <c r="H39" i="2"/>
  <c r="H38" i="2"/>
  <c r="H37" i="2" s="1"/>
  <c r="H36" i="2" s="1"/>
  <c r="H35" i="2" s="1"/>
  <c r="J33" i="2"/>
  <c r="J32" i="2" s="1"/>
  <c r="J31" i="2" s="1"/>
  <c r="J30" i="2" s="1"/>
  <c r="J29" i="2" s="1"/>
  <c r="I33" i="2"/>
  <c r="I32" i="2" s="1"/>
  <c r="I31" i="2" s="1"/>
  <c r="I30" i="2" s="1"/>
  <c r="I29" i="2" s="1"/>
  <c r="I19" i="2"/>
  <c r="P532" i="1"/>
  <c r="O532" i="1"/>
  <c r="J532" i="1"/>
  <c r="P531" i="1"/>
  <c r="O531" i="1"/>
  <c r="N531" i="1"/>
  <c r="J531" i="1"/>
  <c r="P530" i="1"/>
  <c r="P529" i="1" s="1"/>
  <c r="P528" i="1" s="1"/>
  <c r="O530" i="1"/>
  <c r="J530" i="1"/>
  <c r="O529" i="1"/>
  <c r="N529" i="1"/>
  <c r="J529" i="1"/>
  <c r="O528" i="1"/>
  <c r="N528" i="1"/>
  <c r="M528" i="1"/>
  <c r="L528" i="1"/>
  <c r="J528" i="1"/>
  <c r="P526" i="1"/>
  <c r="O526" i="1"/>
  <c r="N526" i="1"/>
  <c r="J526" i="1"/>
  <c r="P525" i="1"/>
  <c r="O525" i="1"/>
  <c r="N525" i="1"/>
  <c r="J525" i="1"/>
  <c r="N523" i="1"/>
  <c r="M523" i="1"/>
  <c r="N522" i="1"/>
  <c r="M522" i="1"/>
  <c r="N521" i="1"/>
  <c r="N520" i="1" s="1"/>
  <c r="N519" i="1"/>
  <c r="J518" i="1"/>
  <c r="N517" i="1"/>
  <c r="J517" i="1"/>
  <c r="J514" i="1" s="1"/>
  <c r="N516" i="1"/>
  <c r="N515" i="1" s="1"/>
  <c r="N514" i="1" s="1"/>
  <c r="J516" i="1"/>
  <c r="J515" i="1"/>
  <c r="M514" i="1"/>
  <c r="L514" i="1"/>
  <c r="J510" i="1"/>
  <c r="P509" i="1"/>
  <c r="O509" i="1"/>
  <c r="N509" i="1"/>
  <c r="N506" i="1" s="1"/>
  <c r="J509" i="1"/>
  <c r="J506" i="1" s="1"/>
  <c r="N508" i="1"/>
  <c r="J508" i="1"/>
  <c r="P507" i="1"/>
  <c r="O507" i="1"/>
  <c r="N507" i="1"/>
  <c r="J507" i="1"/>
  <c r="P506" i="1"/>
  <c r="O506" i="1"/>
  <c r="N505" i="1"/>
  <c r="N504" i="1" s="1"/>
  <c r="N503" i="1" s="1"/>
  <c r="P499" i="1"/>
  <c r="O499" i="1"/>
  <c r="O498" i="1" s="1"/>
  <c r="N499" i="1"/>
  <c r="N498" i="1" s="1"/>
  <c r="M499" i="1"/>
  <c r="L499" i="1"/>
  <c r="J499" i="1"/>
  <c r="J498" i="1" s="1"/>
  <c r="P498" i="1"/>
  <c r="M498" i="1"/>
  <c r="L498" i="1"/>
  <c r="M495" i="1"/>
  <c r="L495" i="1"/>
  <c r="P493" i="1"/>
  <c r="O493" i="1"/>
  <c r="N493" i="1"/>
  <c r="P492" i="1"/>
  <c r="O492" i="1"/>
  <c r="N492" i="1"/>
  <c r="M492" i="1"/>
  <c r="L492" i="1"/>
  <c r="L427" i="1" s="1"/>
  <c r="N490" i="1"/>
  <c r="N489" i="1" s="1"/>
  <c r="J488" i="1"/>
  <c r="P487" i="1"/>
  <c r="O487" i="1"/>
  <c r="N487" i="1"/>
  <c r="J487" i="1"/>
  <c r="P486" i="1"/>
  <c r="O486" i="1"/>
  <c r="N486" i="1"/>
  <c r="J486" i="1"/>
  <c r="AC484" i="1"/>
  <c r="P484" i="1"/>
  <c r="O484" i="1"/>
  <c r="N484" i="1"/>
  <c r="J484" i="1"/>
  <c r="P483" i="1"/>
  <c r="O483" i="1"/>
  <c r="N483" i="1"/>
  <c r="J483" i="1"/>
  <c r="P481" i="1"/>
  <c r="O481" i="1"/>
  <c r="N481" i="1"/>
  <c r="J481" i="1"/>
  <c r="P480" i="1"/>
  <c r="O480" i="1"/>
  <c r="N480" i="1"/>
  <c r="J480" i="1"/>
  <c r="P478" i="1"/>
  <c r="P475" i="1" s="1"/>
  <c r="O478" i="1"/>
  <c r="N478" i="1"/>
  <c r="M478" i="1"/>
  <c r="L478" i="1"/>
  <c r="K478" i="1"/>
  <c r="J478" i="1"/>
  <c r="P476" i="1"/>
  <c r="O476" i="1"/>
  <c r="O475" i="1" s="1"/>
  <c r="N476" i="1"/>
  <c r="N475" i="1"/>
  <c r="J475" i="1"/>
  <c r="J474" i="1"/>
  <c r="P473" i="1"/>
  <c r="O473" i="1"/>
  <c r="N473" i="1"/>
  <c r="J473" i="1"/>
  <c r="P470" i="1"/>
  <c r="P469" i="1" s="1"/>
  <c r="O470" i="1"/>
  <c r="O469" i="1" s="1"/>
  <c r="N470" i="1"/>
  <c r="M470" i="1"/>
  <c r="L470" i="1"/>
  <c r="L469" i="1" s="1"/>
  <c r="J470" i="1"/>
  <c r="J469" i="1" s="1"/>
  <c r="N469" i="1"/>
  <c r="M469" i="1"/>
  <c r="N468" i="1"/>
  <c r="P467" i="1"/>
  <c r="P466" i="1" s="1"/>
  <c r="O467" i="1"/>
  <c r="J467" i="1"/>
  <c r="J466" i="1" s="1"/>
  <c r="O466" i="1"/>
  <c r="M466" i="1"/>
  <c r="L466" i="1"/>
  <c r="N464" i="1"/>
  <c r="N463" i="1"/>
  <c r="N461" i="1"/>
  <c r="N460" i="1" s="1"/>
  <c r="N459" i="1"/>
  <c r="N458" i="1"/>
  <c r="N457" i="1"/>
  <c r="P455" i="1"/>
  <c r="O455" i="1"/>
  <c r="N455" i="1"/>
  <c r="J455" i="1"/>
  <c r="J454" i="1" s="1"/>
  <c r="P454" i="1"/>
  <c r="O454" i="1"/>
  <c r="N454" i="1"/>
  <c r="M454" i="1"/>
  <c r="L454" i="1"/>
  <c r="P452" i="1"/>
  <c r="O452" i="1"/>
  <c r="N452" i="1"/>
  <c r="J452" i="1"/>
  <c r="P451" i="1"/>
  <c r="O451" i="1"/>
  <c r="N451" i="1"/>
  <c r="M451" i="1"/>
  <c r="L451" i="1"/>
  <c r="J451" i="1"/>
  <c r="P445" i="1"/>
  <c r="O445" i="1"/>
  <c r="N445" i="1"/>
  <c r="J445" i="1"/>
  <c r="J441" i="1"/>
  <c r="P440" i="1"/>
  <c r="O440" i="1"/>
  <c r="N440" i="1"/>
  <c r="J440" i="1"/>
  <c r="P439" i="1"/>
  <c r="O439" i="1"/>
  <c r="N439" i="1"/>
  <c r="M439" i="1"/>
  <c r="L439" i="1"/>
  <c r="J439" i="1"/>
  <c r="P434" i="1"/>
  <c r="P433" i="1" s="1"/>
  <c r="O434" i="1"/>
  <c r="O433" i="1" s="1"/>
  <c r="N434" i="1"/>
  <c r="N433" i="1" s="1"/>
  <c r="M434" i="1"/>
  <c r="L434" i="1"/>
  <c r="K434" i="1"/>
  <c r="J434" i="1"/>
  <c r="J433" i="1"/>
  <c r="P427" i="1"/>
  <c r="P432" i="1" s="1"/>
  <c r="P431" i="1" s="1"/>
  <c r="O427" i="1"/>
  <c r="O432" i="1" s="1"/>
  <c r="O431" i="1" s="1"/>
  <c r="J427" i="1"/>
  <c r="J432" i="1" s="1"/>
  <c r="J431" i="1" s="1"/>
  <c r="J426" i="1"/>
  <c r="P425" i="1"/>
  <c r="O425" i="1"/>
  <c r="N425" i="1"/>
  <c r="J425" i="1"/>
  <c r="P423" i="1"/>
  <c r="O423" i="1"/>
  <c r="N423" i="1"/>
  <c r="J423" i="1"/>
  <c r="N422" i="1"/>
  <c r="N421" i="1" s="1"/>
  <c r="N420" i="1" s="1"/>
  <c r="P421" i="1"/>
  <c r="P420" i="1" s="1"/>
  <c r="O421" i="1"/>
  <c r="O420" i="1" s="1"/>
  <c r="J421" i="1"/>
  <c r="M420" i="1"/>
  <c r="L420" i="1"/>
  <c r="J420" i="1"/>
  <c r="P419" i="1"/>
  <c r="O419" i="1"/>
  <c r="N419" i="1"/>
  <c r="J419" i="1"/>
  <c r="J417" i="1" s="1"/>
  <c r="P418" i="1"/>
  <c r="O418" i="1"/>
  <c r="O417" i="1" s="1"/>
  <c r="N418" i="1"/>
  <c r="N417" i="1" s="1"/>
  <c r="P417" i="1"/>
  <c r="M417" i="1"/>
  <c r="L417" i="1"/>
  <c r="J416" i="1"/>
  <c r="P415" i="1"/>
  <c r="O415" i="1"/>
  <c r="N415" i="1"/>
  <c r="J415" i="1"/>
  <c r="P414" i="1"/>
  <c r="P413" i="1" s="1"/>
  <c r="P412" i="1" s="1"/>
  <c r="O414" i="1"/>
  <c r="O413" i="1" s="1"/>
  <c r="O412" i="1" s="1"/>
  <c r="N414" i="1"/>
  <c r="M414" i="1"/>
  <c r="L414" i="1"/>
  <c r="J414" i="1"/>
  <c r="J413" i="1" s="1"/>
  <c r="J412" i="1" s="1"/>
  <c r="N413" i="1"/>
  <c r="N412" i="1" s="1"/>
  <c r="N411" i="1"/>
  <c r="P410" i="1"/>
  <c r="P409" i="1" s="1"/>
  <c r="P408" i="1" s="1"/>
  <c r="P407" i="1" s="1"/>
  <c r="P343" i="1" s="1"/>
  <c r="P342" i="1" s="1"/>
  <c r="O410" i="1"/>
  <c r="O409" i="1" s="1"/>
  <c r="O408" i="1" s="1"/>
  <c r="O407" i="1" s="1"/>
  <c r="O343" i="1" s="1"/>
  <c r="O349" i="1" s="1"/>
  <c r="N410" i="1"/>
  <c r="N409" i="1" s="1"/>
  <c r="N408" i="1" s="1"/>
  <c r="N407" i="1" s="1"/>
  <c r="P405" i="1"/>
  <c r="P404" i="1" s="1"/>
  <c r="P403" i="1" s="1"/>
  <c r="P402" i="1" s="1"/>
  <c r="O405" i="1"/>
  <c r="O404" i="1" s="1"/>
  <c r="O403" i="1" s="1"/>
  <c r="O402" i="1" s="1"/>
  <c r="N405" i="1"/>
  <c r="N404" i="1" s="1"/>
  <c r="N403" i="1" s="1"/>
  <c r="N402" i="1" s="1"/>
  <c r="J405" i="1"/>
  <c r="M404" i="1"/>
  <c r="M403" i="1" s="1"/>
  <c r="M402" i="1" s="1"/>
  <c r="L404" i="1"/>
  <c r="L343" i="1" s="1"/>
  <c r="J404" i="1"/>
  <c r="J403" i="1" s="1"/>
  <c r="L403" i="1"/>
  <c r="L402" i="1" s="1"/>
  <c r="J402" i="1"/>
  <c r="J401" i="1"/>
  <c r="P400" i="1"/>
  <c r="O400" i="1"/>
  <c r="N400" i="1"/>
  <c r="J400" i="1"/>
  <c r="N399" i="1"/>
  <c r="M399" i="1"/>
  <c r="L399" i="1"/>
  <c r="J399" i="1"/>
  <c r="J398" i="1" s="1"/>
  <c r="P398" i="1"/>
  <c r="O398" i="1"/>
  <c r="N398" i="1"/>
  <c r="N397" i="1" s="1"/>
  <c r="M398" i="1"/>
  <c r="M397" i="1" s="1"/>
  <c r="L398" i="1"/>
  <c r="P397" i="1"/>
  <c r="O397" i="1"/>
  <c r="L397" i="1"/>
  <c r="J397" i="1"/>
  <c r="P395" i="1"/>
  <c r="O395" i="1"/>
  <c r="N395" i="1"/>
  <c r="P394" i="1"/>
  <c r="O394" i="1"/>
  <c r="N394" i="1"/>
  <c r="J394" i="1"/>
  <c r="P391" i="1"/>
  <c r="O391" i="1"/>
  <c r="N391" i="1"/>
  <c r="J391" i="1"/>
  <c r="J390" i="1" s="1"/>
  <c r="P390" i="1"/>
  <c r="O390" i="1"/>
  <c r="N390" i="1"/>
  <c r="M390" i="1"/>
  <c r="L390" i="1"/>
  <c r="P388" i="1"/>
  <c r="O388" i="1"/>
  <c r="N388" i="1"/>
  <c r="J388" i="1"/>
  <c r="P386" i="1"/>
  <c r="O386" i="1"/>
  <c r="N386" i="1"/>
  <c r="M386" i="1"/>
  <c r="L386" i="1"/>
  <c r="J386" i="1"/>
  <c r="P384" i="1"/>
  <c r="O384" i="1"/>
  <c r="N384" i="1"/>
  <c r="J384" i="1"/>
  <c r="J383" i="1" s="1"/>
  <c r="P383" i="1"/>
  <c r="O383" i="1"/>
  <c r="N383" i="1"/>
  <c r="M383" i="1"/>
  <c r="M343" i="1" s="1"/>
  <c r="L383" i="1"/>
  <c r="P381" i="1"/>
  <c r="O381" i="1"/>
  <c r="N381" i="1"/>
  <c r="J381" i="1"/>
  <c r="P380" i="1"/>
  <c r="O380" i="1"/>
  <c r="O379" i="1" s="1"/>
  <c r="O378" i="1" s="1"/>
  <c r="N380" i="1"/>
  <c r="N379" i="1" s="1"/>
  <c r="N378" i="1" s="1"/>
  <c r="M380" i="1"/>
  <c r="L380" i="1"/>
  <c r="J380" i="1"/>
  <c r="J379" i="1" s="1"/>
  <c r="J378" i="1" s="1"/>
  <c r="P379" i="1"/>
  <c r="P378" i="1" s="1"/>
  <c r="P376" i="1"/>
  <c r="P375" i="1" s="1"/>
  <c r="O376" i="1"/>
  <c r="O375" i="1" s="1"/>
  <c r="N376" i="1"/>
  <c r="J376" i="1"/>
  <c r="N375" i="1"/>
  <c r="J375" i="1"/>
  <c r="P371" i="1"/>
  <c r="P370" i="1" s="1"/>
  <c r="O371" i="1"/>
  <c r="O370" i="1" s="1"/>
  <c r="N371" i="1"/>
  <c r="N370" i="1" s="1"/>
  <c r="J371" i="1"/>
  <c r="J370" i="1"/>
  <c r="P368" i="1"/>
  <c r="O368" i="1"/>
  <c r="O350" i="1" s="1"/>
  <c r="O351" i="1" s="1"/>
  <c r="N368" i="1"/>
  <c r="J368" i="1"/>
  <c r="P367" i="1"/>
  <c r="O367" i="1"/>
  <c r="N367" i="1"/>
  <c r="J367" i="1"/>
  <c r="P366" i="1"/>
  <c r="O366" i="1"/>
  <c r="M366" i="1"/>
  <c r="L366" i="1"/>
  <c r="J366" i="1"/>
  <c r="L364" i="1"/>
  <c r="M364" i="1" s="1"/>
  <c r="N362" i="1"/>
  <c r="P361" i="1"/>
  <c r="O361" i="1"/>
  <c r="J361" i="1"/>
  <c r="N358" i="1"/>
  <c r="J358" i="1"/>
  <c r="P357" i="1"/>
  <c r="O357" i="1"/>
  <c r="N357" i="1"/>
  <c r="J357" i="1"/>
  <c r="P356" i="1"/>
  <c r="O356" i="1"/>
  <c r="M356" i="1"/>
  <c r="L356" i="1"/>
  <c r="J356" i="1"/>
  <c r="N355" i="1"/>
  <c r="N352" i="1" s="1"/>
  <c r="J355" i="1"/>
  <c r="J353" i="1"/>
  <c r="J352" i="1" s="1"/>
  <c r="J350" i="1" s="1"/>
  <c r="P352" i="1"/>
  <c r="O352" i="1"/>
  <c r="M352" i="1"/>
  <c r="M350" i="1" s="1"/>
  <c r="L352" i="1"/>
  <c r="L350" i="1" s="1"/>
  <c r="N347" i="1"/>
  <c r="N346" i="1" s="1"/>
  <c r="N345" i="1" s="1"/>
  <c r="N344" i="1" s="1"/>
  <c r="P335" i="1"/>
  <c r="O335" i="1"/>
  <c r="N335" i="1"/>
  <c r="J335" i="1"/>
  <c r="J334" i="1" s="1"/>
  <c r="J333" i="1" s="1"/>
  <c r="J332" i="1" s="1"/>
  <c r="P334" i="1"/>
  <c r="P333" i="1" s="1"/>
  <c r="P332" i="1" s="1"/>
  <c r="O334" i="1"/>
  <c r="N334" i="1"/>
  <c r="M334" i="1"/>
  <c r="M332" i="1" s="1"/>
  <c r="L334" i="1"/>
  <c r="L332" i="1" s="1"/>
  <c r="O333" i="1"/>
  <c r="O332" i="1" s="1"/>
  <c r="N333" i="1"/>
  <c r="N332" i="1"/>
  <c r="N327" i="1"/>
  <c r="N326" i="1" s="1"/>
  <c r="N325" i="1" s="1"/>
  <c r="N324" i="1" s="1"/>
  <c r="N323" i="1" s="1"/>
  <c r="N321" i="1"/>
  <c r="N320" i="1" s="1"/>
  <c r="N319" i="1" s="1"/>
  <c r="N318" i="1" s="1"/>
  <c r="N317" i="1" s="1"/>
  <c r="N315" i="1"/>
  <c r="N314" i="1" s="1"/>
  <c r="N313" i="1" s="1"/>
  <c r="P314" i="1"/>
  <c r="P313" i="1" s="1"/>
  <c r="O314" i="1"/>
  <c r="O313" i="1" s="1"/>
  <c r="O309" i="1" s="1"/>
  <c r="O308" i="1" s="1"/>
  <c r="P311" i="1"/>
  <c r="P310" i="1" s="1"/>
  <c r="O311" i="1"/>
  <c r="O310" i="1" s="1"/>
  <c r="N311" i="1"/>
  <c r="N310" i="1" s="1"/>
  <c r="N305" i="1"/>
  <c r="P302" i="1"/>
  <c r="O302" i="1"/>
  <c r="N302" i="1"/>
  <c r="J302" i="1"/>
  <c r="J301" i="1" s="1"/>
  <c r="P301" i="1"/>
  <c r="O301" i="1"/>
  <c r="N301" i="1"/>
  <c r="M301" i="1"/>
  <c r="L301" i="1"/>
  <c r="N299" i="1"/>
  <c r="N298" i="1" s="1"/>
  <c r="P299" i="1"/>
  <c r="P298" i="1" s="1"/>
  <c r="P297" i="1" s="1"/>
  <c r="P296" i="1" s="1"/>
  <c r="O299" i="1"/>
  <c r="J299" i="1"/>
  <c r="J298" i="1" s="1"/>
  <c r="J297" i="1" s="1"/>
  <c r="J296" i="1" s="1"/>
  <c r="O298" i="1"/>
  <c r="M298" i="1"/>
  <c r="M296" i="1" s="1"/>
  <c r="L298" i="1"/>
  <c r="L296" i="1" s="1"/>
  <c r="O297" i="1"/>
  <c r="O296" i="1"/>
  <c r="N295" i="1"/>
  <c r="N293" i="1" s="1"/>
  <c r="N292" i="1" s="1"/>
  <c r="N291" i="1" s="1"/>
  <c r="N290" i="1" s="1"/>
  <c r="P293" i="1"/>
  <c r="O293" i="1"/>
  <c r="J293" i="1"/>
  <c r="J292" i="1" s="1"/>
  <c r="J291" i="1" s="1"/>
  <c r="J290" i="1" s="1"/>
  <c r="P292" i="1"/>
  <c r="O292" i="1"/>
  <c r="M292" i="1"/>
  <c r="M290" i="1" s="1"/>
  <c r="L292" i="1"/>
  <c r="P291" i="1"/>
  <c r="P290" i="1" s="1"/>
  <c r="O291" i="1"/>
  <c r="O290" i="1" s="1"/>
  <c r="L290" i="1"/>
  <c r="P288" i="1"/>
  <c r="O288" i="1"/>
  <c r="N288" i="1"/>
  <c r="J288" i="1"/>
  <c r="P287" i="1"/>
  <c r="P283" i="1" s="1"/>
  <c r="O287" i="1"/>
  <c r="O283" i="1" s="1"/>
  <c r="N287" i="1"/>
  <c r="N283" i="1" s="1"/>
  <c r="J287" i="1"/>
  <c r="J283" i="1" s="1"/>
  <c r="P285" i="1"/>
  <c r="P284" i="1" s="1"/>
  <c r="O285" i="1"/>
  <c r="O284" i="1" s="1"/>
  <c r="N285" i="1"/>
  <c r="N284" i="1" s="1"/>
  <c r="M283" i="1"/>
  <c r="M282" i="1" s="1"/>
  <c r="L283" i="1"/>
  <c r="L282" i="1" s="1"/>
  <c r="P282" i="1"/>
  <c r="O282" i="1"/>
  <c r="N282" i="1"/>
  <c r="J282" i="1"/>
  <c r="P280" i="1"/>
  <c r="O280" i="1"/>
  <c r="N280" i="1"/>
  <c r="J280" i="1"/>
  <c r="P279" i="1"/>
  <c r="O279" i="1"/>
  <c r="N279" i="1"/>
  <c r="J279" i="1"/>
  <c r="P277" i="1"/>
  <c r="O277" i="1"/>
  <c r="N277" i="1"/>
  <c r="J277" i="1"/>
  <c r="P276" i="1"/>
  <c r="O276" i="1"/>
  <c r="N276" i="1"/>
  <c r="J276" i="1"/>
  <c r="N275" i="1"/>
  <c r="L275" i="1"/>
  <c r="P273" i="1"/>
  <c r="O273" i="1"/>
  <c r="N273" i="1"/>
  <c r="N272" i="1" s="1"/>
  <c r="L273" i="1"/>
  <c r="J273" i="1"/>
  <c r="P272" i="1"/>
  <c r="O272" i="1"/>
  <c r="J272" i="1"/>
  <c r="N271" i="1"/>
  <c r="N270" i="1" s="1"/>
  <c r="N269" i="1" s="1"/>
  <c r="P270" i="1"/>
  <c r="P269" i="1" s="1"/>
  <c r="O270" i="1"/>
  <c r="J270" i="1"/>
  <c r="J269" i="1" s="1"/>
  <c r="O269" i="1"/>
  <c r="M269" i="1"/>
  <c r="M267" i="1" s="1"/>
  <c r="M266" i="1" s="1"/>
  <c r="L269" i="1"/>
  <c r="L267" i="1" s="1"/>
  <c r="P268" i="1"/>
  <c r="O268" i="1"/>
  <c r="N268" i="1"/>
  <c r="J268" i="1"/>
  <c r="P267" i="1"/>
  <c r="O267" i="1"/>
  <c r="O266" i="1" s="1"/>
  <c r="N267" i="1"/>
  <c r="J267" i="1"/>
  <c r="J266" i="1" s="1"/>
  <c r="P266" i="1"/>
  <c r="L266" i="1"/>
  <c r="P264" i="1"/>
  <c r="O264" i="1"/>
  <c r="O262" i="1" s="1"/>
  <c r="N264" i="1"/>
  <c r="N262" i="1" s="1"/>
  <c r="N261" i="1" s="1"/>
  <c r="N260" i="1" s="1"/>
  <c r="P262" i="1"/>
  <c r="M262" i="1"/>
  <c r="M260" i="1" s="1"/>
  <c r="L262" i="1"/>
  <c r="J262" i="1"/>
  <c r="P261" i="1"/>
  <c r="P260" i="1" s="1"/>
  <c r="O261" i="1"/>
  <c r="O260" i="1" s="1"/>
  <c r="L260" i="1"/>
  <c r="J260" i="1"/>
  <c r="J261" i="1" s="1"/>
  <c r="P258" i="1"/>
  <c r="O258" i="1"/>
  <c r="N258" i="1"/>
  <c r="J258" i="1"/>
  <c r="J257" i="1" s="1"/>
  <c r="P257" i="1"/>
  <c r="P256" i="1" s="1"/>
  <c r="O257" i="1"/>
  <c r="N257" i="1"/>
  <c r="M257" i="1"/>
  <c r="L257" i="1"/>
  <c r="O256" i="1"/>
  <c r="P254" i="1"/>
  <c r="P253" i="1" s="1"/>
  <c r="P252" i="1" s="1"/>
  <c r="O254" i="1"/>
  <c r="O253" i="1" s="1"/>
  <c r="O252" i="1" s="1"/>
  <c r="N254" i="1"/>
  <c r="N253" i="1" s="1"/>
  <c r="J252" i="1"/>
  <c r="P250" i="1"/>
  <c r="O250" i="1"/>
  <c r="N250" i="1"/>
  <c r="J250" i="1"/>
  <c r="J249" i="1" s="1"/>
  <c r="J248" i="1" s="1"/>
  <c r="J247" i="1" s="1"/>
  <c r="J246" i="1" s="1"/>
  <c r="P249" i="1"/>
  <c r="P248" i="1" s="1"/>
  <c r="O249" i="1"/>
  <c r="O248" i="1" s="1"/>
  <c r="O247" i="1" s="1"/>
  <c r="N249" i="1"/>
  <c r="M249" i="1"/>
  <c r="M247" i="1" s="1"/>
  <c r="L249" i="1"/>
  <c r="L247" i="1" s="1"/>
  <c r="N248" i="1"/>
  <c r="M246" i="1"/>
  <c r="L246" i="1"/>
  <c r="N245" i="1"/>
  <c r="P243" i="1"/>
  <c r="O243" i="1"/>
  <c r="N243" i="1"/>
  <c r="J243" i="1"/>
  <c r="P242" i="1"/>
  <c r="O242" i="1"/>
  <c r="N242" i="1"/>
  <c r="N240" i="1" s="1"/>
  <c r="N239" i="1" s="1"/>
  <c r="M242" i="1"/>
  <c r="L242" i="1"/>
  <c r="L240" i="1" s="1"/>
  <c r="L239" i="1" s="1"/>
  <c r="J242" i="1"/>
  <c r="J240" i="1" s="1"/>
  <c r="N241" i="1"/>
  <c r="M240" i="1"/>
  <c r="M239" i="1" s="1"/>
  <c r="J239" i="1"/>
  <c r="N238" i="1"/>
  <c r="M238" i="1"/>
  <c r="P237" i="1"/>
  <c r="P232" i="1" s="1"/>
  <c r="O237" i="1"/>
  <c r="N237" i="1"/>
  <c r="J237" i="1"/>
  <c r="N236" i="1"/>
  <c r="N235" i="1" s="1"/>
  <c r="P235" i="1"/>
  <c r="O235" i="1"/>
  <c r="L235" i="1"/>
  <c r="L232" i="1" s="1"/>
  <c r="L230" i="1" s="1"/>
  <c r="L229" i="1" s="1"/>
  <c r="J235" i="1"/>
  <c r="N234" i="1"/>
  <c r="N233" i="1" s="1"/>
  <c r="P233" i="1"/>
  <c r="O233" i="1"/>
  <c r="O232" i="1" s="1"/>
  <c r="J233" i="1"/>
  <c r="M232" i="1"/>
  <c r="J232" i="1"/>
  <c r="J230" i="1" s="1"/>
  <c r="J231" i="1"/>
  <c r="M230" i="1"/>
  <c r="M229" i="1" s="1"/>
  <c r="J229" i="1"/>
  <c r="P227" i="1"/>
  <c r="O227" i="1"/>
  <c r="N227" i="1"/>
  <c r="J227" i="1"/>
  <c r="J226" i="1" s="1"/>
  <c r="J225" i="1" s="1"/>
  <c r="P226" i="1"/>
  <c r="O226" i="1"/>
  <c r="N226" i="1"/>
  <c r="N225" i="1" s="1"/>
  <c r="N222" i="1" s="1"/>
  <c r="M226" i="1"/>
  <c r="M222" i="1" s="1"/>
  <c r="M221" i="1" s="1"/>
  <c r="L226" i="1"/>
  <c r="P225" i="1"/>
  <c r="P222" i="1" s="1"/>
  <c r="O225" i="1"/>
  <c r="O222" i="1"/>
  <c r="L222" i="1"/>
  <c r="N220" i="1"/>
  <c r="N214" i="1" s="1"/>
  <c r="N213" i="1" s="1"/>
  <c r="P214" i="1"/>
  <c r="O214" i="1"/>
  <c r="J214" i="1"/>
  <c r="P213" i="1"/>
  <c r="O213" i="1"/>
  <c r="J213" i="1"/>
  <c r="P212" i="1"/>
  <c r="P210" i="1" s="1"/>
  <c r="O212" i="1"/>
  <c r="M212" i="1"/>
  <c r="L212" i="1"/>
  <c r="L210" i="1" s="1"/>
  <c r="J212" i="1"/>
  <c r="J210" i="1" s="1"/>
  <c r="O210" i="1"/>
  <c r="M210" i="1"/>
  <c r="P208" i="1"/>
  <c r="O208" i="1"/>
  <c r="N208" i="1"/>
  <c r="J208" i="1"/>
  <c r="J206" i="1" s="1"/>
  <c r="J205" i="1" s="1"/>
  <c r="P207" i="1"/>
  <c r="O207" i="1"/>
  <c r="N207" i="1"/>
  <c r="J207" i="1"/>
  <c r="P206" i="1"/>
  <c r="O206" i="1"/>
  <c r="O205" i="1" s="1"/>
  <c r="N206" i="1"/>
  <c r="L206" i="1"/>
  <c r="P205" i="1"/>
  <c r="N205" i="1"/>
  <c r="M205" i="1"/>
  <c r="L205" i="1"/>
  <c r="P202" i="1"/>
  <c r="O202" i="1"/>
  <c r="N202" i="1"/>
  <c r="J202" i="1"/>
  <c r="P201" i="1"/>
  <c r="P200" i="1" s="1"/>
  <c r="P197" i="1" s="1"/>
  <c r="O201" i="1"/>
  <c r="O200" i="1" s="1"/>
  <c r="O197" i="1" s="1"/>
  <c r="N201" i="1"/>
  <c r="N200" i="1" s="1"/>
  <c r="N197" i="1" s="1"/>
  <c r="M201" i="1"/>
  <c r="L201" i="1"/>
  <c r="L200" i="1" s="1"/>
  <c r="L197" i="1" s="1"/>
  <c r="J201" i="1"/>
  <c r="J200" i="1" s="1"/>
  <c r="M200" i="1"/>
  <c r="M197" i="1" s="1"/>
  <c r="P189" i="1"/>
  <c r="P188" i="1" s="1"/>
  <c r="O189" i="1"/>
  <c r="N189" i="1"/>
  <c r="N188" i="1" s="1"/>
  <c r="L189" i="1"/>
  <c r="L188" i="1" s="1"/>
  <c r="J189" i="1"/>
  <c r="J188" i="1" s="1"/>
  <c r="O188" i="1"/>
  <c r="M188" i="1"/>
  <c r="P185" i="1"/>
  <c r="P184" i="1" s="1"/>
  <c r="O185" i="1"/>
  <c r="O184" i="1" s="1"/>
  <c r="O181" i="1" s="1"/>
  <c r="N185" i="1"/>
  <c r="M185" i="1"/>
  <c r="L185" i="1"/>
  <c r="L184" i="1" s="1"/>
  <c r="L181" i="1" s="1"/>
  <c r="J185" i="1"/>
  <c r="J184" i="1" s="1"/>
  <c r="J181" i="1" s="1"/>
  <c r="J180" i="1" s="1"/>
  <c r="N184" i="1"/>
  <c r="M184" i="1"/>
  <c r="M181" i="1" s="1"/>
  <c r="P177" i="1"/>
  <c r="P176" i="1" s="1"/>
  <c r="O177" i="1"/>
  <c r="O176" i="1" s="1"/>
  <c r="N177" i="1"/>
  <c r="M177" i="1"/>
  <c r="M176" i="1" s="1"/>
  <c r="L177" i="1"/>
  <c r="L176" i="1" s="1"/>
  <c r="J177" i="1"/>
  <c r="N176" i="1"/>
  <c r="J176" i="1"/>
  <c r="P174" i="1"/>
  <c r="O174" i="1"/>
  <c r="O173" i="1" s="1"/>
  <c r="N174" i="1"/>
  <c r="M174" i="1"/>
  <c r="M173" i="1" s="1"/>
  <c r="M172" i="1" s="1"/>
  <c r="L174" i="1"/>
  <c r="J174" i="1"/>
  <c r="P173" i="1"/>
  <c r="N173" i="1"/>
  <c r="L173" i="1"/>
  <c r="L172" i="1" s="1"/>
  <c r="J173" i="1"/>
  <c r="P169" i="1"/>
  <c r="O169" i="1"/>
  <c r="O168" i="1" s="1"/>
  <c r="N169" i="1"/>
  <c r="M169" i="1"/>
  <c r="M168" i="1" s="1"/>
  <c r="M167" i="1" s="1"/>
  <c r="M166" i="1" s="1"/>
  <c r="L169" i="1"/>
  <c r="J169" i="1"/>
  <c r="J168" i="1" s="1"/>
  <c r="P168" i="1"/>
  <c r="N168" i="1"/>
  <c r="N167" i="1" s="1"/>
  <c r="N166" i="1" s="1"/>
  <c r="L168" i="1"/>
  <c r="P167" i="1"/>
  <c r="O167" i="1"/>
  <c r="O166" i="1" s="1"/>
  <c r="L167" i="1"/>
  <c r="L166" i="1" s="1"/>
  <c r="J167" i="1"/>
  <c r="J166" i="1" s="1"/>
  <c r="J158" i="1" s="1"/>
  <c r="P166" i="1"/>
  <c r="P164" i="1"/>
  <c r="O164" i="1"/>
  <c r="O162" i="1" s="1"/>
  <c r="O161" i="1" s="1"/>
  <c r="O160" i="1" s="1"/>
  <c r="O159" i="1" s="1"/>
  <c r="O158" i="1" s="1"/>
  <c r="N164" i="1"/>
  <c r="L164" i="1"/>
  <c r="J164" i="1"/>
  <c r="P162" i="1"/>
  <c r="P161" i="1" s="1"/>
  <c r="P160" i="1" s="1"/>
  <c r="P159" i="1" s="1"/>
  <c r="P158" i="1" s="1"/>
  <c r="N162" i="1"/>
  <c r="M162" i="1"/>
  <c r="L162" i="1"/>
  <c r="L161" i="1" s="1"/>
  <c r="L160" i="1" s="1"/>
  <c r="L159" i="1" s="1"/>
  <c r="J162" i="1"/>
  <c r="N161" i="1"/>
  <c r="N160" i="1" s="1"/>
  <c r="M161" i="1"/>
  <c r="J161" i="1"/>
  <c r="M160" i="1"/>
  <c r="M159" i="1" s="1"/>
  <c r="J160" i="1"/>
  <c r="N159" i="1"/>
  <c r="J159" i="1"/>
  <c r="P156" i="1"/>
  <c r="O156" i="1"/>
  <c r="N156" i="1"/>
  <c r="N153" i="1" s="1"/>
  <c r="N152" i="1" s="1"/>
  <c r="N151" i="1" s="1"/>
  <c r="N150" i="1" s="1"/>
  <c r="M156" i="1"/>
  <c r="L156" i="1"/>
  <c r="J156" i="1"/>
  <c r="P153" i="1"/>
  <c r="P152" i="1" s="1"/>
  <c r="O153" i="1"/>
  <c r="M153" i="1"/>
  <c r="L153" i="1"/>
  <c r="L152" i="1" s="1"/>
  <c r="L151" i="1" s="1"/>
  <c r="L150" i="1" s="1"/>
  <c r="J153" i="1"/>
  <c r="O152" i="1"/>
  <c r="M152" i="1"/>
  <c r="J152" i="1"/>
  <c r="P151" i="1"/>
  <c r="P150" i="1" s="1"/>
  <c r="O151" i="1"/>
  <c r="M151" i="1"/>
  <c r="M150" i="1" s="1"/>
  <c r="J151" i="1"/>
  <c r="O150" i="1"/>
  <c r="J150" i="1"/>
  <c r="P148" i="1"/>
  <c r="P147" i="1" s="1"/>
  <c r="O148" i="1"/>
  <c r="N148" i="1"/>
  <c r="M148" i="1"/>
  <c r="M147" i="1" s="1"/>
  <c r="M146" i="1" s="1"/>
  <c r="M145" i="1" s="1"/>
  <c r="L148" i="1"/>
  <c r="L147" i="1" s="1"/>
  <c r="L146" i="1" s="1"/>
  <c r="L145" i="1" s="1"/>
  <c r="J148" i="1"/>
  <c r="O147" i="1"/>
  <c r="N147" i="1"/>
  <c r="N146" i="1" s="1"/>
  <c r="N145" i="1" s="1"/>
  <c r="J147" i="1"/>
  <c r="P146" i="1"/>
  <c r="P145" i="1" s="1"/>
  <c r="O146" i="1"/>
  <c r="O145" i="1" s="1"/>
  <c r="J146" i="1"/>
  <c r="J145" i="1"/>
  <c r="P144" i="1"/>
  <c r="O144" i="1"/>
  <c r="N144" i="1"/>
  <c r="J144" i="1"/>
  <c r="P143" i="1"/>
  <c r="O143" i="1"/>
  <c r="N143" i="1"/>
  <c r="M143" i="1"/>
  <c r="L143" i="1"/>
  <c r="L140" i="1" s="1"/>
  <c r="J143" i="1"/>
  <c r="P142" i="1"/>
  <c r="O142" i="1"/>
  <c r="N142" i="1"/>
  <c r="J142" i="1"/>
  <c r="P141" i="1"/>
  <c r="O141" i="1"/>
  <c r="N141" i="1"/>
  <c r="N140" i="1" s="1"/>
  <c r="M141" i="1"/>
  <c r="L141" i="1"/>
  <c r="J141" i="1"/>
  <c r="P140" i="1"/>
  <c r="O140" i="1"/>
  <c r="M140" i="1"/>
  <c r="J140" i="1"/>
  <c r="P138" i="1"/>
  <c r="O138" i="1"/>
  <c r="O137" i="1" s="1"/>
  <c r="O136" i="1" s="1"/>
  <c r="N138" i="1"/>
  <c r="N137" i="1" s="1"/>
  <c r="N136" i="1" s="1"/>
  <c r="M138" i="1"/>
  <c r="L138" i="1"/>
  <c r="J138" i="1"/>
  <c r="P137" i="1"/>
  <c r="M137" i="1"/>
  <c r="L137" i="1"/>
  <c r="J137" i="1"/>
  <c r="M136" i="1"/>
  <c r="J136" i="1"/>
  <c r="P132" i="1"/>
  <c r="P131" i="1" s="1"/>
  <c r="O132" i="1"/>
  <c r="N132" i="1"/>
  <c r="M132" i="1"/>
  <c r="L132" i="1"/>
  <c r="L131" i="1" s="1"/>
  <c r="J132" i="1"/>
  <c r="O131" i="1"/>
  <c r="N131" i="1"/>
  <c r="M131" i="1"/>
  <c r="J131" i="1"/>
  <c r="P125" i="1"/>
  <c r="P124" i="1" s="1"/>
  <c r="P123" i="1" s="1"/>
  <c r="O125" i="1"/>
  <c r="O124" i="1" s="1"/>
  <c r="O123" i="1" s="1"/>
  <c r="N125" i="1"/>
  <c r="M125" i="1"/>
  <c r="L125" i="1"/>
  <c r="L124" i="1" s="1"/>
  <c r="L123" i="1" s="1"/>
  <c r="J125" i="1"/>
  <c r="N124" i="1"/>
  <c r="M124" i="1"/>
  <c r="M123" i="1" s="1"/>
  <c r="J124" i="1"/>
  <c r="J123" i="1"/>
  <c r="P121" i="1"/>
  <c r="O121" i="1"/>
  <c r="N121" i="1"/>
  <c r="M121" i="1"/>
  <c r="L121" i="1"/>
  <c r="J121" i="1"/>
  <c r="P119" i="1"/>
  <c r="P118" i="1" s="1"/>
  <c r="P112" i="1" s="1"/>
  <c r="O119" i="1"/>
  <c r="N119" i="1"/>
  <c r="M119" i="1"/>
  <c r="L119" i="1"/>
  <c r="L118" i="1" s="1"/>
  <c r="J119" i="1"/>
  <c r="O118" i="1"/>
  <c r="N118" i="1"/>
  <c r="N112" i="1" s="1"/>
  <c r="M118" i="1"/>
  <c r="J118" i="1"/>
  <c r="O112" i="1"/>
  <c r="M112" i="1"/>
  <c r="L112" i="1"/>
  <c r="J112" i="1"/>
  <c r="J111" i="1"/>
  <c r="P109" i="1"/>
  <c r="O109" i="1"/>
  <c r="N109" i="1"/>
  <c r="M109" i="1"/>
  <c r="L109" i="1"/>
  <c r="J109" i="1"/>
  <c r="P107" i="1"/>
  <c r="O107" i="1"/>
  <c r="N107" i="1"/>
  <c r="N104" i="1" s="1"/>
  <c r="M107" i="1"/>
  <c r="L107" i="1"/>
  <c r="J107" i="1"/>
  <c r="P105" i="1"/>
  <c r="P104" i="1" s="1"/>
  <c r="O105" i="1"/>
  <c r="N105" i="1"/>
  <c r="M105" i="1"/>
  <c r="L105" i="1"/>
  <c r="L104" i="1" s="1"/>
  <c r="J105" i="1"/>
  <c r="O104" i="1"/>
  <c r="M104" i="1"/>
  <c r="J104" i="1"/>
  <c r="P102" i="1"/>
  <c r="P100" i="1" s="1"/>
  <c r="P99" i="1" s="1"/>
  <c r="O102" i="1"/>
  <c r="N102" i="1"/>
  <c r="M102" i="1"/>
  <c r="M100" i="1" s="1"/>
  <c r="M99" i="1" s="1"/>
  <c r="L102" i="1"/>
  <c r="L100" i="1" s="1"/>
  <c r="L99" i="1" s="1"/>
  <c r="J102" i="1"/>
  <c r="O100" i="1"/>
  <c r="N100" i="1"/>
  <c r="J100" i="1"/>
  <c r="O99" i="1"/>
  <c r="J99" i="1"/>
  <c r="P97" i="1"/>
  <c r="P96" i="1" s="1"/>
  <c r="O97" i="1"/>
  <c r="O96" i="1" s="1"/>
  <c r="N97" i="1"/>
  <c r="N96" i="1" s="1"/>
  <c r="M97" i="1"/>
  <c r="M96" i="1" s="1"/>
  <c r="L97" i="1"/>
  <c r="L96" i="1" s="1"/>
  <c r="J97" i="1"/>
  <c r="J96" i="1"/>
  <c r="P94" i="1"/>
  <c r="O94" i="1"/>
  <c r="N94" i="1"/>
  <c r="N93" i="1" s="1"/>
  <c r="N92" i="1" s="1"/>
  <c r="N91" i="1" s="1"/>
  <c r="N90" i="1" s="1"/>
  <c r="L94" i="1"/>
  <c r="J94" i="1"/>
  <c r="P93" i="1"/>
  <c r="P92" i="1" s="1"/>
  <c r="O93" i="1"/>
  <c r="O92" i="1" s="1"/>
  <c r="M93" i="1"/>
  <c r="L93" i="1"/>
  <c r="J93" i="1"/>
  <c r="J92" i="1" s="1"/>
  <c r="M92" i="1"/>
  <c r="L92" i="1"/>
  <c r="J91" i="1"/>
  <c r="J90" i="1" s="1"/>
  <c r="J89" i="1" s="1"/>
  <c r="P84" i="1"/>
  <c r="O84" i="1"/>
  <c r="O83" i="1" s="1"/>
  <c r="N84" i="1"/>
  <c r="N83" i="1" s="1"/>
  <c r="M84" i="1"/>
  <c r="L84" i="1"/>
  <c r="J84" i="1"/>
  <c r="J83" i="1" s="1"/>
  <c r="P83" i="1"/>
  <c r="M83" i="1"/>
  <c r="L83" i="1"/>
  <c r="P81" i="1"/>
  <c r="O81" i="1"/>
  <c r="N81" i="1"/>
  <c r="M81" i="1"/>
  <c r="L81" i="1"/>
  <c r="J81" i="1"/>
  <c r="P79" i="1"/>
  <c r="P78" i="1" s="1"/>
  <c r="P77" i="1" s="1"/>
  <c r="P76" i="1" s="1"/>
  <c r="P75" i="1" s="1"/>
  <c r="O79" i="1"/>
  <c r="N79" i="1"/>
  <c r="M79" i="1"/>
  <c r="M78" i="1" s="1"/>
  <c r="M77" i="1" s="1"/>
  <c r="M76" i="1" s="1"/>
  <c r="M75" i="1" s="1"/>
  <c r="L79" i="1"/>
  <c r="L78" i="1" s="1"/>
  <c r="L77" i="1" s="1"/>
  <c r="L76" i="1" s="1"/>
  <c r="L75" i="1" s="1"/>
  <c r="J79" i="1"/>
  <c r="O78" i="1"/>
  <c r="O77" i="1" s="1"/>
  <c r="O76" i="1" s="1"/>
  <c r="O75" i="1" s="1"/>
  <c r="N78" i="1"/>
  <c r="N77" i="1" s="1"/>
  <c r="N76" i="1" s="1"/>
  <c r="N75" i="1" s="1"/>
  <c r="J78" i="1"/>
  <c r="P72" i="1"/>
  <c r="O72" i="1"/>
  <c r="O71" i="1" s="1"/>
  <c r="O70" i="1" s="1"/>
  <c r="N72" i="1"/>
  <c r="N71" i="1" s="1"/>
  <c r="N70" i="1" s="1"/>
  <c r="M72" i="1"/>
  <c r="L72" i="1"/>
  <c r="J72" i="1"/>
  <c r="J71" i="1" s="1"/>
  <c r="J70" i="1" s="1"/>
  <c r="P71" i="1"/>
  <c r="P70" i="1" s="1"/>
  <c r="M71" i="1"/>
  <c r="M70" i="1" s="1"/>
  <c r="L71" i="1"/>
  <c r="L70" i="1" s="1"/>
  <c r="P67" i="1"/>
  <c r="P66" i="1" s="1"/>
  <c r="P65" i="1" s="1"/>
  <c r="O67" i="1"/>
  <c r="N67" i="1"/>
  <c r="M67" i="1"/>
  <c r="M66" i="1" s="1"/>
  <c r="M65" i="1" s="1"/>
  <c r="L67" i="1"/>
  <c r="L66" i="1" s="1"/>
  <c r="L65" i="1" s="1"/>
  <c r="J67" i="1"/>
  <c r="O66" i="1"/>
  <c r="O65" i="1" s="1"/>
  <c r="N66" i="1"/>
  <c r="N65" i="1" s="1"/>
  <c r="J66" i="1"/>
  <c r="J65" i="1" s="1"/>
  <c r="P63" i="1"/>
  <c r="P62" i="1" s="1"/>
  <c r="P61" i="1" s="1"/>
  <c r="O63" i="1"/>
  <c r="O62" i="1" s="1"/>
  <c r="O61" i="1" s="1"/>
  <c r="N63" i="1"/>
  <c r="N62" i="1" s="1"/>
  <c r="N61" i="1" s="1"/>
  <c r="M63" i="1"/>
  <c r="M62" i="1" s="1"/>
  <c r="M61" i="1" s="1"/>
  <c r="L63" i="1"/>
  <c r="J63" i="1"/>
  <c r="J62" i="1" s="1"/>
  <c r="J61" i="1" s="1"/>
  <c r="L62" i="1"/>
  <c r="L61" i="1" s="1"/>
  <c r="P56" i="1"/>
  <c r="P55" i="1" s="1"/>
  <c r="P54" i="1" s="1"/>
  <c r="O56" i="1"/>
  <c r="O55" i="1" s="1"/>
  <c r="O54" i="1" s="1"/>
  <c r="N56" i="1"/>
  <c r="M56" i="1"/>
  <c r="M55" i="1" s="1"/>
  <c r="M54" i="1" s="1"/>
  <c r="L56" i="1"/>
  <c r="L55" i="1" s="1"/>
  <c r="L54" i="1" s="1"/>
  <c r="J56" i="1"/>
  <c r="N55" i="1"/>
  <c r="N54" i="1" s="1"/>
  <c r="J55" i="1"/>
  <c r="J54" i="1"/>
  <c r="P52" i="1"/>
  <c r="O52" i="1"/>
  <c r="N52" i="1"/>
  <c r="N51" i="1" s="1"/>
  <c r="N37" i="1" s="1"/>
  <c r="N36" i="1" s="1"/>
  <c r="M52" i="1"/>
  <c r="L52" i="1"/>
  <c r="J52" i="1"/>
  <c r="P51" i="1"/>
  <c r="O51" i="1"/>
  <c r="M51" i="1"/>
  <c r="L51" i="1"/>
  <c r="J51" i="1"/>
  <c r="P48" i="1"/>
  <c r="O48" i="1"/>
  <c r="N48" i="1"/>
  <c r="M48" i="1"/>
  <c r="L48" i="1"/>
  <c r="J48" i="1"/>
  <c r="P45" i="1"/>
  <c r="O45" i="1"/>
  <c r="N45" i="1"/>
  <c r="M45" i="1"/>
  <c r="L45" i="1"/>
  <c r="J45" i="1"/>
  <c r="P43" i="1"/>
  <c r="O43" i="1"/>
  <c r="N43" i="1"/>
  <c r="M43" i="1"/>
  <c r="L43" i="1"/>
  <c r="J43" i="1"/>
  <c r="M42" i="1"/>
  <c r="M41" i="1" s="1"/>
  <c r="L42" i="1"/>
  <c r="P41" i="1"/>
  <c r="O41" i="1"/>
  <c r="N41" i="1"/>
  <c r="L41" i="1"/>
  <c r="J41" i="1"/>
  <c r="M40" i="1"/>
  <c r="L40" i="1"/>
  <c r="M39" i="1"/>
  <c r="M38" i="1" s="1"/>
  <c r="L39" i="1"/>
  <c r="P38" i="1"/>
  <c r="P37" i="1" s="1"/>
  <c r="P36" i="1" s="1"/>
  <c r="O38" i="1"/>
  <c r="N38" i="1"/>
  <c r="L38" i="1"/>
  <c r="L37" i="1" s="1"/>
  <c r="L36" i="1" s="1"/>
  <c r="J38" i="1"/>
  <c r="O37" i="1"/>
  <c r="O36" i="1" s="1"/>
  <c r="J37" i="1"/>
  <c r="J36" i="1" s="1"/>
  <c r="L35" i="1"/>
  <c r="M35" i="1" s="1"/>
  <c r="M34" i="1"/>
  <c r="L34" i="1"/>
  <c r="P33" i="1"/>
  <c r="O33" i="1"/>
  <c r="O32" i="1" s="1"/>
  <c r="O31" i="1" s="1"/>
  <c r="N33" i="1"/>
  <c r="N32" i="1" s="1"/>
  <c r="N31" i="1" s="1"/>
  <c r="N27" i="1" s="1"/>
  <c r="J33" i="1"/>
  <c r="J32" i="1" s="1"/>
  <c r="J31" i="1" s="1"/>
  <c r="J27" i="1" s="1"/>
  <c r="P32" i="1"/>
  <c r="P31" i="1" s="1"/>
  <c r="I65" i="2" l="1"/>
  <c r="I64" i="2" s="1"/>
  <c r="H100" i="2"/>
  <c r="J126" i="2"/>
  <c r="J125" i="2" s="1"/>
  <c r="I44" i="2"/>
  <c r="I43" i="2" s="1"/>
  <c r="I28" i="2" s="1"/>
  <c r="I26" i="2" s="1"/>
  <c r="H63" i="2"/>
  <c r="H28" i="2"/>
  <c r="H26" i="2" s="1"/>
  <c r="J100" i="2"/>
  <c r="I100" i="2"/>
  <c r="J169" i="2"/>
  <c r="J168" i="2" s="1"/>
  <c r="J44" i="2"/>
  <c r="J43" i="2" s="1"/>
  <c r="J28" i="2" s="1"/>
  <c r="J151" i="2"/>
  <c r="I185" i="2"/>
  <c r="I151" i="2" s="1"/>
  <c r="H261" i="2"/>
  <c r="H256" i="2" s="1"/>
  <c r="H221" i="2"/>
  <c r="H163" i="2"/>
  <c r="H162" i="2" s="1"/>
  <c r="H153" i="2" s="1"/>
  <c r="H152" i="2" s="1"/>
  <c r="O246" i="1"/>
  <c r="M111" i="1"/>
  <c r="N172" i="1"/>
  <c r="L158" i="1"/>
  <c r="M158" i="1"/>
  <c r="O172" i="1"/>
  <c r="P309" i="1"/>
  <c r="P308" i="1" s="1"/>
  <c r="L91" i="1"/>
  <c r="L90" i="1" s="1"/>
  <c r="L89" i="1" s="1"/>
  <c r="P172" i="1"/>
  <c r="P91" i="1"/>
  <c r="P90" i="1" s="1"/>
  <c r="O111" i="1"/>
  <c r="N158" i="1"/>
  <c r="O91" i="1"/>
  <c r="O90" i="1" s="1"/>
  <c r="O89" i="1" s="1"/>
  <c r="O27" i="1"/>
  <c r="N181" i="1"/>
  <c r="M196" i="1"/>
  <c r="M91" i="1"/>
  <c r="M90" i="1" s="1"/>
  <c r="M89" i="1" s="1"/>
  <c r="N297" i="1"/>
  <c r="N296" i="1" s="1"/>
  <c r="N266" i="1"/>
  <c r="I127" i="2"/>
  <c r="I126" i="2" s="1"/>
  <c r="I125" i="2" s="1"/>
  <c r="I261" i="2"/>
  <c r="I256" i="2" s="1"/>
  <c r="I249" i="2" s="1"/>
  <c r="I200" i="2" s="1"/>
  <c r="I285" i="2"/>
  <c r="J65" i="2"/>
  <c r="J64" i="2" s="1"/>
  <c r="H146" i="2"/>
  <c r="H126" i="2"/>
  <c r="H125" i="2" s="1"/>
  <c r="J221" i="2"/>
  <c r="J200" i="2" s="1"/>
  <c r="H323" i="2"/>
  <c r="H185" i="2"/>
  <c r="H151" i="2" s="1"/>
  <c r="H202" i="2"/>
  <c r="H201" i="2" s="1"/>
  <c r="H251" i="2"/>
  <c r="H250" i="2" s="1"/>
  <c r="H249" i="2" s="1"/>
  <c r="J285" i="2"/>
  <c r="J323" i="2"/>
  <c r="I332" i="2"/>
  <c r="I323" i="2" s="1"/>
  <c r="P27" i="1"/>
  <c r="M37" i="1"/>
  <c r="M36" i="1" s="1"/>
  <c r="P89" i="1"/>
  <c r="J26" i="1"/>
  <c r="J17" i="1" s="1"/>
  <c r="J77" i="1"/>
  <c r="J76" i="1" s="1"/>
  <c r="J75" i="1" s="1"/>
  <c r="N89" i="1"/>
  <c r="M33" i="1"/>
  <c r="M32" i="1" s="1"/>
  <c r="M31" i="1" s="1"/>
  <c r="M27" i="1" s="1"/>
  <c r="N99" i="1"/>
  <c r="P136" i="1"/>
  <c r="P111" i="1" s="1"/>
  <c r="J172" i="1"/>
  <c r="O231" i="1"/>
  <c r="O230" i="1"/>
  <c r="O229" i="1" s="1"/>
  <c r="L33" i="1"/>
  <c r="L32" i="1" s="1"/>
  <c r="L31" i="1" s="1"/>
  <c r="L27" i="1" s="1"/>
  <c r="L136" i="1"/>
  <c r="L111" i="1" s="1"/>
  <c r="O179" i="1"/>
  <c r="O180" i="1"/>
  <c r="J197" i="1"/>
  <c r="J351" i="1"/>
  <c r="J343" i="1"/>
  <c r="N123" i="1"/>
  <c r="N111" i="1" s="1"/>
  <c r="J179" i="1"/>
  <c r="L180" i="1"/>
  <c r="L179" i="1"/>
  <c r="P181" i="1"/>
  <c r="M180" i="1"/>
  <c r="M179" i="1"/>
  <c r="N179" i="1"/>
  <c r="N180" i="1"/>
  <c r="P231" i="1"/>
  <c r="P230" i="1"/>
  <c r="P229" i="1" s="1"/>
  <c r="L238" i="1"/>
  <c r="P241" i="1"/>
  <c r="P240" i="1"/>
  <c r="P239" i="1" s="1"/>
  <c r="N316" i="1"/>
  <c r="M427" i="1"/>
  <c r="M342" i="1" s="1"/>
  <c r="N232" i="1"/>
  <c r="J241" i="1"/>
  <c r="P349" i="1"/>
  <c r="N366" i="1"/>
  <c r="N356" i="1"/>
  <c r="N467" i="1"/>
  <c r="N466" i="1" s="1"/>
  <c r="N432" i="1"/>
  <c r="N431" i="1" s="1"/>
  <c r="N212" i="1"/>
  <c r="N210" i="1" s="1"/>
  <c r="J222" i="1"/>
  <c r="J221" i="1" s="1"/>
  <c r="P247" i="1"/>
  <c r="P246" i="1" s="1"/>
  <c r="N252" i="1"/>
  <c r="N247" i="1" s="1"/>
  <c r="N246" i="1" s="1"/>
  <c r="N256" i="1"/>
  <c r="O342" i="1"/>
  <c r="P350" i="1"/>
  <c r="P351" i="1" s="1"/>
  <c r="N361" i="1"/>
  <c r="N351" i="1" s="1"/>
  <c r="N350" i="1" s="1"/>
  <c r="N349" i="1" s="1"/>
  <c r="N343" i="1" s="1"/>
  <c r="N342" i="1" s="1"/>
  <c r="L221" i="1"/>
  <c r="L196" i="1" s="1"/>
  <c r="O241" i="1"/>
  <c r="O240" i="1"/>
  <c r="O239" i="1" s="1"/>
  <c r="N309" i="1"/>
  <c r="N308" i="1" s="1"/>
  <c r="L342" i="1"/>
  <c r="I63" i="2" l="1"/>
  <c r="J63" i="2"/>
  <c r="J26" i="2"/>
  <c r="J27" i="2"/>
  <c r="H200" i="2"/>
  <c r="H27" i="2" s="1"/>
  <c r="H25" i="2" s="1"/>
  <c r="L195" i="1"/>
  <c r="O26" i="1"/>
  <c r="O17" i="1" s="1"/>
  <c r="M195" i="1"/>
  <c r="H62" i="2"/>
  <c r="I62" i="2"/>
  <c r="I25" i="2" s="1"/>
  <c r="H144" i="2"/>
  <c r="H145" i="2"/>
  <c r="J62" i="2"/>
  <c r="J25" i="2" s="1"/>
  <c r="I27" i="2"/>
  <c r="N26" i="1"/>
  <c r="N17" i="1" s="1"/>
  <c r="O221" i="1"/>
  <c r="O196" i="1" s="1"/>
  <c r="O195" i="1" s="1"/>
  <c r="J196" i="1"/>
  <c r="J195" i="1" s="1"/>
  <c r="L26" i="1"/>
  <c r="L18" i="1" s="1"/>
  <c r="J349" i="1"/>
  <c r="J342" i="1"/>
  <c r="P221" i="1"/>
  <c r="P196" i="1" s="1"/>
  <c r="P195" i="1" s="1"/>
  <c r="N230" i="1"/>
  <c r="N231" i="1"/>
  <c r="P180" i="1"/>
  <c r="P179" i="1"/>
  <c r="P26" i="1" s="1"/>
  <c r="P17" i="1" s="1"/>
  <c r="M26" i="1"/>
  <c r="M18" i="1" s="1"/>
  <c r="N229" i="1" l="1"/>
  <c r="N221" i="1"/>
  <c r="N196" i="1" s="1"/>
  <c r="N195" i="1" s="1"/>
</calcChain>
</file>

<file path=xl/sharedStrings.xml><?xml version="1.0" encoding="utf-8"?>
<sst xmlns="http://schemas.openxmlformats.org/spreadsheetml/2006/main" count="3569" uniqueCount="663">
  <si>
    <t xml:space="preserve">к   решению совета депутатов </t>
  </si>
  <si>
    <t>МО Тельмановское сельское поселение</t>
  </si>
  <si>
    <t>Тосненского района  Ленинградской области</t>
  </si>
  <si>
    <t>Приложение  № 7</t>
  </si>
  <si>
    <t xml:space="preserve">    от  "  "  декабря 2015  №     </t>
  </si>
  <si>
    <t xml:space="preserve">     от  "27  " декабря 2017  года № 15</t>
  </si>
  <si>
    <t>Глава муниципального образования</t>
  </si>
  <si>
    <t>___________________ Г.В.Сакулин</t>
  </si>
  <si>
    <t>д.б.</t>
  </si>
  <si>
    <t xml:space="preserve"> =</t>
  </si>
  <si>
    <t>усл расх</t>
  </si>
  <si>
    <t xml:space="preserve">РАСПРЕДЕЛЕНИЕ </t>
  </si>
  <si>
    <t>бюджетных ассигнований по целевым статьям</t>
  </si>
  <si>
    <t>(муниципальным программам  и непрограммным направлениям деятельности),</t>
  </si>
  <si>
    <t xml:space="preserve"> группам и подгруппам видов расходов классификации расходов бюджетов, а также по разделам и подразделам </t>
  </si>
  <si>
    <t>классификации расходов бюджетов  на 2018 год</t>
  </si>
  <si>
    <t>(тысяч рублей)</t>
  </si>
  <si>
    <t>(тыс. руб.)</t>
  </si>
  <si>
    <t>Наименование</t>
  </si>
  <si>
    <t>Г
код главного распорядителя</t>
  </si>
  <si>
    <t>Рз             раздел</t>
  </si>
  <si>
    <t>ПР подраздел</t>
  </si>
  <si>
    <t>ЦСР                 целевая статья</t>
  </si>
  <si>
    <t>ВР                 вид расхода</t>
  </si>
  <si>
    <t>Рз ПР</t>
  </si>
  <si>
    <t>Сумма</t>
  </si>
  <si>
    <t>2015 год
(тысяч рублей)</t>
  </si>
  <si>
    <t>2016 год
(тысяч рублей)</t>
  </si>
  <si>
    <t>Итого</t>
  </si>
  <si>
    <t/>
  </si>
  <si>
    <t>Общегосударственные вопросы</t>
  </si>
  <si>
    <t>008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</si>
  <si>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</si>
  <si>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</si>
  <si>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</si>
  <si>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</si>
  <si>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деятельности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</si>
  <si>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</si>
  <si>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</si>
  <si>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функций органов местного самоуправления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</si>
  <si>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</si>
  <si>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</si>
  <si>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</si>
  <si>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</si>
  <si>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</si>
  <si>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</si>
  <si>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9100008</t>
  </si>
  <si>
    <t>Субсидия на решение вопросов местного значения межмуниципального характера в сфере архивного дела(местный бюджет)</t>
  </si>
  <si>
    <t>9105065</t>
  </si>
  <si>
    <t>Субсидии</t>
  </si>
  <si>
    <t>520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</si>
  <si>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</si>
  <si>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9106060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</si>
  <si>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</si>
  <si>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9106061</t>
  </si>
  <si>
    <t>Иные межбюджетные трансферты</t>
  </si>
  <si>
    <t>540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</si>
  <si>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</si>
  <si>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9106062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</si>
  <si>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</si>
  <si>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</si>
  <si>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</si>
  <si>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9107134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</si>
  <si>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</si>
  <si>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</si>
  <si>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</si>
  <si>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</si>
  <si>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9100000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</si>
  <si>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</si>
  <si>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9106064</t>
  </si>
  <si>
    <t>Обеспечение проведения выборов и референдумов</t>
  </si>
  <si>
    <t>0107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</si>
  <si>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</si>
  <si>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9900000</t>
  </si>
  <si>
    <t>Проведение выборов в представительные органы муниципального образования</t>
  </si>
  <si>
    <t>9901204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</si>
  <si>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</si>
  <si>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</si>
  <si>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</si>
  <si>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9901005</t>
  </si>
  <si>
    <t>Резервные средства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</si>
  <si>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</si>
  <si>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</si>
  <si>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</si>
  <si>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9200000</t>
  </si>
  <si>
    <t>Выполнение других обязательств мунципальных образований</t>
  </si>
  <si>
    <t>9200003</t>
  </si>
  <si>
    <t>Уплата налогов, сборов и иных платежей</t>
  </si>
  <si>
    <t>850</t>
  </si>
  <si>
    <t>Национальная безопасность</t>
  </si>
  <si>
    <t>0200</t>
  </si>
  <si>
    <t>Мобилизационная  и вневосковая подготовка</t>
  </si>
  <si>
    <t>0203</t>
  </si>
  <si>
    <t>Осуществление первичного воинского учета на территориях, где отсутствуют военные комиссариаты (Федеральные средства)</t>
  </si>
  <si>
    <t>9905118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</si>
  <si>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</si>
  <si>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</si>
  <si>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</si>
  <si>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</si>
  <si>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</si>
  <si>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0800000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</si>
  <si>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</si>
  <si>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0810000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</si>
  <si>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</si>
  <si>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0811157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</si>
  <si>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</si>
  <si>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0811162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</si>
  <si>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</si>
  <si>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>0820000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</si>
  <si>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</si>
  <si>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0821152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</si>
  <si>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</si>
  <si>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0821343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</si>
  <si>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</si>
  <si>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>1500000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</si>
  <si>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</si>
  <si>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1501329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</si>
  <si>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</si>
  <si>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</si>
  <si>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</si>
  <si>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</si>
  <si>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</si>
  <si>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1000000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</si>
  <si>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</si>
  <si>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1010000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</si>
  <si>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</si>
  <si>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1011011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</si>
  <si>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</si>
  <si>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t>1010401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</si>
  <si>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</si>
  <si>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1020000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</si>
  <si>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</si>
  <si>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1021010</t>
  </si>
  <si>
    <t>Другие вопросы в области национальной экономики</t>
  </si>
  <si>
    <t>0412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</si>
  <si>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</si>
  <si>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0500000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</si>
  <si>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</si>
  <si>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0500637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</si>
  <si>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</si>
  <si>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0501055</t>
  </si>
  <si>
    <t xml:space="preserve">Мероприятия по землеустройству и землепользованию </t>
  </si>
  <si>
    <t>9901035</t>
  </si>
  <si>
    <t>Мероприятия в области национальной экономики</t>
  </si>
  <si>
    <t>9901036</t>
  </si>
  <si>
    <t>Мероприятия в области строительства, архитектуры и градостроительства</t>
  </si>
  <si>
    <t>9901038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</si>
  <si>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</si>
  <si>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</si>
  <si>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</si>
  <si>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</si>
  <si>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</si>
  <si>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0600000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</si>
  <si>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</si>
  <si>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0610000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</si>
  <si>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</si>
  <si>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0610477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</si>
  <si>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</si>
  <si>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0620000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</si>
  <si>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</si>
  <si>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0620480</t>
  </si>
  <si>
    <t>Мероприятие  по капитальному ремонту муниципального жилищного фонда</t>
  </si>
  <si>
    <t>9901376</t>
  </si>
  <si>
    <t>Мероприятия в области жилищного хозяйства</t>
  </si>
  <si>
    <t>9901377</t>
  </si>
  <si>
    <t>Бюджетные инвестиции на приобретение объектов недвижимого имущества</t>
  </si>
  <si>
    <t>440</t>
  </si>
  <si>
    <t>Коммунальное  хозяйство</t>
  </si>
  <si>
    <t>0502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</si>
  <si>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</si>
  <si>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1100000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</si>
  <si>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</si>
  <si>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</si>
  <si>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</si>
  <si>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414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</si>
  <si>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</si>
  <si>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</si>
  <si>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</si>
  <si>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1600000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</si>
  <si>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</si>
  <si>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</si>
  <si>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</si>
  <si>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1601326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</si>
  <si>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</si>
  <si>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</si>
  <si>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Субсидии на возмещения части затрат организациям коммунального хозяйства</t>
  </si>
  <si>
    <t>9900691</t>
  </si>
  <si>
    <t>организации которые являются арендаторами объектов коммунальной инфраструктуры</t>
  </si>
  <si>
    <t xml:space="preserve">Субсидии организациям коммунального хозяйства на компенсацию части потерь в доходах </t>
  </si>
  <si>
    <t>9900690</t>
  </si>
  <si>
    <t xml:space="preserve">организация оказывающие банные услуги населению </t>
  </si>
  <si>
    <t>Благоустройство</t>
  </si>
  <si>
    <t>0503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</si>
  <si>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</si>
  <si>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1400000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</si>
  <si>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</si>
  <si>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1401318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</si>
  <si>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</si>
  <si>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1200000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</si>
  <si>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</si>
  <si>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1201327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</si>
  <si>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</si>
  <si>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>1201328</t>
  </si>
  <si>
    <t>Другие вопросы в области жилищно-коммунального хозяйства</t>
  </si>
  <si>
    <t>0505</t>
  </si>
  <si>
    <t>Учреждения по обеспечению развития жилищно-коммунального комплекса и благоустройства</t>
  </si>
  <si>
    <t>9500000</t>
  </si>
  <si>
    <t>Расходы на обеспечение деятельности муниципальных казенных учреждений</t>
  </si>
  <si>
    <t>9500016</t>
  </si>
  <si>
    <t>Образование</t>
  </si>
  <si>
    <t>0700</t>
  </si>
  <si>
    <t>Молодежная политика и оздоровление детей</t>
  </si>
  <si>
    <t>0707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</si>
  <si>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</si>
  <si>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0700000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</si>
  <si>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</si>
  <si>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0710000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</si>
  <si>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</si>
  <si>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0711229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</si>
  <si>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</si>
  <si>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0711168</t>
  </si>
  <si>
    <t>Культура, кинематография</t>
  </si>
  <si>
    <t>0800</t>
  </si>
  <si>
    <t>Культура</t>
  </si>
  <si>
    <t>0801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</si>
  <si>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</si>
  <si>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0720000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</si>
  <si>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</si>
  <si>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0720016</t>
  </si>
  <si>
    <t>Расходы на выплаты персоналу казенных учреждений</t>
  </si>
  <si>
    <t>110</t>
  </si>
  <si>
    <t>Другие вопросы в области культуры, кинематографии</t>
  </si>
  <si>
    <t>0804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</si>
  <si>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</si>
  <si>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0730000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</si>
  <si>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</si>
  <si>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0731122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</si>
  <si>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</si>
  <si>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0731235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</si>
  <si>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</si>
  <si>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</si>
  <si>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</si>
  <si>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</si>
  <si>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</si>
  <si>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</si>
  <si>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</si>
  <si>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</si>
  <si>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</si>
  <si>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в области социальной политики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</si>
  <si>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</si>
  <si>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</si>
  <si>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</si>
  <si>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</si>
  <si>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</si>
  <si>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0400000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</si>
  <si>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</si>
  <si>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0410000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</si>
  <si>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</si>
  <si>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>0410016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</si>
  <si>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</si>
  <si>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0420000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</si>
  <si>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</si>
  <si>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0420464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</si>
  <si>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</si>
  <si>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0421065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</si>
  <si>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</si>
  <si>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0430000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</si>
  <si>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</si>
  <si>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0431130</t>
  </si>
  <si>
    <t>Рз 
раздел</t>
  </si>
  <si>
    <t xml:space="preserve">ПР    подраздел          </t>
  </si>
  <si>
    <t>2018 год</t>
  </si>
  <si>
    <t>2016 год</t>
  </si>
  <si>
    <t>2017 год</t>
  </si>
  <si>
    <t>Всего</t>
  </si>
  <si>
    <t>Итого программные расходы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</si>
  <si>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</si>
  <si>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04 0 00 00000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</si>
  <si>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</si>
  <si>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</si>
  <si>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Иные закупки товаров, работ и услуг для обеспечения государственных (муниципальных) нужд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</si>
  <si>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</si>
  <si>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</si>
  <si>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</si>
  <si>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</si>
  <si>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проведение физкультурных спортивно-массовых  мероприятий </t>
  </si>
  <si>
    <t>04 3 01 13300</t>
  </si>
  <si>
    <t>11</t>
  </si>
  <si>
    <t>05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</si>
  <si>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</si>
  <si>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</si>
  <si>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</si>
  <si>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</si>
  <si>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</si>
  <si>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05 0 02 00000</t>
  </si>
  <si>
    <t>05 0 02 10550</t>
  </si>
  <si>
    <t>04</t>
  </si>
  <si>
    <t>12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</si>
  <si>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</si>
  <si>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>07 0 00 00000</t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</si>
  <si>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</si>
  <si>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t>07 1 00 00000</t>
  </si>
  <si>
    <t>Основное мероприятие "Обеспечение отдыха, оздоровления, занятости детей, подростков и молодежи"</t>
  </si>
  <si>
    <t>07 1 01 00000</t>
  </si>
  <si>
    <t xml:space="preserve">Организация  оздоровления, отдыха изанятости детей, подростков и молодежи </t>
  </si>
  <si>
    <t>07 1 01 12290</t>
  </si>
  <si>
    <t>07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</si>
  <si>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</si>
  <si>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</si>
  <si>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07 2 00 00000</t>
  </si>
  <si>
    <t>Основное мероприятия "Развитие культуры на территории поселения"</t>
  </si>
  <si>
    <t>07 2 01 00000</t>
  </si>
  <si>
    <t xml:space="preserve">Расходы на обеспечение деятельности муниципальных казенных учреждений </t>
  </si>
  <si>
    <t>07 2 01 00160</t>
  </si>
  <si>
    <t>08</t>
  </si>
  <si>
    <t>01</t>
  </si>
  <si>
    <t xml:space="preserve">Подпрограмма «Обеспечение условий реализации муниципальной программы» </t>
  </si>
  <si>
    <t>07 3 00 00000</t>
  </si>
  <si>
    <t>Основное мероприятие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</si>
  <si>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</si>
  <si>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</si>
  <si>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</si>
  <si>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</si>
  <si>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>08 0 00 00000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</si>
  <si>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</si>
  <si>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</si>
  <si>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</si>
  <si>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>08 1 01 00000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</si>
  <si>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</si>
  <si>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</si>
  <si>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</si>
  <si>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03</t>
  </si>
  <si>
    <t>09</t>
  </si>
  <si>
    <t xml:space="preserve">Основное мероприятия "Обеспечения пожарной безопасности" </t>
  </si>
  <si>
    <t>08 1 02 00000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</si>
  <si>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</si>
  <si>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08 1 02 11620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</si>
  <si>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</si>
  <si>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</si>
  <si>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</si>
  <si>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08 2 01 00000</t>
  </si>
  <si>
    <t>Мероприятия, направленные на обеспечение правопорядка</t>
  </si>
  <si>
    <t>08 2 01 11520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</si>
  <si>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</si>
  <si>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</si>
  <si>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</si>
  <si>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</si>
  <si>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</si>
  <si>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10 1 01 00000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</si>
  <si>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</si>
  <si>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</si>
  <si>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</si>
  <si>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</si>
  <si>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</si>
  <si>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</si>
  <si>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</si>
  <si>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</si>
  <si>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</si>
  <si>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>10 2 00 00000</t>
  </si>
  <si>
    <t>Основное мероприятие "Мероприяти по оптимизации мер профилактики правонарушений"</t>
  </si>
  <si>
    <t>10 2 01 00000</t>
  </si>
  <si>
    <t>10 2 01 10100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</si>
  <si>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</si>
  <si>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</si>
  <si>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</si>
  <si>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11 0 00 00000</t>
  </si>
  <si>
    <t>Основное мероприятие "Организация газоснабжения"</t>
  </si>
  <si>
    <t>11 0 01 00000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</si>
  <si>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</si>
  <si>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11 0 01 04200</t>
  </si>
  <si>
    <t xml:space="preserve">Бюджетные инвестиции </t>
  </si>
  <si>
    <t>410</t>
  </si>
  <si>
    <t>02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</si>
  <si>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</si>
  <si>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12 0 00 00000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</si>
  <si>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</si>
  <si>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</si>
  <si>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</si>
  <si>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</si>
  <si>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</si>
  <si>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12 0 01 13280</t>
  </si>
  <si>
    <t>Субсидии юридическим лицам (кроме некоммерческих организаций), индивидуальным предпринимателям, физическим лицам – производителям товаров, работ, услуг</t>
  </si>
  <si>
    <t>810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</si>
  <si>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</si>
  <si>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13 0 00 00000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</si>
  <si>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</si>
  <si>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13 0 01 00000</t>
  </si>
  <si>
    <t>13 0 01 10630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</si>
  <si>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</si>
  <si>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13 0 01 14260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</si>
  <si>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</si>
  <si>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15 0 00 00000</t>
  </si>
  <si>
    <t>Подпрограмма "Жилье для молодежи"</t>
  </si>
  <si>
    <t>15 1 00 00000</t>
  </si>
  <si>
    <t>Основное мероприятие "Улучшение жилищных условий молодых граждан (молодых семей)"</t>
  </si>
  <si>
    <t>15 1 01 00000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</si>
  <si>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</si>
  <si>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15 1 01 S0750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</si>
  <si>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</si>
  <si>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</si>
  <si>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</si>
  <si>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</si>
  <si>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</si>
  <si>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15 2 00 00000</t>
  </si>
  <si>
    <t>15 2 01 00000</t>
  </si>
  <si>
    <t>15 2 01 S0740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</si>
  <si>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</si>
  <si>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14 0 00 00000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</si>
  <si>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</si>
  <si>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14 0 01 00000</t>
  </si>
  <si>
    <t xml:space="preserve">Мероприятия по повышению надежности и энергетической эффективности </t>
  </si>
  <si>
    <t>14 0 01 13180</t>
  </si>
  <si>
    <t>Итого непрограммные расходы</t>
  </si>
  <si>
    <t>91 0 00 00000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</si>
  <si>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</si>
  <si>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91 1 00 00000</t>
  </si>
  <si>
    <t xml:space="preserve">Непрограммные расходы </t>
  </si>
  <si>
    <t>91 1 01 00000</t>
  </si>
  <si>
    <t>Обеспечение деятельности Главы муниципального образования Тельмановское сельское поселение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</si>
  <si>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</si>
  <si>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</si>
  <si>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РФ и муниципального образования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</si>
  <si>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</si>
  <si>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</si>
  <si>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</si>
  <si>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</si>
  <si>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91 3 01 00040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</si>
  <si>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</si>
  <si>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</si>
  <si>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91 5 01 00120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</si>
  <si>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</si>
  <si>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</si>
  <si>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</si>
  <si>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</si>
  <si>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</si>
  <si>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</si>
  <si>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</si>
  <si>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</si>
  <si>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91 3 01 60620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</si>
  <si>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</si>
  <si>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</si>
  <si>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</si>
  <si>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</si>
  <si>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91 8 01 00080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</si>
  <si>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</si>
  <si>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</si>
  <si>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</si>
  <si>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91 3 01 60640</t>
  </si>
  <si>
    <t>06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</si>
  <si>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</si>
  <si>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</si>
  <si>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 xml:space="preserve">Другие вопросы в области национальной безопасности и правоохранительной деятельности
</t>
  </si>
  <si>
    <t>14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</si>
  <si>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</si>
  <si>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</si>
  <si>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91 5 00 00000</t>
  </si>
  <si>
    <t>91 5 01 00000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</si>
  <si>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</si>
  <si>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92 0 00 00000</t>
  </si>
  <si>
    <t>непрограммные расходы</t>
  </si>
  <si>
    <t>92 9 00 00000</t>
  </si>
  <si>
    <t>92 9 01 00000</t>
  </si>
  <si>
    <t xml:space="preserve">Выполнение других обязательств мунципальных образований </t>
  </si>
  <si>
    <t>92 9 01 00030</t>
  </si>
  <si>
    <t>13</t>
  </si>
  <si>
    <t>Исполнение судебных актов</t>
  </si>
  <si>
    <t>830</t>
  </si>
  <si>
    <t>99 0 00 00000</t>
  </si>
  <si>
    <t>Расходы на обеспечение деятельности муниципальных казенных
 учреждений</t>
  </si>
  <si>
    <t>9900016</t>
  </si>
  <si>
    <t>99 9 00 00000</t>
  </si>
  <si>
    <t>99 9 01 00000</t>
  </si>
  <si>
    <t xml:space="preserve">Доплаты к пенсиям муниципальных служащих </t>
  </si>
  <si>
    <t>99 9 01 03080</t>
  </si>
  <si>
    <t>10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</si>
  <si>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</si>
  <si>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9900420</t>
  </si>
  <si>
    <t>420</t>
  </si>
  <si>
    <t>99 9 01 10050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</si>
  <si>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</si>
  <si>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9900464</t>
  </si>
  <si>
    <t>Приобретение объектов недвижимого имущества в муниципальную собственность</t>
  </si>
  <si>
    <t>9900478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</si>
  <si>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</si>
  <si>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99 9 01 70140</t>
  </si>
  <si>
    <t>99 9 01 10360</t>
  </si>
  <si>
    <t>99 9 01 10350</t>
  </si>
  <si>
    <t xml:space="preserve">Мероприятия в области национальной экономики 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</si>
  <si>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</si>
  <si>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</si>
  <si>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 xml:space="preserve">Мероприятия в области строительства, архитектуры и градостроительства </t>
  </si>
  <si>
    <t>99 9 01 10400</t>
  </si>
  <si>
    <t>99 9 01 10630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</si>
  <si>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</si>
  <si>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</si>
  <si>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</si>
  <si>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99 9 01 12730</t>
  </si>
  <si>
    <t>Закупка товаров, работ и услуг для обеспечения  государственных (муниципальных нужд)</t>
  </si>
  <si>
    <t>99 9 01 13250</t>
  </si>
  <si>
    <t>иные закупки товаров, работ и услуг для обеспечения государственных (муниципальных) нужд</t>
  </si>
  <si>
    <t>Мероприятия по развитию объектов благоустройства территории  муниципального образования</t>
  </si>
  <si>
    <t>99 9 01 13270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</si>
  <si>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</si>
  <si>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99 9 01 13280</t>
  </si>
  <si>
    <t>99 9 01 13300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</si>
  <si>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</si>
  <si>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99 9 01 13760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</si>
  <si>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</si>
  <si>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99 9 01 14250</t>
  </si>
  <si>
    <t xml:space="preserve">Мероприятия направленные на формирование уставного фонда муниципального унитарного предприятия для организации деятельности по водоснабжению и водоотведению на территории муниципального образования </t>
  </si>
  <si>
    <t>99 9 01 60870</t>
  </si>
  <si>
    <t>99 9 01 51180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</si>
  <si>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</si>
  <si>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Мобилизационная  и вневойсковая подготовка</t>
  </si>
  <si>
    <t>Обеспечение выплат стимулирующего характера работникам учреждений культуры</t>
  </si>
  <si>
    <t>99 9 01 70360</t>
  </si>
  <si>
    <t xml:space="preserve">Обеспечение мероприятий по капитальному ремонту многоквартирных домов </t>
  </si>
  <si>
    <t>99 9 01 96010</t>
  </si>
  <si>
    <t>Приложение  № 9</t>
  </si>
  <si>
    <t xml:space="preserve">    от "27  " декабря 2017 года № 15</t>
  </si>
  <si>
    <t xml:space="preserve">     </t>
  </si>
  <si>
    <t>ВЕДОМСТВЕННАЯ СТРУКТУРА</t>
  </si>
  <si>
    <t>РАСХОДОВ МЕСТНОГО БЮДЖЕТА</t>
  </si>
  <si>
    <t>на 2018 год</t>
  </si>
  <si>
    <t>№ п/п</t>
  </si>
  <si>
    <t>Г</t>
  </si>
  <si>
    <t xml:space="preserve">Рз </t>
  </si>
  <si>
    <t xml:space="preserve">ПР </t>
  </si>
  <si>
    <t>ЦСР</t>
  </si>
  <si>
    <t xml:space="preserve">ВР </t>
  </si>
  <si>
    <t>Сумма на 2018 год</t>
  </si>
  <si>
    <t>Сумма на 2017 год</t>
  </si>
  <si>
    <t>ВСЕГО</t>
  </si>
  <si>
    <t>Совет депутатов муниципального образования Тельмановское сельское поселение Тосненского района Ленинградской области</t>
  </si>
  <si>
    <t>Администрация муниципального образования Тельмановское сельское поселениеТосненского района Ленинградской области</t>
  </si>
  <si>
    <t>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</si>
  <si>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</si>
  <si>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Обеспечение деятельности Главы Тосненского городского поселения Тосненского района Ленинградской области</t>
  </si>
  <si>
    <t xml:space="preserve">01 </t>
  </si>
  <si>
    <t xml:space="preserve">02 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</si>
  <si>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</si>
  <si>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</si>
  <si>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</si>
  <si>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уплата налогов, сборов и иных платежей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</si>
  <si>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</si>
  <si>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</si>
  <si>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</si>
  <si>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иные межбюджетные трансферты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</si>
  <si>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</si>
  <si>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</si>
  <si>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99  9 00 00000</t>
  </si>
  <si>
    <t>резервные средства</t>
  </si>
  <si>
    <t>870</t>
  </si>
  <si>
    <t>Выполнение других обязательств муниципальных образований</t>
  </si>
  <si>
    <t>99 9 01 00030</t>
  </si>
  <si>
    <t>91 3 01 50650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</si>
  <si>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</si>
  <si>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</si>
  <si>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</si>
  <si>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</t>
  </si>
  <si>
    <t>Обслуживание, эксплуатация и ремонт сооружений гражданской обороны</t>
  </si>
  <si>
    <t>08 1 01 13350</t>
  </si>
  <si>
    <t>Создание, обслуживание и эксплуатация системы оповещения населения</t>
  </si>
  <si>
    <t>08 1 01 13340</t>
  </si>
  <si>
    <t>Основное мероприятие "Обеспечение пожарной безопасности"</t>
  </si>
  <si>
    <t xml:space="preserve">Мероприятия в области пожарной безопасности 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</si>
  <si>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</si>
  <si>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</si>
  <si>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Подпрограмма "Обеспечение правопорядка и профилактика правонарушений" </t>
  </si>
  <si>
    <t>Основное мероприятие "Мероприятия по обеспечению общественного правопорядка и профилактике правонарушений"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</si>
  <si>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</si>
  <si>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</si>
  <si>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 xml:space="preserve">Мероприятия по содержанию автомобильных дорог 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</si>
  <si>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</si>
  <si>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23 0 00 00000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</si>
  <si>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</si>
  <si>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23 4 00 00000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</si>
  <si>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</si>
  <si>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23 4 01 00000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</si>
  <si>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</si>
  <si>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23 4 01 04010</t>
  </si>
  <si>
    <t>бюджетные инвестиции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</si>
  <si>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</si>
  <si>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 xml:space="preserve">04 </t>
  </si>
  <si>
    <t>23 4 02 00000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</si>
  <si>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</si>
  <si>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</si>
  <si>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</si>
  <si>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</si>
  <si>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</si>
  <si>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23 4 02 10130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</si>
  <si>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</si>
  <si>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Мероприятия по землеустройству и землепользованию</t>
  </si>
  <si>
    <t>изъятие зем участка под дорогой на Волков лес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</si>
  <si>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</si>
  <si>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муниципального жилищного фонда </t>
  </si>
  <si>
    <t xml:space="preserve">Мероприятия в области жилищного хозяйства </t>
  </si>
  <si>
    <t>99 9 01 13770</t>
  </si>
  <si>
    <t>Коммунальное хозяйство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</si>
  <si>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</si>
  <si>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Мероприятия по обслуживанию объектов газификации</t>
  </si>
  <si>
    <t>23 1 01 13200</t>
  </si>
  <si>
    <t>23 1 01 1320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</si>
  <si>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</si>
  <si>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</si>
  <si>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>Основное меропритие "Реализация энергосберегающих мероприятий"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</si>
  <si>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</si>
  <si>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23 5 00 00000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</si>
  <si>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</si>
  <si>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23 5 01 00000</t>
  </si>
  <si>
    <t xml:space="preserve">Мероприятия по благоустройству и содержанию территорий Тосненского городского поселения </t>
  </si>
  <si>
    <t>23 5 01 13280</t>
  </si>
  <si>
    <t>Мероприятия по проведению проектно-изыскательских работ по содержанию и благоустройству</t>
  </si>
  <si>
    <t>23 5 01 13330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</si>
  <si>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</si>
  <si>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23 5 02 00000</t>
  </si>
  <si>
    <t>23 5 02 00160</t>
  </si>
  <si>
    <t>расходы на выплаты персоналу казенных учреждений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</si>
  <si>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</si>
  <si>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>07 1 01 11680</t>
  </si>
  <si>
    <t>Культура и кинематография</t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</si>
  <si>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</si>
  <si>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</si>
  <si>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</si>
  <si>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>07 3 02 04210</t>
  </si>
  <si>
    <t>Массовый спорт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</si>
  <si>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</si>
  <si>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</si>
  <si>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</si>
  <si>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</si>
  <si>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</si>
  <si>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>04 1 01 00160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</si>
  <si>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</si>
  <si>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04 2 00 00000</t>
  </si>
  <si>
    <t>Основное мероприятие "Строительство, реконструкция и проектирование спортивных объектов"</t>
  </si>
  <si>
    <t>04 2 01 00000</t>
  </si>
  <si>
    <t>Организация мероприятий по проектированию, строительству и реконструкции объектов физической культуры и спорта</t>
  </si>
  <si>
    <t>04 2 01 04050</t>
  </si>
  <si>
    <t>Основное мероприятие "Капитальный ремонт, ремонт, эксплуатация спортивных объектов"</t>
  </si>
  <si>
    <t>04 2 02 00000</t>
  </si>
  <si>
    <t>Мероприятия по текущему содержанию и ремонту объектов физической культуры</t>
  </si>
  <si>
    <t>04 2 02 13640</t>
  </si>
  <si>
    <t>Мероприятия по капитальному ремонту объектов физической культуры и спорта</t>
  </si>
  <si>
    <t>04 2 02 14060</t>
  </si>
  <si>
    <t>Средства массовой информации</t>
  </si>
  <si>
    <t>Мероприятия в сфере поддержкииздательств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</si>
  <si>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99 9 01 113730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</si>
  <si>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</si>
  <si>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Основное мероприятие "Поддержка проектов местных инициатив граждан"</t>
  </si>
  <si>
    <t>15 0 01 00000</t>
  </si>
  <si>
    <t>Мероприятия по устойчивому развитию части территорий</t>
  </si>
  <si>
    <t>15 0 01 13290</t>
  </si>
  <si>
    <t>МУК "Тельмановский сельский Дом культуры"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</si>
  <si>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</si>
  <si>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</si>
  <si>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 xml:space="preserve">     от  "11" октября 2018  года № 78</t>
  </si>
  <si>
    <t xml:space="preserve">Субсидии на пополнение оборотных средств предприятиям коммунального хозяйства </t>
  </si>
  <si>
    <t>99 9 01 06910</t>
  </si>
  <si>
    <t xml:space="preserve">    от "11  " октября 2018 года № 78</t>
  </si>
  <si>
    <t>Мероприятия направленные на пополнение оборотных средств предприятиям коммунального хозяйства  муниципального образования</t>
  </si>
  <si>
    <t>Мероприятия направленные на осуществление деятельности предприятий коммунального хозяйтва на территории поселения водоотведению на территории муниципального образования</t>
  </si>
  <si>
    <t>Приложение  № 1</t>
  </si>
  <si>
    <t>Приложение 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</si>
</sst>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_-* #,##0.000_р_._-;\-* #,##0.000_р_._-;_-* &quot;-&quot;???_р_._-;_-@_-"/>
    <numFmt numFmtId="169" formatCode="?"/>
    <numFmt numFmtId="170" formatCode="_(&quot;$&quot;* #,##0.00_);_(&quot;$&quot;* \(#,##0.00\);_(&quot;$&quot;* &quot;-&quot;??_);_(@_)"/>
    <numFmt numFmtId="171" formatCode="000000"/>
    <numFmt numFmtId="172" formatCode="#,##0.00000"/>
    <numFmt numFmtId="173" formatCode="#,##0.00_ ;[Red]\-#,##0.00\ "/>
    <numFmt numFmtId="174" formatCode="_-* #,##0_р_._-;\-* #,##0_р_._-;_-* &quot;-&quot;_р_._-;_-@_-"/>
    <numFmt numFmtId="175" formatCode="_-* #,##0.00_р_._-;\-* #,##0.00_р_._-;_-* &quot;-&quot;??_р_._-;_-@_-"/>
    <numFmt numFmtId="176" formatCode="00000\-0000"/>
  </numFmts>
  <fonts count="48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u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  <xf numFmtId="0" fontId="4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</cellStyleXfs>
  <cellXfs count="650">
    <xf numFmtId="0" fontId="0" fillId="0" borderId="0" xfId="0"/>
    <xf numFmtId="0" fontId="2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vertical="center"/>
    </xf>
    <xf numFmtId="0" fontId="3" fillId="0" borderId="0" xfId="3" applyFont="1" applyFill="1" applyAlignment="1">
      <alignment horizontal="right"/>
    </xf>
    <xf numFmtId="165" fontId="2" fillId="0" borderId="0" xfId="4" applyNumberFormat="1" applyFont="1" applyFill="1" applyAlignment="1">
      <alignment horizontal="right"/>
    </xf>
    <xf numFmtId="0" fontId="2" fillId="0" borderId="0" xfId="2" applyFont="1" applyFill="1" applyBorder="1"/>
    <xf numFmtId="0" fontId="3" fillId="0" borderId="0" xfId="3" applyFont="1" applyFill="1" applyAlignment="1">
      <alignment horizontal="right"/>
    </xf>
    <xf numFmtId="0" fontId="4" fillId="0" borderId="0" xfId="2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3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5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166" fontId="8" fillId="0" borderId="0" xfId="4" applyNumberFormat="1" applyFont="1" applyFill="1" applyAlignment="1">
      <alignment horizontal="right"/>
    </xf>
    <xf numFmtId="165" fontId="7" fillId="0" borderId="0" xfId="4" applyNumberFormat="1" applyFont="1" applyFill="1" applyAlignment="1">
      <alignment horizontal="right"/>
    </xf>
    <xf numFmtId="166" fontId="8" fillId="0" borderId="0" xfId="4" applyNumberFormat="1" applyFont="1" applyFill="1" applyAlignment="1">
      <alignment horizontal="left"/>
    </xf>
    <xf numFmtId="166" fontId="8" fillId="0" borderId="0" xfId="4" applyNumberFormat="1" applyFont="1" applyFill="1" applyAlignment="1">
      <alignment horizontal="center" vertical="center"/>
    </xf>
    <xf numFmtId="0" fontId="3" fillId="0" borderId="0" xfId="3" applyFont="1" applyFill="1" applyBorder="1" applyAlignment="1">
      <alignment horizontal="right"/>
    </xf>
    <xf numFmtId="0" fontId="2" fillId="0" borderId="0" xfId="2" applyFont="1" applyFill="1"/>
    <xf numFmtId="49" fontId="7" fillId="0" borderId="0" xfId="2" applyNumberFormat="1" applyFont="1" applyFill="1" applyAlignment="1">
      <alignment horizontal="right" vertical="center"/>
    </xf>
    <xf numFmtId="167" fontId="8" fillId="0" borderId="0" xfId="4" applyNumberFormat="1" applyFont="1" applyFill="1" applyAlignment="1">
      <alignment horizontal="right"/>
    </xf>
    <xf numFmtId="166" fontId="8" fillId="0" borderId="0" xfId="4" applyNumberFormat="1" applyFont="1" applyFill="1"/>
    <xf numFmtId="0" fontId="9" fillId="0" borderId="0" xfId="2" applyFont="1" applyFill="1" applyAlignment="1">
      <alignment horizontal="right" vertical="center" wrapText="1"/>
    </xf>
    <xf numFmtId="49" fontId="9" fillId="0" borderId="0" xfId="2" applyNumberFormat="1" applyFont="1" applyFill="1" applyAlignment="1">
      <alignment horizontal="right" vertical="center" wrapText="1"/>
    </xf>
    <xf numFmtId="168" fontId="8" fillId="0" borderId="0" xfId="2" applyNumberFormat="1" applyFont="1" applyFill="1" applyBorder="1" applyAlignment="1">
      <alignment horizontal="left"/>
    </xf>
    <xf numFmtId="168" fontId="8" fillId="0" borderId="0" xfId="2" applyNumberFormat="1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10" fillId="0" borderId="0" xfId="6" applyFont="1" applyFill="1" applyAlignment="1">
      <alignment horizontal="right"/>
    </xf>
    <xf numFmtId="0" fontId="10" fillId="0" borderId="0" xfId="6" applyFont="1" applyFill="1" applyAlignment="1">
      <alignment horizontal="center"/>
    </xf>
    <xf numFmtId="0" fontId="4" fillId="0" borderId="0" xfId="2" applyFont="1" applyFill="1" applyAlignment="1">
      <alignment wrapText="1"/>
    </xf>
    <xf numFmtId="0" fontId="10" fillId="0" borderId="0" xfId="6" applyFont="1" applyFill="1" applyAlignment="1"/>
    <xf numFmtId="167" fontId="2" fillId="0" borderId="0" xfId="2" applyNumberFormat="1" applyFont="1" applyFill="1"/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vertical="center"/>
    </xf>
    <xf numFmtId="165" fontId="4" fillId="0" borderId="0" xfId="4" applyNumberFormat="1" applyFont="1" applyFill="1" applyAlignment="1">
      <alignment horizontal="right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165" fontId="11" fillId="0" borderId="1" xfId="4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top" wrapText="1"/>
    </xf>
    <xf numFmtId="0" fontId="13" fillId="0" borderId="0" xfId="2" applyFont="1" applyFill="1"/>
    <xf numFmtId="0" fontId="14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center" vertical="center" wrapText="1"/>
    </xf>
    <xf numFmtId="166" fontId="14" fillId="0" borderId="1" xfId="4" applyNumberFormat="1" applyFont="1" applyFill="1" applyBorder="1" applyAlignment="1">
      <alignment horizontal="right" vertical="center" wrapText="1"/>
    </xf>
    <xf numFmtId="165" fontId="14" fillId="0" borderId="1" xfId="4" applyNumberFormat="1" applyFont="1" applyFill="1" applyBorder="1" applyAlignment="1">
      <alignment horizontal="right" vertical="center" wrapText="1"/>
    </xf>
    <xf numFmtId="0" fontId="13" fillId="0" borderId="0" xfId="2" applyFont="1" applyFill="1" applyBorder="1"/>
    <xf numFmtId="0" fontId="15" fillId="0" borderId="2" xfId="2" applyFont="1" applyFill="1" applyBorder="1" applyAlignment="1">
      <alignment horizontal="left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6" fontId="15" fillId="0" borderId="1" xfId="4" applyNumberFormat="1" applyFont="1" applyFill="1" applyBorder="1" applyAlignment="1">
      <alignment horizontal="right" vertical="center" wrapText="1"/>
    </xf>
    <xf numFmtId="165" fontId="15" fillId="0" borderId="1" xfId="4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165" fontId="16" fillId="0" borderId="1" xfId="4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1" xfId="2" applyFont="1" applyFill="1" applyBorder="1" applyAlignment="1">
      <alignment horizontal="center" vertical="center" wrapText="1"/>
    </xf>
    <xf numFmtId="166" fontId="6" fillId="0" borderId="1" xfId="4" applyNumberFormat="1" applyFont="1" applyFill="1" applyBorder="1" applyAlignment="1">
      <alignment horizontal="right" vertical="center" wrapText="1"/>
    </xf>
    <xf numFmtId="166" fontId="17" fillId="0" borderId="1" xfId="4" applyNumberFormat="1" applyFont="1" applyFill="1" applyBorder="1" applyAlignment="1">
      <alignment horizontal="right" vertical="center" wrapText="1"/>
    </xf>
    <xf numFmtId="165" fontId="6" fillId="0" borderId="1" xfId="4" applyNumberFormat="1" applyFont="1" applyFill="1" applyBorder="1" applyAlignment="1">
      <alignment horizontal="right" vertical="center" wrapText="1"/>
    </xf>
    <xf numFmtId="165" fontId="17" fillId="0" borderId="1" xfId="4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166" fontId="11" fillId="0" borderId="1" xfId="4" applyNumberFormat="1" applyFont="1" applyFill="1" applyBorder="1" applyAlignment="1">
      <alignment horizontal="right" vertical="center" wrapText="1"/>
    </xf>
    <xf numFmtId="165" fontId="11" fillId="0" borderId="1" xfId="4" applyNumberFormat="1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horizontal="left" vertical="center" wrapText="1"/>
    </xf>
    <xf numFmtId="164" fontId="17" fillId="0" borderId="1" xfId="4" applyFont="1" applyFill="1" applyBorder="1" applyAlignment="1">
      <alignment horizontal="righ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 applyProtection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169" fontId="6" fillId="0" borderId="1" xfId="2" applyNumberFormat="1" applyFont="1" applyFill="1" applyBorder="1" applyAlignment="1" applyProtection="1">
      <alignment horizontal="left" vertical="center" wrapText="1"/>
    </xf>
    <xf numFmtId="169" fontId="6" fillId="0" borderId="2" xfId="2" applyNumberFormat="1" applyFont="1" applyFill="1" applyBorder="1" applyAlignment="1">
      <alignment horizontal="left" vertical="center" wrapText="1"/>
    </xf>
    <xf numFmtId="49" fontId="6" fillId="0" borderId="2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16" fillId="0" borderId="1" xfId="2" applyFont="1" applyFill="1" applyBorder="1" applyAlignment="1">
      <alignment horizontal="center" vertical="center"/>
    </xf>
    <xf numFmtId="49" fontId="15" fillId="0" borderId="2" xfId="2" applyNumberFormat="1" applyFont="1" applyFill="1" applyBorder="1" applyAlignment="1" applyProtection="1">
      <alignment horizontal="left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left"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 wrapText="1"/>
    </xf>
    <xf numFmtId="165" fontId="20" fillId="0" borderId="1" xfId="4" applyNumberFormat="1" applyFont="1" applyFill="1" applyBorder="1" applyAlignment="1">
      <alignment horizontal="right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49" fontId="11" fillId="0" borderId="1" xfId="2" applyNumberFormat="1" applyFont="1" applyFill="1" applyBorder="1" applyAlignment="1">
      <alignment vertical="center" wrapText="1"/>
    </xf>
    <xf numFmtId="167" fontId="11" fillId="0" borderId="1" xfId="2" applyNumberFormat="1" applyFont="1" applyFill="1" applyBorder="1" applyAlignment="1">
      <alignment vertical="center" wrapText="1"/>
    </xf>
    <xf numFmtId="0" fontId="21" fillId="0" borderId="2" xfId="2" applyFont="1" applyFill="1" applyBorder="1" applyAlignment="1">
      <alignment horizontal="left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>
      <alignment horizontal="center" vertical="center" wrapText="1"/>
    </xf>
    <xf numFmtId="49" fontId="22" fillId="0" borderId="3" xfId="2" applyNumberFormat="1" applyFont="1" applyFill="1" applyBorder="1" applyAlignment="1">
      <alignment horizontal="center" vertical="center" wrapText="1"/>
    </xf>
    <xf numFmtId="165" fontId="17" fillId="0" borderId="2" xfId="4" applyNumberFormat="1" applyFont="1" applyFill="1" applyBorder="1" applyAlignment="1">
      <alignment horizontal="right" vertical="center" wrapText="1"/>
    </xf>
    <xf numFmtId="0" fontId="2" fillId="0" borderId="4" xfId="2" applyFont="1" applyFill="1" applyBorder="1"/>
    <xf numFmtId="166" fontId="19" fillId="0" borderId="1" xfId="4" applyNumberFormat="1" applyFont="1" applyFill="1" applyBorder="1" applyAlignment="1">
      <alignment horizontal="right" vertical="center" wrapText="1"/>
    </xf>
    <xf numFmtId="165" fontId="19" fillId="0" borderId="1" xfId="4" applyNumberFormat="1" applyFont="1" applyFill="1" applyBorder="1" applyAlignment="1">
      <alignment horizontal="right" vertical="center" wrapText="1"/>
    </xf>
    <xf numFmtId="0" fontId="16" fillId="0" borderId="2" xfId="2" applyFont="1" applyFill="1" applyBorder="1" applyAlignment="1">
      <alignment horizontal="left" vertical="center" wrapText="1"/>
    </xf>
    <xf numFmtId="167" fontId="11" fillId="0" borderId="1" xfId="2" applyNumberFormat="1" applyFont="1" applyFill="1" applyBorder="1" applyAlignment="1">
      <alignment horizontal="center" vertical="center" wrapText="1"/>
    </xf>
    <xf numFmtId="167" fontId="11" fillId="0" borderId="1" xfId="4" applyNumberFormat="1" applyFont="1" applyFill="1" applyBorder="1" applyAlignment="1">
      <alignment horizontal="right" vertical="center" wrapText="1"/>
    </xf>
    <xf numFmtId="0" fontId="23" fillId="0" borderId="1" xfId="2" applyFont="1" applyFill="1" applyBorder="1" applyAlignment="1">
      <alignment wrapText="1"/>
    </xf>
    <xf numFmtId="164" fontId="20" fillId="0" borderId="1" xfId="4" applyFont="1" applyFill="1" applyBorder="1" applyAlignment="1">
      <alignment horizontal="righ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/>
    <xf numFmtId="0" fontId="21" fillId="0" borderId="1" xfId="2" applyFont="1" applyFill="1" applyBorder="1" applyAlignment="1">
      <alignment wrapText="1"/>
    </xf>
    <xf numFmtId="0" fontId="17" fillId="0" borderId="1" xfId="2" applyFont="1" applyFill="1" applyBorder="1" applyAlignment="1">
      <alignment wrapText="1"/>
    </xf>
    <xf numFmtId="49" fontId="17" fillId="0" borderId="1" xfId="2" applyNumberFormat="1" applyFont="1" applyFill="1" applyBorder="1" applyAlignment="1">
      <alignment vertical="center" wrapText="1"/>
    </xf>
    <xf numFmtId="167" fontId="17" fillId="0" borderId="1" xfId="2" applyNumberFormat="1" applyFont="1" applyFill="1" applyBorder="1" applyAlignment="1">
      <alignment vertical="center" wrapText="1"/>
    </xf>
    <xf numFmtId="167" fontId="17" fillId="0" borderId="3" xfId="2" applyNumberFormat="1" applyFont="1" applyFill="1" applyBorder="1" applyAlignment="1">
      <alignment vertical="center" wrapText="1"/>
    </xf>
    <xf numFmtId="0" fontId="17" fillId="0" borderId="2" xfId="2" applyFont="1" applyFill="1" applyBorder="1" applyAlignment="1">
      <alignment vertical="top" wrapText="1"/>
    </xf>
    <xf numFmtId="167" fontId="17" fillId="0" borderId="5" xfId="2" applyNumberFormat="1" applyFont="1" applyFill="1" applyBorder="1" applyAlignment="1">
      <alignment horizontal="right" vertical="center" wrapText="1"/>
    </xf>
    <xf numFmtId="167" fontId="17" fillId="0" borderId="6" xfId="2" applyNumberFormat="1" applyFont="1" applyFill="1" applyBorder="1" applyAlignment="1">
      <alignment vertical="center" wrapText="1"/>
    </xf>
    <xf numFmtId="167" fontId="2" fillId="0" borderId="1" xfId="2" applyNumberFormat="1" applyFont="1" applyFill="1" applyBorder="1"/>
    <xf numFmtId="167" fontId="2" fillId="0" borderId="2" xfId="2" applyNumberFormat="1" applyFont="1" applyFill="1" applyBorder="1"/>
    <xf numFmtId="0" fontId="6" fillId="0" borderId="0" xfId="0" applyFont="1" applyFill="1" applyAlignment="1">
      <alignment wrapText="1"/>
    </xf>
    <xf numFmtId="166" fontId="17" fillId="0" borderId="7" xfId="4" applyNumberFormat="1" applyFont="1" applyFill="1" applyBorder="1" applyAlignment="1">
      <alignment horizontal="right" vertical="center" wrapText="1"/>
    </xf>
    <xf numFmtId="49" fontId="17" fillId="0" borderId="6" xfId="2" applyNumberFormat="1" applyFont="1" applyFill="1" applyBorder="1" applyAlignment="1">
      <alignment vertical="center" wrapText="1"/>
    </xf>
    <xf numFmtId="167" fontId="6" fillId="0" borderId="1" xfId="2" applyNumberFormat="1" applyFont="1" applyFill="1" applyBorder="1" applyAlignment="1">
      <alignment horizontal="right" vertical="center"/>
    </xf>
    <xf numFmtId="167" fontId="6" fillId="0" borderId="2" xfId="2" applyNumberFormat="1" applyFont="1" applyFill="1" applyBorder="1" applyAlignment="1">
      <alignment horizontal="right" vertical="center"/>
    </xf>
    <xf numFmtId="164" fontId="11" fillId="0" borderId="1" xfId="4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vertical="top" wrapText="1"/>
    </xf>
    <xf numFmtId="167" fontId="11" fillId="0" borderId="2" xfId="2" applyNumberFormat="1" applyFont="1" applyFill="1" applyBorder="1" applyAlignment="1">
      <alignment vertical="center" wrapText="1"/>
    </xf>
    <xf numFmtId="49" fontId="11" fillId="0" borderId="0" xfId="2" applyNumberFormat="1" applyFont="1" applyFill="1" applyBorder="1" applyAlignment="1">
      <alignment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49" fontId="18" fillId="0" borderId="6" xfId="2" applyNumberFormat="1" applyFont="1" applyFill="1" applyBorder="1" applyAlignment="1">
      <alignment horizontal="center" vertical="center" wrapText="1"/>
    </xf>
    <xf numFmtId="49" fontId="18" fillId="0" borderId="5" xfId="2" applyNumberFormat="1" applyFont="1" applyFill="1" applyBorder="1" applyAlignment="1">
      <alignment horizontal="center" vertical="center" wrapText="1"/>
    </xf>
    <xf numFmtId="49" fontId="18" fillId="0" borderId="0" xfId="2" applyNumberFormat="1" applyFont="1" applyFill="1" applyBorder="1" applyAlignment="1">
      <alignment horizontal="center" vertical="center" wrapText="1"/>
    </xf>
    <xf numFmtId="49" fontId="18" fillId="0" borderId="3" xfId="2" applyNumberFormat="1" applyFont="1" applyFill="1" applyBorder="1" applyAlignment="1">
      <alignment horizontal="center" vertical="center" wrapText="1"/>
    </xf>
    <xf numFmtId="49" fontId="18" fillId="0" borderId="9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167" fontId="6" fillId="0" borderId="2" xfId="2" applyNumberFormat="1" applyFont="1" applyFill="1" applyBorder="1" applyAlignment="1">
      <alignment horizontal="right" vertical="center" wrapText="1"/>
    </xf>
    <xf numFmtId="167" fontId="18" fillId="0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/>
    <xf numFmtId="166" fontId="11" fillId="0" borderId="1" xfId="4" applyNumberFormat="1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top" wrapText="1"/>
    </xf>
    <xf numFmtId="165" fontId="17" fillId="0" borderId="1" xfId="4" applyNumberFormat="1" applyFont="1" applyFill="1" applyBorder="1" applyAlignment="1">
      <alignment vertical="center" wrapText="1"/>
    </xf>
    <xf numFmtId="0" fontId="20" fillId="0" borderId="1" xfId="2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Border="1" applyAlignment="1">
      <alignment horizontal="center" vertical="center" wrapText="1"/>
    </xf>
    <xf numFmtId="164" fontId="6" fillId="0" borderId="1" xfId="4" applyFont="1" applyFill="1" applyBorder="1" applyAlignment="1">
      <alignment horizontal="right" vertical="center" wrapText="1"/>
    </xf>
    <xf numFmtId="0" fontId="6" fillId="0" borderId="2" xfId="2" applyNumberFormat="1" applyFont="1" applyFill="1" applyBorder="1" applyAlignment="1">
      <alignment horizontal="left" vertical="center" wrapText="1"/>
    </xf>
    <xf numFmtId="0" fontId="14" fillId="0" borderId="0" xfId="2" applyFont="1" applyFill="1" applyBorder="1"/>
    <xf numFmtId="0" fontId="14" fillId="0" borderId="0" xfId="2" applyFont="1" applyFill="1"/>
    <xf numFmtId="0" fontId="6" fillId="0" borderId="1" xfId="2" applyFont="1" applyFill="1" applyBorder="1" applyAlignment="1">
      <alignment horizontal="center" vertical="center"/>
    </xf>
    <xf numFmtId="0" fontId="25" fillId="0" borderId="2" xfId="2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vertical="center" wrapText="1"/>
    </xf>
    <xf numFmtId="166" fontId="17" fillId="0" borderId="2" xfId="4" applyNumberFormat="1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" fillId="0" borderId="10" xfId="2" applyFont="1" applyFill="1" applyBorder="1"/>
    <xf numFmtId="0" fontId="11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wrapText="1"/>
    </xf>
    <xf numFmtId="165" fontId="11" fillId="0" borderId="13" xfId="4" applyNumberFormat="1" applyFont="1" applyFill="1" applyBorder="1" applyAlignment="1">
      <alignment horizontal="center" vertical="center"/>
    </xf>
    <xf numFmtId="165" fontId="2" fillId="0" borderId="12" xfId="4" applyNumberFormat="1" applyFont="1" applyFill="1" applyBorder="1" applyAlignment="1">
      <alignment horizontal="right"/>
    </xf>
    <xf numFmtId="169" fontId="12" fillId="0" borderId="13" xfId="0" applyNumberFormat="1" applyFont="1" applyFill="1" applyBorder="1" applyAlignment="1">
      <alignment horizontal="center" vertical="top" wrapText="1"/>
    </xf>
    <xf numFmtId="165" fontId="11" fillId="0" borderId="14" xfId="4" applyNumberFormat="1" applyFont="1" applyFill="1" applyBorder="1" applyAlignment="1">
      <alignment horizontal="center" vertical="center"/>
    </xf>
    <xf numFmtId="165" fontId="11" fillId="0" borderId="2" xfId="4" applyNumberFormat="1" applyFont="1" applyFill="1" applyBorder="1" applyAlignment="1">
      <alignment horizontal="center" vertical="center"/>
    </xf>
    <xf numFmtId="0" fontId="2" fillId="0" borderId="15" xfId="2" applyFont="1" applyFill="1" applyBorder="1"/>
    <xf numFmtId="49" fontId="10" fillId="0" borderId="2" xfId="0" applyNumberFormat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167" fontId="11" fillId="0" borderId="2" xfId="4" applyNumberFormat="1" applyFont="1" applyFill="1" applyBorder="1" applyAlignment="1">
      <alignment horizontal="right" vertical="center"/>
    </xf>
    <xf numFmtId="165" fontId="2" fillId="0" borderId="0" xfId="4" applyNumberFormat="1" applyFont="1" applyFill="1" applyBorder="1" applyAlignment="1">
      <alignment horizontal="right"/>
    </xf>
    <xf numFmtId="166" fontId="11" fillId="0" borderId="2" xfId="4" applyNumberFormat="1" applyFont="1" applyFill="1" applyBorder="1" applyAlignment="1">
      <alignment horizontal="center" vertical="center"/>
    </xf>
    <xf numFmtId="167" fontId="11" fillId="0" borderId="16" xfId="4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166" fontId="11" fillId="0" borderId="16" xfId="4" applyNumberFormat="1" applyFont="1" applyFill="1" applyBorder="1" applyAlignment="1">
      <alignment horizontal="center" vertical="center"/>
    </xf>
    <xf numFmtId="0" fontId="26" fillId="0" borderId="15" xfId="2" applyFont="1" applyFill="1" applyBorder="1" applyAlignment="1">
      <alignment horizontal="center" vertical="center"/>
    </xf>
    <xf numFmtId="166" fontId="11" fillId="0" borderId="2" xfId="4" applyNumberFormat="1" applyFont="1" applyFill="1" applyBorder="1" applyAlignment="1">
      <alignment vertical="center" wrapText="1"/>
    </xf>
    <xf numFmtId="166" fontId="11" fillId="0" borderId="16" xfId="4" applyNumberFormat="1" applyFont="1" applyFill="1" applyBorder="1" applyAlignment="1">
      <alignment vertical="center" wrapText="1"/>
    </xf>
    <xf numFmtId="170" fontId="2" fillId="0" borderId="0" xfId="7" applyFont="1" applyFill="1" applyBorder="1"/>
    <xf numFmtId="166" fontId="17" fillId="0" borderId="17" xfId="4" applyNumberFormat="1" applyFont="1" applyFill="1" applyBorder="1" applyAlignment="1">
      <alignment horizontal="right" vertical="center" wrapText="1"/>
    </xf>
    <xf numFmtId="166" fontId="17" fillId="0" borderId="2" xfId="4" applyNumberFormat="1" applyFont="1" applyFill="1" applyBorder="1" applyAlignment="1">
      <alignment horizontal="right" vertical="center" wrapText="1"/>
    </xf>
    <xf numFmtId="166" fontId="16" fillId="0" borderId="17" xfId="4" applyNumberFormat="1" applyFont="1" applyFill="1" applyBorder="1" applyAlignment="1">
      <alignment horizontal="right" vertical="center" wrapText="1"/>
    </xf>
    <xf numFmtId="166" fontId="16" fillId="0" borderId="2" xfId="4" applyNumberFormat="1" applyFont="1" applyFill="1" applyBorder="1" applyAlignment="1">
      <alignment horizontal="right" vertical="center" wrapText="1"/>
    </xf>
    <xf numFmtId="0" fontId="10" fillId="0" borderId="0" xfId="6" applyFont="1" applyFill="1" applyBorder="1" applyAlignment="1"/>
    <xf numFmtId="0" fontId="6" fillId="0" borderId="1" xfId="0" applyFont="1" applyFill="1" applyBorder="1" applyAlignment="1">
      <alignment horizontal="justify" vertical="top" wrapText="1"/>
    </xf>
    <xf numFmtId="165" fontId="17" fillId="0" borderId="17" xfId="4" applyNumberFormat="1" applyFont="1" applyFill="1" applyBorder="1" applyAlignment="1">
      <alignment horizontal="right" vertical="center" wrapText="1"/>
    </xf>
    <xf numFmtId="165" fontId="11" fillId="0" borderId="17" xfId="4" applyNumberFormat="1" applyFont="1" applyFill="1" applyBorder="1" applyAlignment="1">
      <alignment horizontal="right" vertical="center" wrapText="1"/>
    </xf>
    <xf numFmtId="165" fontId="11" fillId="0" borderId="2" xfId="4" applyNumberFormat="1" applyFont="1" applyFill="1" applyBorder="1" applyAlignment="1">
      <alignment horizontal="right" vertical="center" wrapText="1"/>
    </xf>
    <xf numFmtId="0" fontId="27" fillId="0" borderId="1" xfId="8" applyFont="1" applyFill="1" applyBorder="1" applyAlignment="1">
      <alignment horizontal="left" vertical="center" wrapText="1"/>
    </xf>
    <xf numFmtId="167" fontId="11" fillId="0" borderId="17" xfId="2" applyNumberFormat="1" applyFont="1" applyFill="1" applyBorder="1" applyAlignment="1">
      <alignment vertical="center" wrapText="1"/>
    </xf>
    <xf numFmtId="0" fontId="13" fillId="0" borderId="15" xfId="2" applyFont="1" applyFill="1" applyBorder="1"/>
    <xf numFmtId="0" fontId="27" fillId="0" borderId="2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top" wrapText="1"/>
    </xf>
    <xf numFmtId="49" fontId="11" fillId="0" borderId="17" xfId="2" applyNumberFormat="1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vertical="center" wrapText="1"/>
    </xf>
    <xf numFmtId="0" fontId="21" fillId="0" borderId="2" xfId="2" applyFont="1" applyFill="1" applyBorder="1" applyAlignment="1">
      <alignment wrapText="1"/>
    </xf>
    <xf numFmtId="165" fontId="16" fillId="0" borderId="17" xfId="4" applyNumberFormat="1" applyFont="1" applyFill="1" applyBorder="1" applyAlignment="1">
      <alignment horizontal="right" vertical="center" wrapText="1"/>
    </xf>
    <xf numFmtId="165" fontId="16" fillId="0" borderId="2" xfId="4" applyNumberFormat="1" applyFont="1" applyFill="1" applyBorder="1" applyAlignment="1">
      <alignment horizontal="right" vertical="center" wrapText="1"/>
    </xf>
    <xf numFmtId="0" fontId="17" fillId="0" borderId="2" xfId="2" applyFont="1" applyFill="1" applyBorder="1" applyAlignment="1">
      <alignment wrapText="1"/>
    </xf>
    <xf numFmtId="165" fontId="17" fillId="2" borderId="2" xfId="4" applyNumberFormat="1" applyFont="1" applyFill="1" applyBorder="1" applyAlignment="1">
      <alignment horizontal="right" vertical="center" wrapText="1"/>
    </xf>
    <xf numFmtId="165" fontId="17" fillId="2" borderId="1" xfId="4" applyNumberFormat="1" applyFont="1" applyFill="1" applyBorder="1" applyAlignment="1">
      <alignment horizontal="right" vertical="center" wrapText="1"/>
    </xf>
    <xf numFmtId="165" fontId="6" fillId="0" borderId="17" xfId="4" applyNumberFormat="1" applyFont="1" applyFill="1" applyBorder="1" applyAlignment="1">
      <alignment horizontal="right" vertical="center" wrapText="1"/>
    </xf>
    <xf numFmtId="165" fontId="6" fillId="0" borderId="2" xfId="4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166" fontId="6" fillId="0" borderId="17" xfId="4" applyNumberFormat="1" applyFont="1" applyFill="1" applyBorder="1" applyAlignment="1">
      <alignment horizontal="right" vertical="center" wrapText="1"/>
    </xf>
    <xf numFmtId="166" fontId="6" fillId="0" borderId="2" xfId="4" applyNumberFormat="1" applyFont="1" applyFill="1" applyBorder="1" applyAlignment="1">
      <alignment horizontal="right" vertical="center" wrapText="1"/>
    </xf>
    <xf numFmtId="0" fontId="28" fillId="0" borderId="0" xfId="2" applyFont="1" applyFill="1" applyBorder="1"/>
    <xf numFmtId="0" fontId="14" fillId="0" borderId="15" xfId="2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8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wrapText="1"/>
    </xf>
    <xf numFmtId="165" fontId="17" fillId="0" borderId="16" xfId="4" applyNumberFormat="1" applyFont="1" applyFill="1" applyBorder="1" applyAlignment="1">
      <alignment horizontal="right" vertical="center" wrapText="1"/>
    </xf>
    <xf numFmtId="0" fontId="26" fillId="0" borderId="18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vertical="top" wrapText="1"/>
    </xf>
    <xf numFmtId="49" fontId="11" fillId="0" borderId="19" xfId="2" applyNumberFormat="1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49" fontId="11" fillId="0" borderId="19" xfId="2" applyNumberFormat="1" applyFont="1" applyFill="1" applyBorder="1" applyAlignment="1">
      <alignment vertical="center" wrapText="1"/>
    </xf>
    <xf numFmtId="167" fontId="11" fillId="0" borderId="7" xfId="2" applyNumberFormat="1" applyFont="1" applyFill="1" applyBorder="1" applyAlignment="1">
      <alignment vertical="center" wrapText="1"/>
    </xf>
    <xf numFmtId="167" fontId="11" fillId="0" borderId="19" xfId="2" applyNumberFormat="1" applyFont="1" applyFill="1" applyBorder="1" applyAlignment="1">
      <alignment vertical="center" wrapText="1"/>
    </xf>
    <xf numFmtId="167" fontId="11" fillId="0" borderId="20" xfId="2" applyNumberFormat="1" applyFont="1" applyFill="1" applyBorder="1" applyAlignment="1">
      <alignment vertical="center" wrapText="1"/>
    </xf>
    <xf numFmtId="0" fontId="27" fillId="0" borderId="15" xfId="8" applyFont="1" applyFill="1" applyBorder="1" applyAlignment="1">
      <alignment horizontal="left" vertical="center" wrapText="1"/>
    </xf>
    <xf numFmtId="166" fontId="6" fillId="0" borderId="1" xfId="8" applyNumberFormat="1" applyFont="1" applyFill="1" applyBorder="1" applyAlignment="1">
      <alignment horizontal="left" vertical="center" wrapText="1"/>
    </xf>
    <xf numFmtId="166" fontId="6" fillId="0" borderId="17" xfId="8" applyNumberFormat="1" applyFont="1" applyFill="1" applyBorder="1" applyAlignment="1">
      <alignment horizontal="left" vertical="center" wrapText="1"/>
    </xf>
    <xf numFmtId="166" fontId="6" fillId="0" borderId="2" xfId="8" applyNumberFormat="1" applyFont="1" applyFill="1" applyBorder="1" applyAlignment="1">
      <alignment horizontal="left" vertical="center" wrapText="1"/>
    </xf>
    <xf numFmtId="0" fontId="27" fillId="0" borderId="0" xfId="8" applyFont="1" applyFill="1" applyBorder="1" applyAlignment="1">
      <alignment horizontal="left" vertical="center" wrapText="1"/>
    </xf>
    <xf numFmtId="0" fontId="2" fillId="0" borderId="21" xfId="2" applyFont="1" applyFill="1" applyBorder="1"/>
    <xf numFmtId="0" fontId="17" fillId="0" borderId="5" xfId="2" applyFont="1" applyFill="1" applyBorder="1" applyAlignment="1">
      <alignment vertical="top" wrapText="1"/>
    </xf>
    <xf numFmtId="49" fontId="17" fillId="0" borderId="4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166" fontId="17" fillId="0" borderId="4" xfId="4" applyNumberFormat="1" applyFont="1" applyFill="1" applyBorder="1" applyAlignment="1">
      <alignment horizontal="right" vertical="center" wrapText="1"/>
    </xf>
    <xf numFmtId="164" fontId="11" fillId="0" borderId="4" xfId="4" applyFont="1" applyFill="1" applyBorder="1" applyAlignment="1">
      <alignment horizontal="right" vertical="center" wrapText="1"/>
    </xf>
    <xf numFmtId="165" fontId="11" fillId="0" borderId="4" xfId="4" applyNumberFormat="1" applyFont="1" applyFill="1" applyBorder="1" applyAlignment="1">
      <alignment horizontal="right" vertical="center" wrapText="1"/>
    </xf>
    <xf numFmtId="166" fontId="17" fillId="0" borderId="22" xfId="4" applyNumberFormat="1" applyFont="1" applyFill="1" applyBorder="1" applyAlignment="1">
      <alignment horizontal="right" vertical="center" wrapText="1"/>
    </xf>
    <xf numFmtId="166" fontId="17" fillId="0" borderId="5" xfId="4" applyNumberFormat="1" applyFont="1" applyFill="1" applyBorder="1" applyAlignment="1">
      <alignment horizontal="right" vertical="center" wrapText="1"/>
    </xf>
    <xf numFmtId="167" fontId="17" fillId="0" borderId="17" xfId="2" applyNumberFormat="1" applyFont="1" applyFill="1" applyBorder="1" applyAlignment="1">
      <alignment vertical="center" wrapText="1"/>
    </xf>
    <xf numFmtId="167" fontId="17" fillId="0" borderId="2" xfId="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center" wrapText="1"/>
    </xf>
    <xf numFmtId="166" fontId="11" fillId="0" borderId="17" xfId="4" applyNumberFormat="1" applyFont="1" applyFill="1" applyBorder="1" applyAlignment="1">
      <alignment horizontal="right" vertical="center" wrapText="1"/>
    </xf>
    <xf numFmtId="166" fontId="11" fillId="0" borderId="2" xfId="4" applyNumberFormat="1" applyFont="1" applyFill="1" applyBorder="1" applyAlignment="1">
      <alignment horizontal="right" vertical="center" wrapText="1"/>
    </xf>
    <xf numFmtId="0" fontId="6" fillId="0" borderId="2" xfId="8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0" fontId="29" fillId="0" borderId="1" xfId="8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17" fillId="0" borderId="2" xfId="2" applyFont="1" applyFill="1" applyBorder="1" applyAlignment="1">
      <alignment horizontal="center" vertical="center" wrapText="1"/>
    </xf>
    <xf numFmtId="49" fontId="17" fillId="0" borderId="17" xfId="2" applyNumberFormat="1" applyFont="1" applyFill="1" applyBorder="1" applyAlignment="1">
      <alignment vertical="center" wrapText="1"/>
    </xf>
    <xf numFmtId="49" fontId="17" fillId="0" borderId="2" xfId="2" applyNumberFormat="1" applyFont="1" applyFill="1" applyBorder="1" applyAlignment="1">
      <alignment vertical="center" wrapText="1"/>
    </xf>
    <xf numFmtId="167" fontId="11" fillId="0" borderId="1" xfId="4" applyNumberFormat="1" applyFont="1" applyFill="1" applyBorder="1" applyAlignment="1" applyProtection="1">
      <alignment horizontal="right" vertical="center" wrapText="1"/>
      <protection locked="0"/>
    </xf>
    <xf numFmtId="167" fontId="11" fillId="0" borderId="17" xfId="4" applyNumberFormat="1" applyFont="1" applyFill="1" applyBorder="1" applyAlignment="1" applyProtection="1">
      <alignment horizontal="right" vertical="center" wrapText="1"/>
      <protection locked="0"/>
    </xf>
    <xf numFmtId="167" fontId="11" fillId="0" borderId="2" xfId="4" applyNumberFormat="1" applyFont="1" applyFill="1" applyBorder="1" applyAlignment="1" applyProtection="1">
      <alignment horizontal="right" vertical="center" wrapText="1"/>
      <protection locked="0"/>
    </xf>
    <xf numFmtId="167" fontId="16" fillId="0" borderId="1" xfId="4" applyNumberFormat="1" applyFont="1" applyFill="1" applyBorder="1" applyAlignment="1">
      <alignment horizontal="right" vertical="center" wrapText="1"/>
    </xf>
    <xf numFmtId="167" fontId="16" fillId="0" borderId="17" xfId="4" applyNumberFormat="1" applyFont="1" applyFill="1" applyBorder="1" applyAlignment="1">
      <alignment horizontal="right" vertical="center" wrapText="1"/>
    </xf>
    <xf numFmtId="167" fontId="16" fillId="0" borderId="2" xfId="4" applyNumberFormat="1" applyFont="1" applyFill="1" applyBorder="1" applyAlignment="1">
      <alignment horizontal="right" vertical="center" wrapText="1"/>
    </xf>
    <xf numFmtId="171" fontId="33" fillId="0" borderId="1" xfId="9" applyNumberFormat="1" applyFont="1" applyFill="1" applyBorder="1" applyAlignment="1">
      <alignment horizontal="left" vertical="center" wrapText="1"/>
    </xf>
    <xf numFmtId="167" fontId="6" fillId="0" borderId="17" xfId="4" applyNumberFormat="1" applyFont="1" applyFill="1" applyBorder="1" applyAlignment="1">
      <alignment horizontal="right" vertical="center" wrapText="1"/>
    </xf>
    <xf numFmtId="171" fontId="33" fillId="0" borderId="1" xfId="9" applyNumberFormat="1" applyFont="1" applyFill="1" applyBorder="1" applyAlignment="1">
      <alignment horizontal="left" vertical="center" wrapText="1" indent="2"/>
    </xf>
    <xf numFmtId="167" fontId="6" fillId="0" borderId="1" xfId="4" applyNumberFormat="1" applyFont="1" applyFill="1" applyBorder="1" applyAlignment="1">
      <alignment horizontal="right" vertical="center" wrapText="1"/>
    </xf>
    <xf numFmtId="167" fontId="6" fillId="0" borderId="2" xfId="4" applyNumberFormat="1" applyFont="1" applyFill="1" applyBorder="1" applyAlignment="1">
      <alignment horizontal="right" vertical="center" wrapText="1"/>
    </xf>
    <xf numFmtId="165" fontId="34" fillId="0" borderId="1" xfId="2" applyNumberFormat="1" applyFont="1" applyFill="1" applyBorder="1" applyAlignment="1">
      <alignment vertical="center"/>
    </xf>
    <xf numFmtId="171" fontId="31" fillId="0" borderId="1" xfId="1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wrapText="1"/>
    </xf>
    <xf numFmtId="166" fontId="2" fillId="0" borderId="1" xfId="4" applyNumberFormat="1" applyFont="1" applyFill="1" applyBorder="1" applyAlignment="1">
      <alignment vertical="center"/>
    </xf>
    <xf numFmtId="0" fontId="35" fillId="0" borderId="0" xfId="2" applyFont="1" applyFill="1" applyBorder="1"/>
    <xf numFmtId="171" fontId="6" fillId="0" borderId="1" xfId="10" applyNumberFormat="1" applyFont="1" applyFill="1" applyBorder="1" applyAlignment="1" applyProtection="1">
      <alignment horizontal="left" vertical="center" wrapText="1"/>
    </xf>
    <xf numFmtId="0" fontId="34" fillId="0" borderId="0" xfId="2" applyFont="1" applyFill="1" applyBorder="1"/>
    <xf numFmtId="166" fontId="6" fillId="0" borderId="1" xfId="4" applyNumberFormat="1" applyFont="1" applyFill="1" applyBorder="1" applyAlignment="1">
      <alignment vertical="center"/>
    </xf>
    <xf numFmtId="165" fontId="6" fillId="0" borderId="1" xfId="4" applyNumberFormat="1" applyFont="1" applyFill="1" applyBorder="1" applyAlignment="1">
      <alignment vertical="center"/>
    </xf>
    <xf numFmtId="0" fontId="6" fillId="0" borderId="1" xfId="8" applyNumberFormat="1" applyFont="1" applyFill="1" applyBorder="1" applyAlignment="1" applyProtection="1">
      <alignment horizontal="left" vertical="center" wrapText="1"/>
    </xf>
    <xf numFmtId="169" fontId="6" fillId="0" borderId="1" xfId="8" applyNumberFormat="1" applyFont="1" applyFill="1" applyBorder="1" applyAlignment="1" applyProtection="1">
      <alignment horizontal="left" vertical="center" wrapText="1"/>
    </xf>
    <xf numFmtId="0" fontId="6" fillId="0" borderId="2" xfId="2" applyNumberFormat="1" applyFont="1" applyFill="1" applyBorder="1" applyAlignment="1" applyProtection="1">
      <alignment horizontal="left" vertical="center" wrapText="1" shrinkToFit="1"/>
    </xf>
    <xf numFmtId="169" fontId="6" fillId="0" borderId="2" xfId="2" applyNumberFormat="1" applyFont="1" applyFill="1" applyBorder="1" applyAlignment="1" applyProtection="1">
      <alignment horizontal="left" vertical="center" wrapText="1"/>
    </xf>
    <xf numFmtId="0" fontId="6" fillId="0" borderId="2" xfId="2" applyNumberFormat="1" applyFont="1" applyFill="1" applyBorder="1" applyAlignment="1">
      <alignment horizontal="left" vertical="center" wrapText="1" shrinkToFit="1"/>
    </xf>
    <xf numFmtId="0" fontId="2" fillId="0" borderId="15" xfId="2" applyFont="1" applyFill="1" applyBorder="1" applyAlignment="1">
      <alignment horizontal="left" vertical="center"/>
    </xf>
    <xf numFmtId="165" fontId="6" fillId="0" borderId="1" xfId="4" applyNumberFormat="1" applyFont="1" applyFill="1" applyBorder="1" applyAlignment="1">
      <alignment horizontal="left" vertical="center" wrapText="1"/>
    </xf>
    <xf numFmtId="165" fontId="6" fillId="0" borderId="2" xfId="4" applyNumberFormat="1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/>
    </xf>
    <xf numFmtId="0" fontId="6" fillId="0" borderId="2" xfId="2" applyNumberFormat="1" applyFont="1" applyFill="1" applyBorder="1" applyAlignment="1" applyProtection="1">
      <alignment horizontal="left" vertical="center" wrapText="1"/>
    </xf>
    <xf numFmtId="165" fontId="6" fillId="0" borderId="23" xfId="2" applyNumberFormat="1" applyFont="1" applyFill="1" applyBorder="1"/>
    <xf numFmtId="49" fontId="6" fillId="0" borderId="24" xfId="9" applyNumberFormat="1" applyFont="1" applyFill="1" applyBorder="1" applyAlignment="1">
      <alignment vertical="center" wrapText="1"/>
    </xf>
    <xf numFmtId="165" fontId="17" fillId="0" borderId="0" xfId="4" applyNumberFormat="1" applyFont="1" applyFill="1" applyBorder="1" applyAlignment="1">
      <alignment horizontal="right" vertical="center" wrapText="1"/>
    </xf>
    <xf numFmtId="167" fontId="11" fillId="0" borderId="17" xfId="4" applyNumberFormat="1" applyFont="1" applyFill="1" applyBorder="1" applyAlignment="1">
      <alignment horizontal="right" vertical="center" wrapText="1"/>
    </xf>
    <xf numFmtId="167" fontId="11" fillId="0" borderId="2" xfId="4" applyNumberFormat="1" applyFont="1" applyFill="1" applyBorder="1" applyAlignment="1">
      <alignment horizontal="right" vertical="center" wrapText="1"/>
    </xf>
    <xf numFmtId="165" fontId="25" fillId="0" borderId="1" xfId="9" applyNumberFormat="1" applyFont="1" applyFill="1" applyBorder="1" applyAlignment="1">
      <alignment horizontal="left" vertical="center" wrapText="1"/>
    </xf>
    <xf numFmtId="166" fontId="17" fillId="0" borderId="0" xfId="4" applyNumberFormat="1" applyFont="1" applyFill="1" applyBorder="1" applyAlignment="1">
      <alignment horizontal="right" vertical="center" wrapText="1"/>
    </xf>
    <xf numFmtId="167" fontId="17" fillId="0" borderId="25" xfId="2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justify" vertical="top" wrapText="1"/>
    </xf>
    <xf numFmtId="49" fontId="17" fillId="0" borderId="2" xfId="2" applyNumberFormat="1" applyFont="1" applyFill="1" applyBorder="1" applyAlignment="1">
      <alignment horizontal="center" vertical="center" wrapText="1"/>
    </xf>
    <xf numFmtId="165" fontId="17" fillId="0" borderId="3" xfId="4" applyNumberFormat="1" applyFont="1" applyFill="1" applyBorder="1" applyAlignment="1">
      <alignment horizontal="right" vertical="center" wrapText="1"/>
    </xf>
    <xf numFmtId="0" fontId="36" fillId="0" borderId="0" xfId="2" applyFont="1" applyFill="1" applyBorder="1"/>
    <xf numFmtId="171" fontId="6" fillId="0" borderId="15" xfId="9" applyNumberFormat="1" applyFont="1" applyFill="1" applyBorder="1" applyAlignment="1">
      <alignment horizontal="left" vertical="center" wrapText="1"/>
    </xf>
    <xf numFmtId="171" fontId="6" fillId="0" borderId="2" xfId="9" applyNumberFormat="1" applyFont="1" applyFill="1" applyBorder="1" applyAlignment="1">
      <alignment vertical="center" wrapText="1"/>
    </xf>
    <xf numFmtId="0" fontId="37" fillId="0" borderId="15" xfId="9" applyFont="1" applyFill="1" applyBorder="1" applyAlignment="1">
      <alignment horizontal="center" vertical="center"/>
    </xf>
    <xf numFmtId="49" fontId="31" fillId="0" borderId="1" xfId="9" applyNumberFormat="1" applyFont="1" applyFill="1" applyBorder="1" applyAlignment="1">
      <alignment horizontal="center" vertical="center" wrapText="1"/>
    </xf>
    <xf numFmtId="49" fontId="6" fillId="0" borderId="1" xfId="9" applyNumberFormat="1" applyFont="1" applyFill="1" applyBorder="1" applyAlignment="1">
      <alignment horizontal="center" vertical="center" wrapText="1"/>
    </xf>
    <xf numFmtId="172" fontId="31" fillId="0" borderId="1" xfId="9" applyNumberFormat="1" applyFont="1" applyFill="1" applyBorder="1" applyAlignment="1">
      <alignment horizontal="right" vertical="center" wrapText="1"/>
    </xf>
    <xf numFmtId="167" fontId="33" fillId="0" borderId="2" xfId="9" applyNumberFormat="1" applyFont="1" applyFill="1" applyBorder="1" applyAlignment="1">
      <alignment horizontal="right" vertical="center" wrapText="1"/>
    </xf>
    <xf numFmtId="167" fontId="33" fillId="0" borderId="17" xfId="9" applyNumberFormat="1" applyFont="1" applyFill="1" applyBorder="1" applyAlignment="1">
      <alignment horizontal="right" vertical="center" wrapText="1"/>
    </xf>
    <xf numFmtId="173" fontId="2" fillId="0" borderId="0" xfId="2" applyNumberFormat="1" applyFont="1" applyFill="1" applyBorder="1"/>
    <xf numFmtId="165" fontId="6" fillId="0" borderId="17" xfId="11" applyNumberFormat="1" applyFont="1" applyFill="1" applyBorder="1" applyAlignment="1">
      <alignment horizontal="right"/>
    </xf>
    <xf numFmtId="0" fontId="37" fillId="0" borderId="26" xfId="9" applyFont="1" applyFill="1" applyBorder="1" applyAlignment="1">
      <alignment horizontal="center" vertical="center"/>
    </xf>
    <xf numFmtId="171" fontId="6" fillId="0" borderId="1" xfId="9" applyNumberFormat="1" applyFont="1" applyFill="1" applyBorder="1" applyAlignment="1">
      <alignment vertical="center" wrapText="1"/>
    </xf>
    <xf numFmtId="49" fontId="17" fillId="0" borderId="1" xfId="4" applyNumberFormat="1" applyFont="1" applyFill="1" applyBorder="1" applyAlignment="1">
      <alignment horizontal="right" vertical="center" wrapText="1"/>
    </xf>
    <xf numFmtId="49" fontId="18" fillId="0" borderId="27" xfId="2" applyNumberFormat="1" applyFont="1" applyFill="1" applyBorder="1" applyAlignment="1">
      <alignment horizontal="center" vertical="center" wrapText="1"/>
    </xf>
    <xf numFmtId="0" fontId="2" fillId="0" borderId="27" xfId="2" applyFont="1" applyFill="1" applyBorder="1"/>
    <xf numFmtId="0" fontId="2" fillId="0" borderId="7" xfId="2" applyFont="1" applyFill="1" applyBorder="1"/>
    <xf numFmtId="0" fontId="13" fillId="0" borderId="28" xfId="2" applyFont="1" applyFill="1" applyBorder="1"/>
    <xf numFmtId="0" fontId="2" fillId="0" borderId="29" xfId="2" applyFont="1" applyFill="1" applyBorder="1"/>
    <xf numFmtId="0" fontId="2" fillId="0" borderId="28" xfId="2" applyFont="1" applyFill="1" applyBorder="1"/>
    <xf numFmtId="49" fontId="6" fillId="0" borderId="2" xfId="2" applyNumberFormat="1" applyFont="1" applyFill="1" applyBorder="1" applyAlignment="1">
      <alignment horizontal="right" vertical="center" wrapText="1"/>
    </xf>
    <xf numFmtId="167" fontId="6" fillId="0" borderId="16" xfId="2" applyNumberFormat="1" applyFont="1" applyFill="1" applyBorder="1" applyAlignment="1">
      <alignment horizontal="right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167" fontId="16" fillId="0" borderId="16" xfId="2" applyNumberFormat="1" applyFont="1" applyFill="1" applyBorder="1" applyAlignment="1">
      <alignment horizontal="right" vertical="center" wrapText="1"/>
    </xf>
    <xf numFmtId="167" fontId="16" fillId="0" borderId="2" xfId="2" applyNumberFormat="1" applyFont="1" applyFill="1" applyBorder="1" applyAlignment="1">
      <alignment horizontal="right" vertical="center" wrapText="1"/>
    </xf>
    <xf numFmtId="171" fontId="6" fillId="0" borderId="1" xfId="9" applyNumberFormat="1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165" fontId="17" fillId="0" borderId="6" xfId="4" applyNumberFormat="1" applyFont="1" applyFill="1" applyBorder="1" applyAlignment="1">
      <alignment horizontal="right" vertical="center" wrapText="1"/>
    </xf>
    <xf numFmtId="165" fontId="17" fillId="0" borderId="5" xfId="4" applyNumberFormat="1" applyFont="1" applyFill="1" applyBorder="1" applyAlignment="1">
      <alignment horizontal="right" vertical="center" wrapText="1"/>
    </xf>
    <xf numFmtId="171" fontId="2" fillId="0" borderId="30" xfId="9" applyNumberFormat="1" applyFont="1" applyFill="1" applyBorder="1" applyAlignment="1">
      <alignment horizontal="left" vertical="center" wrapText="1" indent="2"/>
    </xf>
    <xf numFmtId="49" fontId="17" fillId="0" borderId="1" xfId="4" applyNumberFormat="1" applyFont="1" applyFill="1" applyBorder="1" applyAlignment="1">
      <alignment vertical="center" wrapText="1"/>
    </xf>
    <xf numFmtId="166" fontId="17" fillId="0" borderId="17" xfId="4" applyNumberFormat="1" applyFont="1" applyFill="1" applyBorder="1" applyAlignment="1">
      <alignment vertical="center" wrapText="1"/>
    </xf>
    <xf numFmtId="166" fontId="17" fillId="0" borderId="1" xfId="4" applyNumberFormat="1" applyFont="1" applyFill="1" applyBorder="1" applyAlignment="1">
      <alignment vertical="center" wrapText="1"/>
    </xf>
    <xf numFmtId="49" fontId="17" fillId="0" borderId="0" xfId="2" applyNumberFormat="1" applyFont="1" applyFill="1" applyBorder="1" applyAlignment="1">
      <alignment horizontal="center" vertical="center" wrapText="1"/>
    </xf>
    <xf numFmtId="49" fontId="17" fillId="0" borderId="0" xfId="2" applyNumberFormat="1" applyFont="1" applyFill="1" applyBorder="1" applyAlignment="1">
      <alignment vertical="center" wrapText="1"/>
    </xf>
    <xf numFmtId="167" fontId="6" fillId="0" borderId="0" xfId="2" applyNumberFormat="1" applyFont="1" applyFill="1" applyBorder="1" applyAlignment="1">
      <alignment horizontal="right" vertical="center"/>
    </xf>
    <xf numFmtId="49" fontId="17" fillId="0" borderId="5" xfId="4" applyNumberFormat="1" applyFont="1" applyFill="1" applyBorder="1" applyAlignment="1">
      <alignment vertical="center" wrapText="1"/>
    </xf>
    <xf numFmtId="166" fontId="11" fillId="0" borderId="25" xfId="4" applyNumberFormat="1" applyFont="1" applyFill="1" applyBorder="1" applyAlignment="1">
      <alignment vertical="center" wrapText="1"/>
    </xf>
    <xf numFmtId="166" fontId="17" fillId="0" borderId="5" xfId="4" applyNumberFormat="1" applyFont="1" applyFill="1" applyBorder="1" applyAlignment="1">
      <alignment vertical="center" wrapText="1"/>
    </xf>
    <xf numFmtId="166" fontId="17" fillId="0" borderId="25" xfId="4" applyNumberFormat="1" applyFont="1" applyFill="1" applyBorder="1" applyAlignment="1">
      <alignment vertical="center" wrapText="1"/>
    </xf>
    <xf numFmtId="49" fontId="6" fillId="0" borderId="5" xfId="2" applyNumberFormat="1" applyFont="1" applyFill="1" applyBorder="1" applyAlignment="1">
      <alignment horizontal="right" vertical="center" wrapText="1"/>
    </xf>
    <xf numFmtId="167" fontId="18" fillId="0" borderId="6" xfId="2" applyNumberFormat="1" applyFont="1" applyFill="1" applyBorder="1" applyAlignment="1">
      <alignment horizontal="center" vertical="center" wrapText="1"/>
    </xf>
    <xf numFmtId="167" fontId="6" fillId="0" borderId="5" xfId="2" applyNumberFormat="1" applyFont="1" applyFill="1" applyBorder="1" applyAlignment="1">
      <alignment horizontal="right" vertical="center" wrapText="1"/>
    </xf>
    <xf numFmtId="167" fontId="16" fillId="0" borderId="25" xfId="2" applyNumberFormat="1" applyFont="1" applyFill="1" applyBorder="1" applyAlignment="1">
      <alignment horizontal="right" vertical="center" wrapText="1"/>
    </xf>
    <xf numFmtId="167" fontId="16" fillId="0" borderId="5" xfId="2" applyNumberFormat="1" applyFont="1" applyFill="1" applyBorder="1" applyAlignment="1">
      <alignment horizontal="right" vertical="center" wrapText="1"/>
    </xf>
    <xf numFmtId="49" fontId="17" fillId="0" borderId="5" xfId="2" applyNumberFormat="1" applyFont="1" applyFill="1" applyBorder="1" applyAlignment="1">
      <alignment horizontal="right" vertical="center" wrapText="1"/>
    </xf>
    <xf numFmtId="0" fontId="6" fillId="0" borderId="6" xfId="0" applyFont="1" applyFill="1" applyBorder="1"/>
    <xf numFmtId="0" fontId="6" fillId="0" borderId="2" xfId="12" applyFont="1" applyFill="1" applyBorder="1" applyAlignment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16" fillId="0" borderId="1" xfId="4" applyNumberFormat="1" applyFont="1" applyFill="1" applyBorder="1" applyAlignment="1">
      <alignment horizontal="right"/>
    </xf>
    <xf numFmtId="165" fontId="16" fillId="0" borderId="17" xfId="4" applyNumberFormat="1" applyFont="1" applyFill="1" applyBorder="1" applyAlignment="1">
      <alignment horizontal="right"/>
    </xf>
    <xf numFmtId="165" fontId="16" fillId="0" borderId="2" xfId="4" applyNumberFormat="1" applyFont="1" applyFill="1" applyBorder="1" applyAlignment="1">
      <alignment horizontal="right"/>
    </xf>
    <xf numFmtId="165" fontId="16" fillId="0" borderId="1" xfId="4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vertical="justify" wrapText="1"/>
    </xf>
    <xf numFmtId="49" fontId="6" fillId="0" borderId="1" xfId="4" applyNumberFormat="1" applyFont="1" applyFill="1" applyBorder="1" applyAlignment="1">
      <alignment horizontal="right"/>
    </xf>
    <xf numFmtId="165" fontId="6" fillId="0" borderId="17" xfId="4" applyNumberFormat="1" applyFont="1" applyFill="1" applyBorder="1" applyAlignment="1">
      <alignment horizontal="right"/>
    </xf>
    <xf numFmtId="165" fontId="6" fillId="0" borderId="2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center"/>
    </xf>
    <xf numFmtId="0" fontId="6" fillId="0" borderId="4" xfId="2" applyNumberFormat="1" applyFont="1" applyFill="1" applyBorder="1" applyAlignment="1" applyProtection="1">
      <alignment horizontal="left" vertical="center" wrapText="1"/>
    </xf>
    <xf numFmtId="0" fontId="2" fillId="0" borderId="4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vertical="center"/>
    </xf>
    <xf numFmtId="49" fontId="16" fillId="0" borderId="4" xfId="2" applyNumberFormat="1" applyFont="1" applyFill="1" applyBorder="1" applyAlignment="1" applyProtection="1">
      <alignment horizontal="center" vertical="center" wrapText="1"/>
    </xf>
    <xf numFmtId="165" fontId="16" fillId="0" borderId="4" xfId="4" applyNumberFormat="1" applyFont="1" applyFill="1" applyBorder="1" applyAlignment="1">
      <alignment horizontal="right"/>
    </xf>
    <xf numFmtId="165" fontId="2" fillId="0" borderId="4" xfId="4" applyNumberFormat="1" applyFont="1" applyFill="1" applyBorder="1" applyAlignment="1">
      <alignment horizontal="right"/>
    </xf>
    <xf numFmtId="165" fontId="26" fillId="0" borderId="4" xfId="4" applyNumberFormat="1" applyFont="1" applyFill="1" applyBorder="1" applyAlignment="1">
      <alignment horizontal="right"/>
    </xf>
    <xf numFmtId="165" fontId="16" fillId="0" borderId="22" xfId="4" applyNumberFormat="1" applyFont="1" applyFill="1" applyBorder="1" applyAlignment="1">
      <alignment horizontal="right"/>
    </xf>
    <xf numFmtId="165" fontId="2" fillId="0" borderId="1" xfId="4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horizontal="left" vertical="center"/>
    </xf>
    <xf numFmtId="0" fontId="6" fillId="0" borderId="5" xfId="8" applyFont="1" applyFill="1" applyBorder="1" applyAlignment="1">
      <alignment horizontal="lef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166" fontId="11" fillId="0" borderId="22" xfId="4" applyNumberFormat="1" applyFont="1" applyFill="1" applyBorder="1" applyAlignment="1">
      <alignment horizontal="right" vertical="center" wrapText="1"/>
    </xf>
    <xf numFmtId="0" fontId="6" fillId="0" borderId="15" xfId="2" applyFont="1" applyFill="1" applyBorder="1"/>
    <xf numFmtId="0" fontId="38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/>
    </xf>
    <xf numFmtId="165" fontId="17" fillId="0" borderId="1" xfId="11" applyNumberFormat="1" applyFont="1" applyFill="1" applyBorder="1" applyAlignment="1">
      <alignment horizontal="right" vertical="center" wrapText="1"/>
    </xf>
    <xf numFmtId="167" fontId="6" fillId="0" borderId="1" xfId="2" applyNumberFormat="1" applyFont="1" applyFill="1" applyBorder="1" applyAlignment="1">
      <alignment horizontal="right" vertical="center" wrapText="1"/>
    </xf>
    <xf numFmtId="172" fontId="17" fillId="0" borderId="1" xfId="11" applyNumberFormat="1" applyFont="1" applyFill="1" applyBorder="1" applyAlignment="1">
      <alignment horizontal="right" vertical="center" wrapText="1"/>
    </xf>
    <xf numFmtId="165" fontId="11" fillId="0" borderId="16" xfId="4" applyNumberFormat="1" applyFont="1" applyFill="1" applyBorder="1" applyAlignment="1">
      <alignment horizontal="right" vertical="center" wrapText="1"/>
    </xf>
    <xf numFmtId="0" fontId="6" fillId="0" borderId="21" xfId="2" applyFont="1" applyFill="1" applyBorder="1"/>
    <xf numFmtId="0" fontId="6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vertical="center"/>
    </xf>
    <xf numFmtId="165" fontId="17" fillId="0" borderId="5" xfId="11" applyNumberFormat="1" applyFont="1" applyFill="1" applyBorder="1" applyAlignment="1">
      <alignment horizontal="right" vertical="center" wrapText="1"/>
    </xf>
    <xf numFmtId="167" fontId="18" fillId="0" borderId="4" xfId="2" applyNumberFormat="1" applyFont="1" applyFill="1" applyBorder="1" applyAlignment="1">
      <alignment horizontal="center" vertical="center" wrapText="1"/>
    </xf>
    <xf numFmtId="167" fontId="6" fillId="0" borderId="4" xfId="2" applyNumberFormat="1" applyFont="1" applyFill="1" applyBorder="1"/>
    <xf numFmtId="172" fontId="17" fillId="0" borderId="5" xfId="11" applyNumberFormat="1" applyFont="1" applyFill="1" applyBorder="1" applyAlignment="1">
      <alignment horizontal="right" vertical="center" wrapText="1"/>
    </xf>
    <xf numFmtId="0" fontId="6" fillId="0" borderId="1" xfId="13" applyFont="1" applyFill="1" applyBorder="1"/>
    <xf numFmtId="172" fontId="17" fillId="0" borderId="2" xfId="11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vertical="center" wrapText="1"/>
    </xf>
    <xf numFmtId="0" fontId="2" fillId="0" borderId="31" xfId="2" applyFont="1" applyFill="1" applyBorder="1"/>
    <xf numFmtId="0" fontId="6" fillId="0" borderId="30" xfId="2" applyFont="1" applyFill="1" applyBorder="1" applyAlignment="1">
      <alignment horizontal="left" vertical="center"/>
    </xf>
    <xf numFmtId="0" fontId="2" fillId="0" borderId="30" xfId="2" applyFont="1" applyFill="1" applyBorder="1" applyAlignment="1">
      <alignment horizontal="center"/>
    </xf>
    <xf numFmtId="0" fontId="2" fillId="0" borderId="30" xfId="2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 applyProtection="1">
      <alignment horizontal="center" vertical="center" wrapText="1"/>
    </xf>
    <xf numFmtId="49" fontId="17" fillId="0" borderId="30" xfId="2" applyNumberFormat="1" applyFont="1" applyFill="1" applyBorder="1" applyAlignment="1">
      <alignment horizontal="center" vertical="center" wrapText="1"/>
    </xf>
    <xf numFmtId="165" fontId="17" fillId="0" borderId="30" xfId="4" applyNumberFormat="1" applyFont="1" applyFill="1" applyBorder="1" applyAlignment="1">
      <alignment horizontal="right" vertical="center" wrapText="1"/>
    </xf>
    <xf numFmtId="165" fontId="2" fillId="0" borderId="30" xfId="4" applyNumberFormat="1" applyFont="1" applyFill="1" applyBorder="1" applyAlignment="1">
      <alignment horizontal="right"/>
    </xf>
    <xf numFmtId="165" fontId="17" fillId="0" borderId="32" xfId="4" applyNumberFormat="1" applyFont="1" applyFill="1" applyBorder="1" applyAlignment="1">
      <alignment horizontal="right" vertical="center" wrapText="1"/>
    </xf>
    <xf numFmtId="0" fontId="41" fillId="0" borderId="0" xfId="2" applyFont="1" applyFill="1" applyAlignment="1">
      <alignment horizontal="center" vertical="center"/>
    </xf>
    <xf numFmtId="165" fontId="2" fillId="0" borderId="0" xfId="11" applyNumberFormat="1" applyFont="1" applyFill="1" applyAlignment="1">
      <alignment horizontal="right"/>
    </xf>
    <xf numFmtId="0" fontId="5" fillId="0" borderId="0" xfId="13" applyFont="1" applyFill="1" applyAlignment="1">
      <alignment vertical="center"/>
    </xf>
    <xf numFmtId="0" fontId="4" fillId="0" borderId="0" xfId="13" applyFont="1" applyFill="1" applyAlignment="1">
      <alignment horizontal="right" vertical="center"/>
    </xf>
    <xf numFmtId="0" fontId="3" fillId="0" borderId="0" xfId="3" applyFont="1" applyFill="1" applyAlignment="1">
      <alignment horizontal="right" vertical="center"/>
    </xf>
    <xf numFmtId="0" fontId="28" fillId="0" borderId="0" xfId="13" applyFont="1" applyFill="1" applyAlignment="1">
      <alignment vertical="center"/>
    </xf>
    <xf numFmtId="0" fontId="6" fillId="0" borderId="0" xfId="13" applyFont="1" applyFill="1" applyAlignment="1">
      <alignment vertical="center"/>
    </xf>
    <xf numFmtId="166" fontId="26" fillId="0" borderId="0" xfId="11" applyNumberFormat="1" applyFont="1" applyFill="1" applyAlignment="1">
      <alignment horizontal="right"/>
    </xf>
    <xf numFmtId="166" fontId="26" fillId="0" borderId="0" xfId="11" applyNumberFormat="1" applyFont="1" applyFill="1" applyAlignment="1">
      <alignment horizontal="center" vertical="center"/>
    </xf>
    <xf numFmtId="49" fontId="2" fillId="0" borderId="0" xfId="2" applyNumberFormat="1" applyFont="1" applyFill="1" applyAlignment="1">
      <alignment horizontal="right" vertical="center"/>
    </xf>
    <xf numFmtId="167" fontId="26" fillId="0" borderId="0" xfId="11" applyNumberFormat="1" applyFont="1" applyFill="1" applyAlignment="1">
      <alignment horizontal="right"/>
    </xf>
    <xf numFmtId="166" fontId="26" fillId="0" borderId="0" xfId="11" applyNumberFormat="1" applyFont="1" applyFill="1"/>
    <xf numFmtId="0" fontId="4" fillId="0" borderId="0" xfId="2" applyFont="1" applyFill="1" applyAlignment="1">
      <alignment horizontal="right" vertical="center" wrapText="1"/>
    </xf>
    <xf numFmtId="168" fontId="26" fillId="0" borderId="0" xfId="2" applyNumberFormat="1" applyFont="1" applyFill="1" applyBorder="1" applyAlignment="1">
      <alignment horizontal="center"/>
    </xf>
    <xf numFmtId="0" fontId="42" fillId="0" borderId="0" xfId="13" applyFont="1" applyFill="1" applyAlignment="1">
      <alignment horizontal="center" vertical="top"/>
    </xf>
    <xf numFmtId="0" fontId="4" fillId="0" borderId="0" xfId="2" applyFont="1" applyFill="1"/>
    <xf numFmtId="165" fontId="31" fillId="0" borderId="0" xfId="11" applyNumberFormat="1" applyFont="1" applyFill="1" applyAlignment="1">
      <alignment horizontal="right"/>
    </xf>
    <xf numFmtId="165" fontId="4" fillId="0" borderId="0" xfId="11" applyNumberFormat="1" applyFont="1" applyFill="1" applyAlignment="1">
      <alignment horizontal="right"/>
    </xf>
    <xf numFmtId="0" fontId="37" fillId="0" borderId="33" xfId="9" applyFont="1" applyFill="1" applyBorder="1" applyAlignment="1">
      <alignment horizontal="center" vertical="center" wrapText="1"/>
    </xf>
    <xf numFmtId="171" fontId="37" fillId="0" borderId="34" xfId="9" applyNumberFormat="1" applyFont="1" applyFill="1" applyBorder="1" applyAlignment="1">
      <alignment horizontal="center" vertical="center" wrapText="1"/>
    </xf>
    <xf numFmtId="165" fontId="37" fillId="0" borderId="34" xfId="9" applyNumberFormat="1" applyFont="1" applyFill="1" applyBorder="1" applyAlignment="1">
      <alignment horizontal="center" vertical="center" wrapText="1"/>
    </xf>
    <xf numFmtId="49" fontId="37" fillId="0" borderId="34" xfId="9" applyNumberFormat="1" applyFont="1" applyFill="1" applyBorder="1" applyAlignment="1">
      <alignment horizontal="center" vertical="center" wrapText="1"/>
    </xf>
    <xf numFmtId="167" fontId="37" fillId="0" borderId="35" xfId="9" applyNumberFormat="1" applyFont="1" applyFill="1" applyBorder="1" applyAlignment="1">
      <alignment horizontal="center" vertical="center" wrapText="1"/>
    </xf>
    <xf numFmtId="167" fontId="43" fillId="0" borderId="11" xfId="9" applyNumberFormat="1" applyFont="1" applyFill="1" applyBorder="1" applyAlignment="1">
      <alignment horizontal="center" vertical="center" wrapText="1"/>
    </xf>
    <xf numFmtId="167" fontId="43" fillId="0" borderId="14" xfId="9" applyNumberFormat="1" applyFont="1" applyFill="1" applyBorder="1" applyAlignment="1">
      <alignment horizontal="center" vertical="center" wrapText="1"/>
    </xf>
    <xf numFmtId="0" fontId="6" fillId="0" borderId="36" xfId="9" applyFont="1" applyFill="1" applyBorder="1" applyAlignment="1">
      <alignment horizontal="center" vertical="center"/>
    </xf>
    <xf numFmtId="171" fontId="16" fillId="0" borderId="37" xfId="9" applyNumberFormat="1" applyFont="1" applyFill="1" applyBorder="1" applyAlignment="1">
      <alignment horizontal="left" vertical="center" wrapText="1"/>
    </xf>
    <xf numFmtId="165" fontId="16" fillId="0" borderId="37" xfId="9" applyNumberFormat="1" applyFont="1" applyFill="1" applyBorder="1" applyAlignment="1">
      <alignment horizontal="left" vertical="center" wrapText="1"/>
    </xf>
    <xf numFmtId="49" fontId="16" fillId="0" borderId="37" xfId="9" applyNumberFormat="1" applyFont="1" applyFill="1" applyBorder="1" applyAlignment="1">
      <alignment horizontal="center" vertical="center" wrapText="1"/>
    </xf>
    <xf numFmtId="167" fontId="44" fillId="0" borderId="38" xfId="9" applyNumberFormat="1" applyFont="1" applyFill="1" applyBorder="1" applyAlignment="1">
      <alignment horizontal="right" vertical="center" wrapText="1"/>
    </xf>
    <xf numFmtId="167" fontId="26" fillId="0" borderId="7" xfId="9" applyNumberFormat="1" applyFont="1" applyFill="1" applyBorder="1" applyAlignment="1">
      <alignment horizontal="right" vertical="center" wrapText="1"/>
    </xf>
    <xf numFmtId="167" fontId="26" fillId="0" borderId="19" xfId="9" applyNumberFormat="1" applyFont="1" applyFill="1" applyBorder="1" applyAlignment="1">
      <alignment horizontal="right" vertical="center" wrapText="1"/>
    </xf>
    <xf numFmtId="0" fontId="37" fillId="0" borderId="33" xfId="9" applyFont="1" applyFill="1" applyBorder="1" applyAlignment="1">
      <alignment horizontal="center" vertical="center"/>
    </xf>
    <xf numFmtId="0" fontId="37" fillId="0" borderId="34" xfId="5" applyFont="1" applyFill="1" applyBorder="1" applyAlignment="1">
      <alignment horizontal="left" vertical="center" wrapText="1"/>
    </xf>
    <xf numFmtId="167" fontId="44" fillId="0" borderId="35" xfId="9" applyNumberFormat="1" applyFont="1" applyFill="1" applyBorder="1" applyAlignment="1">
      <alignment horizontal="right" vertical="center" wrapText="1"/>
    </xf>
    <xf numFmtId="167" fontId="43" fillId="0" borderId="39" xfId="9" applyNumberFormat="1" applyFont="1" applyFill="1" applyBorder="1" applyAlignment="1">
      <alignment horizontal="right" vertical="center" wrapText="1"/>
    </xf>
    <xf numFmtId="167" fontId="43" fillId="0" borderId="35" xfId="9" applyNumberFormat="1" applyFont="1" applyFill="1" applyBorder="1" applyAlignment="1">
      <alignment horizontal="right" vertical="center" wrapText="1"/>
    </xf>
    <xf numFmtId="171" fontId="44" fillId="0" borderId="34" xfId="9" applyNumberFormat="1" applyFont="1" applyFill="1" applyBorder="1" applyAlignment="1">
      <alignment horizontal="left" vertical="center" wrapText="1"/>
    </xf>
    <xf numFmtId="167" fontId="43" fillId="0" borderId="34" xfId="9" applyNumberFormat="1" applyFont="1" applyFill="1" applyBorder="1" applyAlignment="1">
      <alignment horizontal="right" vertical="center" wrapText="1"/>
    </xf>
    <xf numFmtId="0" fontId="37" fillId="0" borderId="21" xfId="9" applyFont="1" applyFill="1" applyBorder="1" applyAlignment="1">
      <alignment horizontal="center" vertical="center"/>
    </xf>
    <xf numFmtId="171" fontId="44" fillId="0" borderId="4" xfId="9" applyNumberFormat="1" applyFont="1" applyFill="1" applyBorder="1" applyAlignment="1">
      <alignment horizontal="left" vertical="center" wrapText="1"/>
    </xf>
    <xf numFmtId="165" fontId="37" fillId="0" borderId="4" xfId="9" applyNumberFormat="1" applyFont="1" applyFill="1" applyBorder="1" applyAlignment="1">
      <alignment horizontal="left" vertical="center" wrapText="1"/>
    </xf>
    <xf numFmtId="49" fontId="37" fillId="0" borderId="4" xfId="9" applyNumberFormat="1" applyFont="1" applyFill="1" applyBorder="1" applyAlignment="1">
      <alignment horizontal="center" vertical="center" wrapText="1"/>
    </xf>
    <xf numFmtId="167" fontId="44" fillId="0" borderId="22" xfId="9" applyNumberFormat="1" applyFont="1" applyFill="1" applyBorder="1" applyAlignment="1">
      <alignment horizontal="right" vertical="center" wrapText="1"/>
    </xf>
    <xf numFmtId="167" fontId="43" fillId="0" borderId="5" xfId="9" applyNumberFormat="1" applyFont="1" applyFill="1" applyBorder="1" applyAlignment="1">
      <alignment horizontal="right" vertical="center" wrapText="1"/>
    </xf>
    <xf numFmtId="167" fontId="43" fillId="0" borderId="4" xfId="9" applyNumberFormat="1" applyFont="1" applyFill="1" applyBorder="1" applyAlignment="1">
      <alignment horizontal="right" vertical="center" wrapText="1"/>
    </xf>
    <xf numFmtId="171" fontId="37" fillId="0" borderId="1" xfId="9" applyNumberFormat="1" applyFont="1" applyFill="1" applyBorder="1" applyAlignment="1">
      <alignment horizontal="left" vertical="center" wrapText="1"/>
    </xf>
    <xf numFmtId="165" fontId="37" fillId="0" borderId="1" xfId="9" applyNumberFormat="1" applyFont="1" applyFill="1" applyBorder="1" applyAlignment="1">
      <alignment horizontal="left" vertical="center" wrapText="1"/>
    </xf>
    <xf numFmtId="49" fontId="37" fillId="0" borderId="1" xfId="9" applyNumberFormat="1" applyFont="1" applyFill="1" applyBorder="1" applyAlignment="1">
      <alignment horizontal="center" vertical="center" wrapText="1"/>
    </xf>
    <xf numFmtId="167" fontId="44" fillId="0" borderId="17" xfId="9" applyNumberFormat="1" applyFont="1" applyFill="1" applyBorder="1" applyAlignment="1">
      <alignment horizontal="right" vertical="center"/>
    </xf>
    <xf numFmtId="167" fontId="43" fillId="0" borderId="2" xfId="9" applyNumberFormat="1" applyFont="1" applyFill="1" applyBorder="1" applyAlignment="1">
      <alignment horizontal="right" vertical="center"/>
    </xf>
    <xf numFmtId="167" fontId="43" fillId="0" borderId="1" xfId="9" applyNumberFormat="1" applyFont="1" applyFill="1" applyBorder="1" applyAlignment="1">
      <alignment horizontal="right" vertical="center"/>
    </xf>
    <xf numFmtId="0" fontId="31" fillId="0" borderId="15" xfId="9" applyFont="1" applyFill="1" applyBorder="1" applyAlignment="1">
      <alignment horizontal="center" vertical="center"/>
    </xf>
    <xf numFmtId="171" fontId="31" fillId="0" borderId="1" xfId="9" applyNumberFormat="1" applyFont="1" applyFill="1" applyBorder="1" applyAlignment="1">
      <alignment horizontal="left" vertical="center" wrapText="1"/>
    </xf>
    <xf numFmtId="165" fontId="31" fillId="0" borderId="1" xfId="9" applyNumberFormat="1" applyFont="1" applyFill="1" applyBorder="1" applyAlignment="1">
      <alignment horizontal="left" vertical="center" wrapText="1"/>
    </xf>
    <xf numFmtId="167" fontId="25" fillId="0" borderId="17" xfId="9" applyNumberFormat="1" applyFont="1" applyFill="1" applyBorder="1" applyAlignment="1">
      <alignment horizontal="right" vertical="center"/>
    </xf>
    <xf numFmtId="167" fontId="33" fillId="0" borderId="2" xfId="9" applyNumberFormat="1" applyFont="1" applyFill="1" applyBorder="1" applyAlignment="1">
      <alignment horizontal="right" vertical="center"/>
    </xf>
    <xf numFmtId="167" fontId="33" fillId="0" borderId="1" xfId="9" applyNumberFormat="1" applyFont="1" applyFill="1" applyBorder="1" applyAlignment="1">
      <alignment horizontal="right" vertical="center"/>
    </xf>
    <xf numFmtId="171" fontId="31" fillId="0" borderId="1" xfId="9" applyNumberFormat="1" applyFont="1" applyFill="1" applyBorder="1" applyAlignment="1">
      <alignment horizontal="left" vertical="center" wrapText="1" indent="2"/>
    </xf>
    <xf numFmtId="165" fontId="31" fillId="0" borderId="1" xfId="9" applyNumberFormat="1" applyFont="1" applyFill="1" applyBorder="1" applyAlignment="1">
      <alignment horizontal="left" vertical="center" wrapText="1" indent="2"/>
    </xf>
    <xf numFmtId="171" fontId="44" fillId="0" borderId="1" xfId="9" applyNumberFormat="1" applyFont="1" applyFill="1" applyBorder="1" applyAlignment="1">
      <alignment horizontal="left" vertical="center" wrapText="1"/>
    </xf>
    <xf numFmtId="171" fontId="31" fillId="0" borderId="1" xfId="9" applyNumberFormat="1" applyFont="1" applyFill="1" applyBorder="1" applyAlignment="1">
      <alignment horizontal="left" vertical="top" wrapText="1" indent="2"/>
    </xf>
    <xf numFmtId="167" fontId="33" fillId="0" borderId="17" xfId="9" applyNumberFormat="1" applyFont="1" applyFill="1" applyBorder="1" applyAlignment="1">
      <alignment horizontal="right" vertical="center"/>
    </xf>
    <xf numFmtId="166" fontId="25" fillId="0" borderId="17" xfId="4" applyNumberFormat="1" applyFont="1" applyFill="1" applyBorder="1" applyAlignment="1">
      <alignment horizontal="right" vertical="center" wrapText="1"/>
    </xf>
    <xf numFmtId="0" fontId="28" fillId="0" borderId="0" xfId="2" applyFont="1" applyFill="1"/>
    <xf numFmtId="167" fontId="33" fillId="0" borderId="3" xfId="9" applyNumberFormat="1" applyFont="1" applyFill="1" applyBorder="1" applyAlignment="1">
      <alignment horizontal="right" vertical="center"/>
    </xf>
    <xf numFmtId="165" fontId="31" fillId="0" borderId="1" xfId="10" applyNumberFormat="1" applyFont="1" applyFill="1" applyBorder="1" applyAlignment="1" applyProtection="1">
      <alignment horizontal="left" vertical="center" wrapText="1"/>
    </xf>
    <xf numFmtId="165" fontId="37" fillId="0" borderId="1" xfId="10" applyNumberFormat="1" applyFont="1" applyFill="1" applyBorder="1" applyAlignment="1" applyProtection="1">
      <alignment horizontal="left" vertical="center" wrapText="1"/>
    </xf>
    <xf numFmtId="167" fontId="43" fillId="0" borderId="17" xfId="9" applyNumberFormat="1" applyFont="1" applyFill="1" applyBorder="1" applyAlignment="1">
      <alignment horizontal="right" vertical="center"/>
    </xf>
    <xf numFmtId="0" fontId="37" fillId="0" borderId="18" xfId="9" applyFont="1" applyFill="1" applyBorder="1" applyAlignment="1">
      <alignment horizontal="center" vertical="center"/>
    </xf>
    <xf numFmtId="171" fontId="31" fillId="0" borderId="19" xfId="9" applyNumberFormat="1" applyFont="1" applyFill="1" applyBorder="1" applyAlignment="1">
      <alignment horizontal="left" vertical="center" wrapText="1" indent="2"/>
    </xf>
    <xf numFmtId="165" fontId="31" fillId="0" borderId="19" xfId="9" applyNumberFormat="1" applyFont="1" applyFill="1" applyBorder="1" applyAlignment="1">
      <alignment horizontal="left" vertical="center" wrapText="1" indent="2"/>
    </xf>
    <xf numFmtId="49" fontId="31" fillId="0" borderId="19" xfId="9" applyNumberFormat="1" applyFont="1" applyFill="1" applyBorder="1" applyAlignment="1">
      <alignment horizontal="center" vertical="center" wrapText="1"/>
    </xf>
    <xf numFmtId="167" fontId="25" fillId="0" borderId="40" xfId="9" applyNumberFormat="1" applyFont="1" applyFill="1" applyBorder="1" applyAlignment="1">
      <alignment horizontal="right" vertical="center"/>
    </xf>
    <xf numFmtId="167" fontId="33" fillId="0" borderId="7" xfId="9" applyNumberFormat="1" applyFont="1" applyFill="1" applyBorder="1" applyAlignment="1">
      <alignment horizontal="right" vertical="center"/>
    </xf>
    <xf numFmtId="167" fontId="33" fillId="0" borderId="40" xfId="9" applyNumberFormat="1" applyFont="1" applyFill="1" applyBorder="1" applyAlignment="1">
      <alignment horizontal="right" vertical="center"/>
    </xf>
    <xf numFmtId="0" fontId="31" fillId="0" borderId="21" xfId="9" applyFont="1" applyFill="1" applyBorder="1" applyAlignment="1">
      <alignment horizontal="center" vertical="center"/>
    </xf>
    <xf numFmtId="0" fontId="44" fillId="0" borderId="0" xfId="13" applyFont="1" applyFill="1" applyBorder="1" applyAlignment="1">
      <alignment wrapText="1"/>
    </xf>
    <xf numFmtId="0" fontId="31" fillId="0" borderId="2" xfId="13" applyFont="1" applyFill="1" applyBorder="1" applyAlignment="1">
      <alignment horizontal="left" vertical="center" wrapText="1"/>
    </xf>
    <xf numFmtId="171" fontId="31" fillId="0" borderId="2" xfId="9" applyNumberFormat="1" applyFont="1" applyFill="1" applyBorder="1" applyAlignment="1">
      <alignment horizontal="left" vertical="center" wrapText="1" indent="2"/>
    </xf>
    <xf numFmtId="0" fontId="31" fillId="0" borderId="2" xfId="13" applyFont="1" applyFill="1" applyBorder="1" applyAlignment="1">
      <alignment wrapText="1"/>
    </xf>
    <xf numFmtId="167" fontId="25" fillId="0" borderId="17" xfId="9" applyNumberFormat="1" applyFont="1" applyFill="1" applyBorder="1" applyAlignment="1">
      <alignment horizontal="right" vertical="center" wrapText="1"/>
    </xf>
    <xf numFmtId="0" fontId="31" fillId="0" borderId="1" xfId="13" applyNumberFormat="1" applyFont="1" applyFill="1" applyBorder="1" applyAlignment="1" applyProtection="1">
      <alignment horizontal="left" vertical="center" wrapText="1"/>
    </xf>
    <xf numFmtId="169" fontId="31" fillId="0" borderId="1" xfId="12" applyNumberFormat="1" applyFont="1" applyFill="1" applyBorder="1" applyAlignment="1" applyProtection="1">
      <alignment horizontal="left" vertical="center" wrapText="1"/>
    </xf>
    <xf numFmtId="0" fontId="31" fillId="0" borderId="1" xfId="13" applyFont="1" applyFill="1" applyBorder="1" applyAlignment="1">
      <alignment horizontal="left" vertical="center" wrapText="1"/>
    </xf>
    <xf numFmtId="49" fontId="31" fillId="0" borderId="1" xfId="2" applyNumberFormat="1" applyFont="1" applyFill="1" applyBorder="1" applyAlignment="1">
      <alignment horizontal="center" vertical="center" wrapText="1"/>
    </xf>
    <xf numFmtId="0" fontId="31" fillId="0" borderId="2" xfId="2" applyFont="1" applyFill="1" applyBorder="1" applyAlignment="1">
      <alignment horizontal="left" vertical="center" wrapText="1"/>
    </xf>
    <xf numFmtId="171" fontId="44" fillId="0" borderId="2" xfId="9" applyNumberFormat="1" applyFont="1" applyFill="1" applyBorder="1" applyAlignment="1">
      <alignment vertical="center" wrapText="1"/>
    </xf>
    <xf numFmtId="165" fontId="37" fillId="0" borderId="1" xfId="9" applyNumberFormat="1" applyFont="1" applyFill="1" applyBorder="1" applyAlignment="1">
      <alignment horizontal="left" vertical="center" wrapText="1" indent="2"/>
    </xf>
    <xf numFmtId="49" fontId="37" fillId="0" borderId="1" xfId="2" applyNumberFormat="1" applyFont="1" applyFill="1" applyBorder="1" applyAlignment="1">
      <alignment horizontal="center" vertical="center" wrapText="1"/>
    </xf>
    <xf numFmtId="167" fontId="44" fillId="0" borderId="17" xfId="9" applyNumberFormat="1" applyFont="1" applyFill="1" applyBorder="1" applyAlignment="1">
      <alignment horizontal="right" vertical="center" wrapText="1"/>
    </xf>
    <xf numFmtId="167" fontId="43" fillId="0" borderId="2" xfId="9" applyNumberFormat="1" applyFont="1" applyFill="1" applyBorder="1" applyAlignment="1">
      <alignment horizontal="right" vertical="center" wrapText="1"/>
    </xf>
    <xf numFmtId="167" fontId="43" fillId="0" borderId="17" xfId="9" applyNumberFormat="1" applyFont="1" applyFill="1" applyBorder="1" applyAlignment="1">
      <alignment horizontal="right" vertical="center" wrapText="1"/>
    </xf>
    <xf numFmtId="0" fontId="26" fillId="0" borderId="0" xfId="2" applyFont="1" applyFill="1"/>
    <xf numFmtId="165" fontId="26" fillId="0" borderId="0" xfId="11" applyNumberFormat="1" applyFont="1" applyFill="1" applyAlignment="1">
      <alignment horizontal="right"/>
    </xf>
    <xf numFmtId="171" fontId="31" fillId="0" borderId="2" xfId="9" applyNumberFormat="1" applyFont="1" applyFill="1" applyBorder="1" applyAlignment="1">
      <alignment vertical="center" wrapText="1"/>
    </xf>
    <xf numFmtId="171" fontId="37" fillId="0" borderId="2" xfId="9" applyNumberFormat="1" applyFont="1" applyFill="1" applyBorder="1" applyAlignment="1">
      <alignment vertical="center" wrapText="1"/>
    </xf>
    <xf numFmtId="171" fontId="31" fillId="0" borderId="2" xfId="9" applyNumberFormat="1" applyFont="1" applyFill="1" applyBorder="1" applyAlignment="1">
      <alignment horizontal="left" vertical="center" wrapText="1"/>
    </xf>
    <xf numFmtId="165" fontId="31" fillId="0" borderId="2" xfId="9" applyNumberFormat="1" applyFont="1" applyFill="1" applyBorder="1" applyAlignment="1">
      <alignment horizontal="left" vertical="center" wrapText="1"/>
    </xf>
    <xf numFmtId="0" fontId="37" fillId="0" borderId="15" xfId="9" applyFont="1" applyFill="1" applyBorder="1" applyAlignment="1">
      <alignment vertical="center"/>
    </xf>
    <xf numFmtId="0" fontId="6" fillId="0" borderId="2" xfId="13" applyNumberFormat="1" applyFont="1" applyFill="1" applyBorder="1" applyAlignment="1">
      <alignment horizontal="left" vertical="center" wrapText="1"/>
    </xf>
    <xf numFmtId="0" fontId="37" fillId="0" borderId="2" xfId="2" applyFont="1" applyFill="1" applyBorder="1" applyAlignment="1">
      <alignment horizontal="left" vertical="center" wrapText="1"/>
    </xf>
    <xf numFmtId="0" fontId="31" fillId="0" borderId="4" xfId="12" applyNumberFormat="1" applyFont="1" applyFill="1" applyBorder="1" applyAlignment="1" applyProtection="1">
      <alignment horizontal="left" vertical="center" wrapText="1"/>
    </xf>
    <xf numFmtId="171" fontId="44" fillId="0" borderId="1" xfId="9" applyNumberFormat="1" applyFont="1" applyFill="1" applyBorder="1" applyAlignment="1">
      <alignment horizontal="left" vertical="top" wrapText="1"/>
    </xf>
    <xf numFmtId="165" fontId="31" fillId="0" borderId="1" xfId="18" applyNumberFormat="1" applyFont="1" applyFill="1" applyBorder="1" applyAlignment="1">
      <alignment vertical="center" wrapText="1"/>
    </xf>
    <xf numFmtId="0" fontId="45" fillId="0" borderId="2" xfId="2" applyFont="1" applyFill="1" applyBorder="1" applyAlignment="1">
      <alignment horizontal="left" vertical="center" wrapText="1"/>
    </xf>
    <xf numFmtId="49" fontId="31" fillId="0" borderId="1" xfId="18" applyNumberFormat="1" applyFont="1" applyFill="1" applyBorder="1" applyAlignment="1">
      <alignment horizontal="center" vertical="center" wrapText="1"/>
    </xf>
    <xf numFmtId="0" fontId="31" fillId="0" borderId="2" xfId="12" applyFont="1" applyFill="1" applyBorder="1" applyAlignment="1">
      <alignment horizontal="left" vertical="center" wrapText="1"/>
    </xf>
    <xf numFmtId="171" fontId="31" fillId="0" borderId="1" xfId="13" applyNumberFormat="1" applyFont="1" applyFill="1" applyBorder="1" applyAlignment="1">
      <alignment vertical="center" wrapText="1"/>
    </xf>
    <xf numFmtId="0" fontId="44" fillId="0" borderId="2" xfId="13" applyFont="1" applyFill="1" applyBorder="1" applyAlignment="1">
      <alignment horizontal="left" vertical="center" wrapText="1"/>
    </xf>
    <xf numFmtId="49" fontId="37" fillId="0" borderId="1" xfId="18" applyNumberFormat="1" applyFont="1" applyFill="1" applyBorder="1" applyAlignment="1">
      <alignment horizontal="center" vertical="center" wrapText="1"/>
    </xf>
    <xf numFmtId="49" fontId="37" fillId="0" borderId="1" xfId="18" applyNumberFormat="1" applyFont="1" applyFill="1" applyBorder="1" applyAlignment="1">
      <alignment vertical="center" wrapText="1"/>
    </xf>
    <xf numFmtId="49" fontId="31" fillId="0" borderId="1" xfId="18" applyNumberFormat="1" applyFont="1" applyFill="1" applyBorder="1" applyAlignment="1">
      <alignment vertical="center" wrapText="1"/>
    </xf>
    <xf numFmtId="49" fontId="31" fillId="0" borderId="1" xfId="9" applyNumberFormat="1" applyFont="1" applyFill="1" applyBorder="1" applyAlignment="1">
      <alignment horizontal="left" vertical="center" wrapText="1"/>
    </xf>
    <xf numFmtId="171" fontId="44" fillId="0" borderId="1" xfId="16" applyNumberFormat="1" applyFont="1" applyFill="1" applyBorder="1" applyAlignment="1" applyProtection="1">
      <alignment horizontal="left" vertical="center" wrapText="1"/>
    </xf>
    <xf numFmtId="165" fontId="37" fillId="0" borderId="1" xfId="16" applyNumberFormat="1" applyFont="1" applyFill="1" applyBorder="1" applyAlignment="1" applyProtection="1">
      <alignment horizontal="left" vertical="center" wrapText="1"/>
    </xf>
    <xf numFmtId="49" fontId="37" fillId="0" borderId="1" xfId="16" applyNumberFormat="1" applyFont="1" applyFill="1" applyBorder="1" applyAlignment="1" applyProtection="1">
      <alignment horizontal="center" vertical="center" wrapText="1"/>
    </xf>
    <xf numFmtId="167" fontId="44" fillId="0" borderId="17" xfId="18" applyNumberFormat="1" applyFont="1" applyFill="1" applyBorder="1" applyAlignment="1">
      <alignment horizontal="right" vertical="center"/>
    </xf>
    <xf numFmtId="167" fontId="43" fillId="0" borderId="2" xfId="18" applyNumberFormat="1" applyFont="1" applyFill="1" applyBorder="1" applyAlignment="1">
      <alignment horizontal="right" vertical="center"/>
    </xf>
    <xf numFmtId="167" fontId="43" fillId="0" borderId="1" xfId="18" applyNumberFormat="1" applyFont="1" applyFill="1" applyBorder="1" applyAlignment="1">
      <alignment horizontal="right" vertical="center"/>
    </xf>
    <xf numFmtId="0" fontId="31" fillId="0" borderId="15" xfId="18" applyFont="1" applyFill="1" applyBorder="1" applyAlignment="1">
      <alignment horizontal="center" vertical="center"/>
    </xf>
    <xf numFmtId="167" fontId="33" fillId="0" borderId="1" xfId="9" applyNumberFormat="1" applyFont="1" applyFill="1" applyBorder="1" applyAlignment="1">
      <alignment horizontal="right" vertical="center" wrapText="1"/>
    </xf>
    <xf numFmtId="0" fontId="6" fillId="0" borderId="2" xfId="13" applyFont="1" applyFill="1" applyBorder="1" applyAlignment="1">
      <alignment wrapText="1"/>
    </xf>
    <xf numFmtId="171" fontId="37" fillId="0" borderId="1" xfId="13" applyNumberFormat="1" applyFont="1" applyFill="1" applyBorder="1" applyAlignment="1">
      <alignment vertical="center" wrapText="1"/>
    </xf>
    <xf numFmtId="49" fontId="32" fillId="0" borderId="1" xfId="2" applyNumberFormat="1" applyFont="1" applyFill="1" applyBorder="1" applyAlignment="1">
      <alignment horizontal="center" vertical="center" wrapText="1"/>
    </xf>
    <xf numFmtId="0" fontId="31" fillId="0" borderId="1" xfId="13" applyFont="1" applyFill="1" applyBorder="1" applyAlignment="1">
      <alignment horizontal="left" vertical="top" wrapText="1"/>
    </xf>
    <xf numFmtId="0" fontId="31" fillId="0" borderId="15" xfId="9" applyFont="1" applyFill="1" applyBorder="1" applyAlignment="1">
      <alignment vertical="center"/>
    </xf>
    <xf numFmtId="0" fontId="31" fillId="0" borderId="15" xfId="18" applyFont="1" applyFill="1" applyBorder="1" applyAlignment="1">
      <alignment vertical="center"/>
    </xf>
    <xf numFmtId="167" fontId="33" fillId="0" borderId="3" xfId="9" applyNumberFormat="1" applyFont="1" applyFill="1" applyBorder="1" applyAlignment="1">
      <alignment horizontal="right" vertical="center" wrapText="1"/>
    </xf>
    <xf numFmtId="0" fontId="31" fillId="0" borderId="1" xfId="15" applyFont="1" applyFill="1" applyBorder="1" applyAlignment="1">
      <alignment horizontal="left" vertical="center" wrapText="1"/>
    </xf>
    <xf numFmtId="0" fontId="31" fillId="0" borderId="1" xfId="15" applyFont="1" applyFill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horizontal="center" vertical="center" wrapText="1"/>
    </xf>
    <xf numFmtId="176" fontId="31" fillId="0" borderId="1" xfId="9" applyNumberFormat="1" applyFont="1" applyFill="1" applyBorder="1" applyAlignment="1">
      <alignment horizontal="left" vertical="center" wrapText="1" indent="2"/>
    </xf>
    <xf numFmtId="167" fontId="38" fillId="0" borderId="23" xfId="0" applyNumberFormat="1" applyFont="1" applyFill="1" applyBorder="1" applyAlignment="1">
      <alignment horizontal="right" vertical="center" wrapText="1"/>
    </xf>
    <xf numFmtId="0" fontId="31" fillId="0" borderId="7" xfId="2" applyFont="1" applyFill="1" applyBorder="1" applyAlignment="1">
      <alignment vertical="top" wrapText="1"/>
    </xf>
    <xf numFmtId="0" fontId="31" fillId="0" borderId="5" xfId="2" applyFont="1" applyFill="1" applyBorder="1" applyAlignment="1">
      <alignment vertical="top" wrapText="1"/>
    </xf>
    <xf numFmtId="165" fontId="31" fillId="0" borderId="15" xfId="9" applyNumberFormat="1" applyFont="1" applyFill="1" applyBorder="1" applyAlignment="1">
      <alignment horizontal="left" vertical="center" wrapText="1"/>
    </xf>
    <xf numFmtId="0" fontId="31" fillId="0" borderId="2" xfId="13" applyFont="1" applyFill="1" applyBorder="1" applyAlignment="1">
      <alignment vertical="top" wrapText="1"/>
    </xf>
    <xf numFmtId="171" fontId="31" fillId="0" borderId="1" xfId="9" applyNumberFormat="1" applyFont="1" applyFill="1" applyBorder="1" applyAlignment="1">
      <alignment vertical="center" wrapText="1"/>
    </xf>
    <xf numFmtId="0" fontId="31" fillId="0" borderId="2" xfId="2" applyFont="1" applyFill="1" applyBorder="1" applyAlignment="1">
      <alignment vertical="top" wrapText="1"/>
    </xf>
    <xf numFmtId="165" fontId="28" fillId="0" borderId="0" xfId="2" applyNumberFormat="1" applyFont="1" applyFill="1"/>
    <xf numFmtId="0" fontId="37" fillId="0" borderId="2" xfId="2" applyFont="1" applyFill="1" applyBorder="1" applyAlignment="1">
      <alignment vertical="top" wrapText="1"/>
    </xf>
    <xf numFmtId="165" fontId="31" fillId="0" borderId="15" xfId="9" applyNumberFormat="1" applyFont="1" applyFill="1" applyBorder="1" applyAlignment="1">
      <alignment vertical="center" wrapText="1"/>
    </xf>
    <xf numFmtId="0" fontId="31" fillId="0" borderId="2" xfId="2" applyFont="1" applyFill="1" applyBorder="1" applyAlignment="1">
      <alignment horizontal="center" vertical="center" wrapText="1"/>
    </xf>
    <xf numFmtId="171" fontId="31" fillId="0" borderId="1" xfId="16" applyNumberFormat="1" applyFont="1" applyFill="1" applyBorder="1" applyAlignment="1" applyProtection="1">
      <alignment horizontal="left" vertical="center" wrapText="1"/>
    </xf>
    <xf numFmtId="49" fontId="31" fillId="0" borderId="1" xfId="16" applyNumberFormat="1" applyFont="1" applyFill="1" applyBorder="1" applyAlignment="1" applyProtection="1">
      <alignment horizontal="center" vertical="center" wrapText="1"/>
    </xf>
    <xf numFmtId="167" fontId="25" fillId="0" borderId="17" xfId="18" applyNumberFormat="1" applyFont="1" applyFill="1" applyBorder="1" applyAlignment="1">
      <alignment horizontal="right" vertical="center"/>
    </xf>
    <xf numFmtId="167" fontId="33" fillId="0" borderId="2" xfId="18" applyNumberFormat="1" applyFont="1" applyFill="1" applyBorder="1" applyAlignment="1">
      <alignment horizontal="right" vertical="center"/>
    </xf>
    <xf numFmtId="167" fontId="33" fillId="0" borderId="17" xfId="18" applyNumberFormat="1" applyFont="1" applyFill="1" applyBorder="1" applyAlignment="1">
      <alignment horizontal="right" vertical="center"/>
    </xf>
    <xf numFmtId="0" fontId="31" fillId="0" borderId="1" xfId="13" applyFont="1" applyFill="1" applyBorder="1" applyAlignment="1">
      <alignment horizontal="justify" vertical="top" wrapText="1"/>
    </xf>
    <xf numFmtId="0" fontId="44" fillId="0" borderId="1" xfId="5" applyFont="1" applyFill="1" applyBorder="1" applyAlignment="1">
      <alignment horizontal="left" vertical="center" wrapText="1"/>
    </xf>
    <xf numFmtId="0" fontId="44" fillId="0" borderId="2" xfId="2" applyFont="1" applyFill="1" applyBorder="1" applyAlignment="1">
      <alignment horizontal="left" vertical="center" wrapText="1"/>
    </xf>
    <xf numFmtId="167" fontId="43" fillId="0" borderId="1" xfId="9" applyNumberFormat="1" applyFont="1" applyFill="1" applyBorder="1" applyAlignment="1">
      <alignment horizontal="right" vertical="center" wrapText="1"/>
    </xf>
    <xf numFmtId="171" fontId="25" fillId="0" borderId="1" xfId="9" applyNumberFormat="1" applyFont="1" applyFill="1" applyBorder="1" applyAlignment="1">
      <alignment horizontal="left" vertical="center" wrapText="1"/>
    </xf>
    <xf numFmtId="171" fontId="25" fillId="0" borderId="1" xfId="9" applyNumberFormat="1" applyFont="1" applyFill="1" applyBorder="1" applyAlignment="1">
      <alignment horizontal="left" vertical="center" wrapText="1" indent="2"/>
    </xf>
    <xf numFmtId="171" fontId="44" fillId="0" borderId="1" xfId="9" applyNumberFormat="1" applyFont="1" applyFill="1" applyBorder="1" applyAlignment="1">
      <alignment vertical="center" wrapText="1"/>
    </xf>
    <xf numFmtId="0" fontId="33" fillId="0" borderId="15" xfId="9" applyFont="1" applyFill="1" applyBorder="1" applyAlignment="1">
      <alignment vertical="center"/>
    </xf>
    <xf numFmtId="0" fontId="33" fillId="0" borderId="15" xfId="9" applyFont="1" applyFill="1" applyBorder="1" applyAlignment="1">
      <alignment horizontal="center" vertical="center"/>
    </xf>
    <xf numFmtId="0" fontId="33" fillId="0" borderId="18" xfId="9" applyFont="1" applyFill="1" applyBorder="1" applyAlignment="1">
      <alignment vertical="center"/>
    </xf>
    <xf numFmtId="0" fontId="31" fillId="0" borderId="7" xfId="2" applyFont="1" applyFill="1" applyBorder="1" applyAlignment="1">
      <alignment horizontal="left" vertical="center" wrapText="1"/>
    </xf>
    <xf numFmtId="165" fontId="31" fillId="0" borderId="19" xfId="9" applyNumberFormat="1" applyFont="1" applyFill="1" applyBorder="1" applyAlignment="1">
      <alignment horizontal="left" vertical="center" wrapText="1"/>
    </xf>
    <xf numFmtId="167" fontId="25" fillId="0" borderId="40" xfId="9" applyNumberFormat="1" applyFont="1" applyFill="1" applyBorder="1" applyAlignment="1">
      <alignment horizontal="right" vertical="center" wrapText="1"/>
    </xf>
    <xf numFmtId="0" fontId="33" fillId="0" borderId="31" xfId="9" applyFont="1" applyFill="1" applyBorder="1" applyAlignment="1">
      <alignment vertical="center"/>
    </xf>
    <xf numFmtId="171" fontId="31" fillId="0" borderId="30" xfId="9" applyNumberFormat="1" applyFont="1" applyFill="1" applyBorder="1" applyAlignment="1">
      <alignment horizontal="left" vertical="center" wrapText="1" indent="2"/>
    </xf>
    <xf numFmtId="165" fontId="31" fillId="0" borderId="30" xfId="9" applyNumberFormat="1" applyFont="1" applyFill="1" applyBorder="1" applyAlignment="1">
      <alignment horizontal="left" vertical="center" wrapText="1" indent="2"/>
    </xf>
    <xf numFmtId="49" fontId="31" fillId="0" borderId="30" xfId="9" applyNumberFormat="1" applyFont="1" applyFill="1" applyBorder="1" applyAlignment="1">
      <alignment horizontal="center" vertical="center" wrapText="1"/>
    </xf>
    <xf numFmtId="167" fontId="25" fillId="0" borderId="32" xfId="9" applyNumberFormat="1" applyFont="1" applyFill="1" applyBorder="1" applyAlignment="1">
      <alignment horizontal="right" vertical="center" wrapText="1"/>
    </xf>
    <xf numFmtId="0" fontId="33" fillId="0" borderId="21" xfId="9" applyFont="1" applyFill="1" applyBorder="1" applyAlignment="1">
      <alignment horizontal="center" vertical="center"/>
    </xf>
    <xf numFmtId="171" fontId="43" fillId="0" borderId="4" xfId="9" applyNumberFormat="1" applyFont="1" applyFill="1" applyBorder="1" applyAlignment="1">
      <alignment horizontal="left" vertical="center" wrapText="1"/>
    </xf>
    <xf numFmtId="165" fontId="43" fillId="0" borderId="4" xfId="9" applyNumberFormat="1" applyFont="1" applyFill="1" applyBorder="1" applyAlignment="1">
      <alignment horizontal="left" vertical="center" wrapText="1"/>
    </xf>
    <xf numFmtId="49" fontId="43" fillId="0" borderId="4" xfId="9" applyNumberFormat="1" applyFont="1" applyFill="1" applyBorder="1" applyAlignment="1">
      <alignment horizontal="center" vertical="center" wrapText="1"/>
    </xf>
    <xf numFmtId="167" fontId="46" fillId="0" borderId="4" xfId="9" applyNumberFormat="1" applyFont="1" applyFill="1" applyBorder="1" applyAlignment="1">
      <alignment horizontal="right" vertical="center" wrapText="1"/>
    </xf>
    <xf numFmtId="165" fontId="33" fillId="0" borderId="1" xfId="9" applyNumberFormat="1" applyFont="1" applyFill="1" applyBorder="1" applyAlignment="1">
      <alignment horizontal="left" vertical="center" wrapText="1"/>
    </xf>
    <xf numFmtId="49" fontId="33" fillId="0" borderId="1" xfId="9" applyNumberFormat="1" applyFont="1" applyFill="1" applyBorder="1" applyAlignment="1">
      <alignment horizontal="center" vertical="center" wrapText="1"/>
    </xf>
    <xf numFmtId="167" fontId="47" fillId="0" borderId="1" xfId="9" applyNumberFormat="1" applyFont="1" applyFill="1" applyBorder="1" applyAlignment="1">
      <alignment horizontal="right" vertical="center" wrapText="1"/>
    </xf>
    <xf numFmtId="171" fontId="33" fillId="0" borderId="19" xfId="9" applyNumberFormat="1" applyFont="1" applyFill="1" applyBorder="1" applyAlignment="1">
      <alignment horizontal="left" vertical="center" wrapText="1" indent="2"/>
    </xf>
    <xf numFmtId="165" fontId="33" fillId="0" borderId="19" xfId="9" applyNumberFormat="1" applyFont="1" applyFill="1" applyBorder="1" applyAlignment="1">
      <alignment horizontal="left" vertical="center" wrapText="1" indent="2"/>
    </xf>
    <xf numFmtId="49" fontId="33" fillId="0" borderId="19" xfId="9" applyNumberFormat="1" applyFont="1" applyFill="1" applyBorder="1" applyAlignment="1">
      <alignment horizontal="center" vertical="center" wrapText="1"/>
    </xf>
    <xf numFmtId="167" fontId="47" fillId="0" borderId="19" xfId="9" applyNumberFormat="1" applyFont="1" applyFill="1" applyBorder="1" applyAlignment="1">
      <alignment horizontal="right" vertical="center" wrapText="1"/>
    </xf>
    <xf numFmtId="167" fontId="33" fillId="0" borderId="19" xfId="9" applyNumberFormat="1" applyFont="1" applyFill="1" applyBorder="1" applyAlignment="1">
      <alignment horizontal="right" vertical="center" wrapText="1"/>
    </xf>
    <xf numFmtId="167" fontId="33" fillId="0" borderId="40" xfId="9" applyNumberFormat="1" applyFont="1" applyFill="1" applyBorder="1" applyAlignment="1">
      <alignment horizontal="right" vertical="center" wrapText="1"/>
    </xf>
    <xf numFmtId="0" fontId="33" fillId="0" borderId="36" xfId="9" applyFont="1" applyFill="1" applyBorder="1" applyAlignment="1">
      <alignment vertical="center"/>
    </xf>
    <xf numFmtId="171" fontId="33" fillId="0" borderId="37" xfId="9" applyNumberFormat="1" applyFont="1" applyFill="1" applyBorder="1" applyAlignment="1">
      <alignment horizontal="left" vertical="center" wrapText="1" indent="2"/>
    </xf>
    <xf numFmtId="165" fontId="33" fillId="0" borderId="37" xfId="9" applyNumberFormat="1" applyFont="1" applyFill="1" applyBorder="1" applyAlignment="1">
      <alignment horizontal="left" vertical="center" wrapText="1" indent="2"/>
    </xf>
    <xf numFmtId="49" fontId="33" fillId="0" borderId="37" xfId="9" applyNumberFormat="1" applyFont="1" applyFill="1" applyBorder="1" applyAlignment="1">
      <alignment horizontal="center" vertical="center" wrapText="1"/>
    </xf>
    <xf numFmtId="167" fontId="47" fillId="0" borderId="37" xfId="9" applyNumberFormat="1" applyFont="1" applyFill="1" applyBorder="1" applyAlignment="1">
      <alignment horizontal="right" vertical="center" wrapText="1"/>
    </xf>
    <xf numFmtId="167" fontId="33" fillId="0" borderId="37" xfId="9" applyNumberFormat="1" applyFont="1" applyFill="1" applyBorder="1" applyAlignment="1">
      <alignment horizontal="right" vertical="center" wrapText="1"/>
    </xf>
    <xf numFmtId="167" fontId="33" fillId="0" borderId="38" xfId="9" applyNumberFormat="1" applyFont="1" applyFill="1" applyBorder="1" applyAlignment="1">
      <alignment horizontal="right" vertical="center" wrapText="1"/>
    </xf>
    <xf numFmtId="0" fontId="43" fillId="0" borderId="33" xfId="9" applyFont="1" applyFill="1" applyBorder="1" applyAlignment="1">
      <alignment horizontal="center" vertical="center"/>
    </xf>
    <xf numFmtId="0" fontId="43" fillId="0" borderId="34" xfId="5" applyFont="1" applyFill="1" applyBorder="1" applyAlignment="1">
      <alignment horizontal="left" vertical="center" wrapText="1"/>
    </xf>
    <xf numFmtId="49" fontId="43" fillId="0" borderId="34" xfId="9" applyNumberFormat="1" applyFont="1" applyFill="1" applyBorder="1" applyAlignment="1">
      <alignment horizontal="center" vertical="center" wrapText="1"/>
    </xf>
    <xf numFmtId="49" fontId="33" fillId="0" borderId="34" xfId="9" applyNumberFormat="1" applyFont="1" applyFill="1" applyBorder="1" applyAlignment="1">
      <alignment horizontal="center" vertical="center" wrapText="1"/>
    </xf>
    <xf numFmtId="167" fontId="46" fillId="0" borderId="34" xfId="9" applyNumberFormat="1" applyFont="1" applyFill="1" applyBorder="1" applyAlignment="1">
      <alignment horizontal="right" vertical="center" wrapText="1"/>
    </xf>
    <xf numFmtId="167" fontId="43" fillId="0" borderId="22" xfId="9" applyNumberFormat="1" applyFont="1" applyFill="1" applyBorder="1" applyAlignment="1">
      <alignment horizontal="right" vertical="center" wrapText="1"/>
    </xf>
    <xf numFmtId="171" fontId="43" fillId="0" borderId="1" xfId="9" applyNumberFormat="1" applyFont="1" applyFill="1" applyBorder="1" applyAlignment="1">
      <alignment horizontal="left" vertical="center" wrapText="1"/>
    </xf>
    <xf numFmtId="165" fontId="43" fillId="0" borderId="1" xfId="9" applyNumberFormat="1" applyFont="1" applyFill="1" applyBorder="1" applyAlignment="1">
      <alignment horizontal="left" vertical="center" wrapText="1"/>
    </xf>
    <xf numFmtId="49" fontId="43" fillId="0" borderId="1" xfId="9" applyNumberFormat="1" applyFont="1" applyFill="1" applyBorder="1" applyAlignment="1">
      <alignment horizontal="center" vertical="center" wrapText="1"/>
    </xf>
    <xf numFmtId="167" fontId="46" fillId="0" borderId="1" xfId="9" applyNumberFormat="1" applyFont="1" applyFill="1" applyBorder="1" applyAlignment="1">
      <alignment horizontal="right" vertical="center" wrapText="1"/>
    </xf>
    <xf numFmtId="0" fontId="43" fillId="0" borderId="15" xfId="9" applyFont="1" applyFill="1" applyBorder="1" applyAlignment="1">
      <alignment horizontal="center" vertical="center"/>
    </xf>
    <xf numFmtId="0" fontId="43" fillId="0" borderId="2" xfId="2" applyFont="1" applyFill="1" applyBorder="1" applyAlignment="1">
      <alignment horizontal="left" vertical="center" wrapText="1"/>
    </xf>
    <xf numFmtId="0" fontId="33" fillId="0" borderId="2" xfId="2" applyFont="1" applyFill="1" applyBorder="1" applyAlignment="1">
      <alignment horizontal="left" vertical="center" wrapText="1"/>
    </xf>
    <xf numFmtId="0" fontId="33" fillId="0" borderId="2" xfId="13" applyFont="1" applyFill="1" applyBorder="1" applyAlignment="1">
      <alignment horizontal="left" vertical="center" wrapText="1"/>
    </xf>
    <xf numFmtId="165" fontId="33" fillId="0" borderId="1" xfId="9" applyNumberFormat="1" applyFont="1" applyFill="1" applyBorder="1" applyAlignment="1">
      <alignment horizontal="left" vertical="center" wrapText="1" indent="2"/>
    </xf>
    <xf numFmtId="0" fontId="31" fillId="0" borderId="26" xfId="9" applyFont="1" applyFill="1" applyBorder="1" applyAlignment="1">
      <alignment horizontal="center" vertical="center"/>
    </xf>
    <xf numFmtId="172" fontId="44" fillId="0" borderId="1" xfId="9" applyNumberFormat="1" applyFont="1" applyFill="1" applyBorder="1" applyAlignment="1">
      <alignment horizontal="right" vertical="center" wrapText="1"/>
    </xf>
    <xf numFmtId="173" fontId="2" fillId="0" borderId="0" xfId="2" applyNumberFormat="1" applyFont="1" applyFill="1"/>
    <xf numFmtId="172" fontId="25" fillId="0" borderId="1" xfId="9" applyNumberFormat="1" applyFont="1" applyFill="1" applyBorder="1" applyAlignment="1">
      <alignment horizontal="right" vertical="center" wrapText="1"/>
    </xf>
    <xf numFmtId="0" fontId="43" fillId="0" borderId="26" xfId="9" applyFont="1" applyFill="1" applyBorder="1" applyAlignment="1">
      <alignment horizontal="center" vertical="center"/>
    </xf>
    <xf numFmtId="0" fontId="33" fillId="0" borderId="31" xfId="9" applyFont="1" applyFill="1" applyBorder="1" applyAlignment="1">
      <alignment horizontal="center" vertical="center"/>
    </xf>
    <xf numFmtId="171" fontId="33" fillId="0" borderId="30" xfId="9" applyNumberFormat="1" applyFont="1" applyFill="1" applyBorder="1" applyAlignment="1">
      <alignment horizontal="left" vertical="center" wrapText="1" indent="2"/>
    </xf>
    <xf numFmtId="165" fontId="33" fillId="0" borderId="30" xfId="9" applyNumberFormat="1" applyFont="1" applyFill="1" applyBorder="1" applyAlignment="1">
      <alignment horizontal="left" vertical="center" wrapText="1" indent="2"/>
    </xf>
    <xf numFmtId="49" fontId="33" fillId="0" borderId="30" xfId="9" applyNumberFormat="1" applyFont="1" applyFill="1" applyBorder="1" applyAlignment="1">
      <alignment horizontal="center" vertical="center" wrapText="1"/>
    </xf>
    <xf numFmtId="167" fontId="47" fillId="0" borderId="30" xfId="9" applyNumberFormat="1" applyFont="1" applyFill="1" applyBorder="1" applyAlignment="1">
      <alignment horizontal="right" vertical="center" wrapText="1"/>
    </xf>
    <xf numFmtId="167" fontId="33" fillId="0" borderId="30" xfId="9" applyNumberFormat="1" applyFont="1" applyFill="1" applyBorder="1" applyAlignment="1">
      <alignment horizontal="right" vertical="center" wrapText="1"/>
    </xf>
    <xf numFmtId="167" fontId="33" fillId="0" borderId="32" xfId="9" applyNumberFormat="1" applyFont="1" applyFill="1" applyBorder="1" applyAlignment="1">
      <alignment horizontal="right" vertical="center" wrapText="1"/>
    </xf>
    <xf numFmtId="165" fontId="47" fillId="0" borderId="0" xfId="11" applyNumberFormat="1" applyFont="1" applyFill="1" applyAlignment="1">
      <alignment horizontal="right"/>
    </xf>
    <xf numFmtId="0" fontId="6" fillId="3" borderId="1" xfId="0" applyFont="1" applyFill="1" applyBorder="1"/>
    <xf numFmtId="49" fontId="16" fillId="3" borderId="1" xfId="2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7" fillId="3" borderId="1" xfId="2" applyNumberFormat="1" applyFont="1" applyFill="1" applyBorder="1" applyAlignment="1">
      <alignment horizontal="center" vertical="center" wrapText="1"/>
    </xf>
    <xf numFmtId="165" fontId="17" fillId="3" borderId="1" xfId="4" applyNumberFormat="1" applyFont="1" applyFill="1" applyBorder="1" applyAlignment="1">
      <alignment horizontal="right" vertical="center" wrapText="1"/>
    </xf>
    <xf numFmtId="166" fontId="17" fillId="3" borderId="17" xfId="4" applyNumberFormat="1" applyFont="1" applyFill="1" applyBorder="1" applyAlignment="1">
      <alignment horizontal="right" vertical="center" wrapText="1"/>
    </xf>
    <xf numFmtId="166" fontId="17" fillId="3" borderId="1" xfId="4" applyNumberFormat="1" applyFont="1" applyFill="1" applyBorder="1" applyAlignment="1">
      <alignment horizontal="right" vertical="center" wrapText="1"/>
    </xf>
    <xf numFmtId="166" fontId="11" fillId="3" borderId="1" xfId="4" applyNumberFormat="1" applyFont="1" applyFill="1" applyBorder="1" applyAlignment="1">
      <alignment horizontal="right" vertical="center" wrapText="1"/>
    </xf>
    <xf numFmtId="165" fontId="11" fillId="3" borderId="1" xfId="4" applyNumberFormat="1" applyFont="1" applyFill="1" applyBorder="1" applyAlignment="1">
      <alignment horizontal="right" vertical="center" wrapText="1"/>
    </xf>
    <xf numFmtId="167" fontId="17" fillId="3" borderId="17" xfId="1" applyNumberFormat="1" applyFont="1" applyFill="1" applyBorder="1" applyAlignment="1">
      <alignment horizontal="right" vertical="center" wrapText="1"/>
    </xf>
    <xf numFmtId="49" fontId="6" fillId="0" borderId="4" xfId="2" applyNumberFormat="1" applyFont="1" applyFill="1" applyBorder="1" applyAlignment="1" applyProtection="1">
      <alignment horizontal="center" vertical="center" wrapText="1"/>
    </xf>
    <xf numFmtId="49" fontId="17" fillId="0" borderId="4" xfId="4" applyNumberFormat="1" applyFont="1" applyFill="1" applyBorder="1" applyAlignment="1">
      <alignment horizontal="right" vertical="center" wrapText="1"/>
    </xf>
    <xf numFmtId="165" fontId="17" fillId="0" borderId="22" xfId="4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 applyProtection="1">
      <alignment horizontal="center" vertical="center" wrapText="1"/>
    </xf>
    <xf numFmtId="49" fontId="17" fillId="3" borderId="1" xfId="4" applyNumberFormat="1" applyFont="1" applyFill="1" applyBorder="1" applyAlignment="1">
      <alignment horizontal="right" vertical="center" wrapText="1"/>
    </xf>
    <xf numFmtId="167" fontId="18" fillId="3" borderId="1" xfId="2" applyNumberFormat="1" applyFont="1" applyFill="1" applyBorder="1" applyAlignment="1">
      <alignment horizontal="center" vertical="center" wrapText="1"/>
    </xf>
    <xf numFmtId="167" fontId="6" fillId="3" borderId="1" xfId="2" applyNumberFormat="1" applyFont="1" applyFill="1" applyBorder="1"/>
    <xf numFmtId="167" fontId="6" fillId="3" borderId="2" xfId="2" applyNumberFormat="1" applyFont="1" applyFill="1" applyBorder="1" applyAlignment="1">
      <alignment horizontal="right" vertical="center" wrapText="1"/>
    </xf>
    <xf numFmtId="165" fontId="17" fillId="3" borderId="17" xfId="4" applyNumberFormat="1" applyFont="1" applyFill="1" applyBorder="1" applyAlignment="1">
      <alignment horizontal="right" vertical="center" wrapText="1"/>
    </xf>
    <xf numFmtId="165" fontId="11" fillId="0" borderId="22" xfId="4" applyNumberFormat="1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horizontal="left" vertical="justify" wrapText="1"/>
    </xf>
    <xf numFmtId="49" fontId="31" fillId="3" borderId="1" xfId="18" applyNumberFormat="1" applyFont="1" applyFill="1" applyBorder="1" applyAlignment="1">
      <alignment horizontal="center" vertical="center" wrapText="1"/>
    </xf>
    <xf numFmtId="49" fontId="31" fillId="3" borderId="1" xfId="9" applyNumberFormat="1" applyFont="1" applyFill="1" applyBorder="1" applyAlignment="1">
      <alignment horizontal="center" vertical="center" wrapText="1"/>
    </xf>
    <xf numFmtId="167" fontId="25" fillId="3" borderId="17" xfId="9" applyNumberFormat="1" applyFont="1" applyFill="1" applyBorder="1" applyAlignment="1">
      <alignment horizontal="right" vertical="center" wrapText="1"/>
    </xf>
    <xf numFmtId="171" fontId="31" fillId="3" borderId="1" xfId="9" applyNumberFormat="1" applyFont="1" applyFill="1" applyBorder="1" applyAlignment="1">
      <alignment horizontal="left" vertical="center" wrapText="1" indent="2"/>
    </xf>
  </cellXfs>
  <cellStyles count="28">
    <cellStyle name="Денежный 2" xfId="7"/>
    <cellStyle name="Денежный 3" xfId="14"/>
    <cellStyle name="Обычный" xfId="0" builtinId="0"/>
    <cellStyle name="Обычный 2" xfId="15"/>
    <cellStyle name="Обычный 2 2" xfId="13"/>
    <cellStyle name="Обычный 2 3" xfId="8"/>
    <cellStyle name="Обычный 2_классификация" xfId="12"/>
    <cellStyle name="Обычный 3" xfId="10"/>
    <cellStyle name="Обычный 3 2" xfId="16"/>
    <cellStyle name="Обычный 4" xfId="17"/>
    <cellStyle name="Обычный_3 и 4 2012 г" xfId="3"/>
    <cellStyle name="Обычный_pril k resh_07092011" xfId="5"/>
    <cellStyle name="Обычный_классификация" xfId="2"/>
    <cellStyle name="Обычный_прил 12_pril181_01062011 2" xfId="6"/>
    <cellStyle name="Обычный_Приложения 1-9 к бюджету 2007 Поправка" xfId="9"/>
    <cellStyle name="Обычный_Приложения 9-15" xfId="18"/>
    <cellStyle name="Процентный" xfId="1" builtinId="5"/>
    <cellStyle name="Процентный 2" xfId="19"/>
    <cellStyle name="Процентный 2 2" xfId="20"/>
    <cellStyle name="Тысячи [0]_Лист1" xfId="21"/>
    <cellStyle name="Тысячи_Лист1" xfId="22"/>
    <cellStyle name="Финансовый 2" xfId="23"/>
    <cellStyle name="Финансовый 2 10" xfId="24"/>
    <cellStyle name="Финансовый 2 11" xfId="25"/>
    <cellStyle name="Финансовый 2 8" xfId="26"/>
    <cellStyle name="Финансовый 2 9" xfId="27"/>
    <cellStyle name="Финансовый 3" xfId="11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33"/>
  <sheetViews>
    <sheetView view="pageBreakPreview" zoomScaleNormal="100" zoomScaleSheetLayoutView="50" workbookViewId="0">
      <selection activeCell="I2" sqref="I2:N2"/>
    </sheetView>
  </sheetViews>
  <sheetFormatPr defaultRowHeight="12.75" x14ac:dyDescent="0.2"/>
  <cols>
    <col min="1" max="1" width="8.85546875" style="24" customWidth="1"/>
    <col min="2" max="2" width="60.28515625" style="1" customWidth="1"/>
    <col min="3" max="3" width="10" style="2" hidden="1" customWidth="1"/>
    <col min="4" max="4" width="9.28515625" style="3" hidden="1" customWidth="1"/>
    <col min="5" max="5" width="10.42578125" style="3" hidden="1" customWidth="1"/>
    <col min="6" max="6" width="13.28515625" style="3" customWidth="1"/>
    <col min="7" max="8" width="10.28515625" style="3" customWidth="1"/>
    <col min="9" max="9" width="10.42578125" style="3" customWidth="1"/>
    <col min="10" max="10" width="22.140625" style="5" hidden="1" customWidth="1"/>
    <col min="11" max="11" width="14.7109375" style="5" hidden="1" customWidth="1"/>
    <col min="12" max="12" width="15.85546875" style="5" hidden="1" customWidth="1"/>
    <col min="13" max="13" width="18.7109375" style="5" hidden="1" customWidth="1"/>
    <col min="14" max="14" width="22.140625" style="5" customWidth="1"/>
    <col min="15" max="16" width="22.140625" style="5" hidden="1" customWidth="1"/>
    <col min="17" max="17" width="10.85546875" style="6" customWidth="1"/>
    <col min="18" max="24" width="9.140625" style="6"/>
    <col min="25" max="16384" width="9.140625" style="24"/>
  </cols>
  <sheetData>
    <row r="1" spans="2:23" ht="15.75" x14ac:dyDescent="0.25">
      <c r="J1" s="4"/>
      <c r="K1" s="4"/>
      <c r="L1" s="4"/>
      <c r="M1" s="4"/>
      <c r="N1" s="4" t="s">
        <v>661</v>
      </c>
    </row>
    <row r="2" spans="2:23" ht="15.75" x14ac:dyDescent="0.25">
      <c r="I2" s="7" t="s">
        <v>0</v>
      </c>
      <c r="J2" s="7"/>
      <c r="K2" s="7"/>
      <c r="L2" s="7"/>
      <c r="M2" s="7"/>
      <c r="N2" s="7"/>
    </row>
    <row r="3" spans="2:23" ht="15.75" x14ac:dyDescent="0.25">
      <c r="F3" s="7" t="s">
        <v>1</v>
      </c>
      <c r="G3" s="7"/>
      <c r="H3" s="7"/>
      <c r="I3" s="7"/>
      <c r="J3" s="7"/>
      <c r="K3" s="7"/>
      <c r="L3" s="7"/>
      <c r="M3" s="7"/>
      <c r="N3" s="7"/>
    </row>
    <row r="4" spans="2:23" ht="15.75" x14ac:dyDescent="0.25">
      <c r="F4" s="4"/>
      <c r="G4" s="4"/>
      <c r="H4" s="4"/>
      <c r="I4" s="4"/>
      <c r="J4" s="4"/>
      <c r="M4" s="4" t="s">
        <v>2</v>
      </c>
      <c r="N4" s="8" t="s">
        <v>2</v>
      </c>
    </row>
    <row r="5" spans="2:23" ht="15.75" x14ac:dyDescent="0.2">
      <c r="F5" s="9"/>
      <c r="G5" s="10" t="s">
        <v>655</v>
      </c>
      <c r="H5" s="10"/>
      <c r="I5" s="10"/>
      <c r="J5" s="10"/>
      <c r="K5" s="10"/>
      <c r="L5" s="10"/>
      <c r="M5" s="10"/>
      <c r="N5" s="10"/>
    </row>
    <row r="7" spans="2:23" ht="15.75" x14ac:dyDescent="0.25">
      <c r="J7" s="4"/>
      <c r="K7" s="4"/>
      <c r="L7" s="4"/>
      <c r="M7" s="4"/>
      <c r="N7" s="4" t="s">
        <v>3</v>
      </c>
      <c r="O7" s="4"/>
      <c r="P7" s="7"/>
      <c r="Q7" s="7"/>
      <c r="R7" s="7"/>
      <c r="S7" s="7"/>
      <c r="T7" s="7"/>
      <c r="U7" s="7"/>
    </row>
    <row r="8" spans="2:23" ht="15.75" x14ac:dyDescent="0.25">
      <c r="I8" s="7" t="s">
        <v>0</v>
      </c>
      <c r="J8" s="7"/>
      <c r="K8" s="7"/>
      <c r="L8" s="7"/>
      <c r="M8" s="7"/>
      <c r="N8" s="7"/>
      <c r="O8" s="2"/>
      <c r="P8" s="7"/>
      <c r="Q8" s="7"/>
      <c r="R8" s="7"/>
      <c r="S8" s="7"/>
      <c r="T8" s="7"/>
      <c r="U8" s="7"/>
    </row>
    <row r="9" spans="2:23" ht="15.75" x14ac:dyDescent="0.25">
      <c r="C9" s="11"/>
      <c r="D9" s="11"/>
      <c r="E9" s="11"/>
      <c r="F9" s="7" t="s">
        <v>1</v>
      </c>
      <c r="G9" s="7"/>
      <c r="H9" s="7"/>
      <c r="I9" s="7"/>
      <c r="J9" s="7"/>
      <c r="K9" s="7"/>
      <c r="L9" s="7"/>
      <c r="M9" s="7"/>
      <c r="N9" s="7"/>
      <c r="O9" s="11"/>
      <c r="P9" s="11"/>
      <c r="Q9" s="11"/>
      <c r="R9" s="11"/>
      <c r="S9" s="11"/>
      <c r="T9" s="11"/>
      <c r="U9" s="11"/>
    </row>
    <row r="10" spans="2:23" ht="15.75" x14ac:dyDescent="0.25">
      <c r="D10" s="4"/>
      <c r="E10" s="4"/>
      <c r="F10" s="4"/>
      <c r="G10" s="4"/>
      <c r="H10" s="4"/>
      <c r="I10" s="4"/>
      <c r="J10" s="4"/>
      <c r="M10" s="4" t="s">
        <v>2</v>
      </c>
      <c r="N10" s="8" t="s">
        <v>2</v>
      </c>
      <c r="O10" s="8"/>
      <c r="P10" s="7"/>
      <c r="Q10" s="7"/>
      <c r="R10" s="7"/>
      <c r="S10" s="7"/>
      <c r="T10" s="7"/>
      <c r="U10" s="7"/>
    </row>
    <row r="11" spans="2:23" ht="15.75" x14ac:dyDescent="0.2">
      <c r="D11" s="9" t="s">
        <v>4</v>
      </c>
      <c r="E11" s="9"/>
      <c r="F11" s="9"/>
      <c r="G11" s="10" t="s">
        <v>5</v>
      </c>
      <c r="H11" s="10"/>
      <c r="I11" s="10"/>
      <c r="J11" s="10"/>
      <c r="K11" s="10"/>
      <c r="L11" s="10"/>
      <c r="M11" s="10"/>
      <c r="N11" s="10"/>
      <c r="O11" s="12"/>
      <c r="P11" s="12"/>
      <c r="Q11" s="12"/>
      <c r="R11" s="12"/>
      <c r="S11" s="12"/>
      <c r="T11" s="12"/>
      <c r="U11" s="12"/>
      <c r="V11" s="12"/>
      <c r="W11" s="12"/>
    </row>
    <row r="12" spans="2:23" ht="13.15" customHeight="1" x14ac:dyDescent="0.2">
      <c r="M12" s="3"/>
      <c r="N12" s="1"/>
      <c r="O12" s="1"/>
      <c r="P12" s="1"/>
      <c r="Q12" s="3"/>
      <c r="R12" s="3"/>
      <c r="S12" s="3"/>
      <c r="T12" s="3"/>
      <c r="U12" s="5"/>
    </row>
    <row r="13" spans="2:23" ht="15.75" hidden="1" x14ac:dyDescent="0.25">
      <c r="B13" s="13"/>
      <c r="E13" s="14"/>
      <c r="F13" s="14"/>
      <c r="G13" s="14"/>
      <c r="H13" s="14"/>
      <c r="I13" s="14"/>
      <c r="M13" s="3"/>
      <c r="N13" s="13" t="s">
        <v>6</v>
      </c>
      <c r="O13" s="13"/>
      <c r="P13" s="13"/>
      <c r="Q13" s="14"/>
      <c r="R13" s="14"/>
      <c r="S13" s="14"/>
      <c r="T13" s="14"/>
      <c r="U13" s="13"/>
    </row>
    <row r="14" spans="2:23" ht="15.75" hidden="1" x14ac:dyDescent="0.25">
      <c r="E14" s="14"/>
      <c r="F14" s="14"/>
      <c r="G14" s="14"/>
      <c r="H14" s="14"/>
      <c r="I14" s="14"/>
      <c r="J14" s="15"/>
      <c r="M14" s="3"/>
      <c r="N14" s="1"/>
      <c r="O14" s="1"/>
      <c r="P14" s="1"/>
      <c r="Q14" s="14"/>
      <c r="R14" s="14"/>
      <c r="S14" s="14"/>
      <c r="T14" s="14"/>
      <c r="U14" s="15"/>
    </row>
    <row r="15" spans="2:23" ht="15.75" hidden="1" x14ac:dyDescent="0.25">
      <c r="B15" s="13"/>
      <c r="E15" s="14"/>
      <c r="F15" s="14"/>
      <c r="G15" s="14"/>
      <c r="H15" s="14"/>
      <c r="I15" s="14"/>
      <c r="M15" s="3"/>
      <c r="N15" s="13" t="s">
        <v>7</v>
      </c>
      <c r="O15" s="13"/>
      <c r="P15" s="13"/>
      <c r="Q15" s="14"/>
      <c r="R15" s="14"/>
      <c r="S15" s="14"/>
      <c r="T15" s="14"/>
      <c r="U15" s="13"/>
    </row>
    <row r="16" spans="2:23" ht="15.75" hidden="1" x14ac:dyDescent="0.25">
      <c r="B16" s="16"/>
      <c r="C16" s="17"/>
      <c r="D16" s="18"/>
      <c r="E16" s="18"/>
      <c r="F16" s="18"/>
      <c r="G16" s="18"/>
      <c r="H16" s="18"/>
      <c r="I16" s="18"/>
      <c r="J16" s="19">
        <v>69983.100000000006</v>
      </c>
      <c r="K16" s="20" t="s">
        <v>8</v>
      </c>
      <c r="L16" s="21">
        <v>72195.899999999994</v>
      </c>
      <c r="M16" s="22">
        <v>73707.5</v>
      </c>
      <c r="N16" s="19">
        <v>69983.100000000006</v>
      </c>
      <c r="O16" s="19">
        <v>69983.100000000006</v>
      </c>
      <c r="P16" s="19">
        <v>69983.100000000006</v>
      </c>
      <c r="Q16" s="23"/>
    </row>
    <row r="17" spans="1:24" x14ac:dyDescent="0.2">
      <c r="B17" s="16"/>
      <c r="C17" s="17"/>
      <c r="D17" s="18"/>
      <c r="E17" s="18"/>
      <c r="F17" s="18"/>
      <c r="G17" s="25" t="s">
        <v>9</v>
      </c>
      <c r="H17" s="25"/>
      <c r="I17" s="18"/>
      <c r="J17" s="26">
        <f>J16-J26</f>
        <v>0</v>
      </c>
      <c r="K17" s="20" t="s">
        <v>10</v>
      </c>
      <c r="L17" s="21">
        <v>1804.9</v>
      </c>
      <c r="M17" s="27">
        <v>3685.4</v>
      </c>
      <c r="N17" s="26">
        <f>N16-N26</f>
        <v>0</v>
      </c>
      <c r="O17" s="26">
        <f>O16-O26</f>
        <v>0</v>
      </c>
      <c r="P17" s="26">
        <f>P16-P26</f>
        <v>0</v>
      </c>
    </row>
    <row r="18" spans="1:24" ht="15.75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9" t="s">
        <v>9</v>
      </c>
      <c r="L18" s="30">
        <f>L16-L17-L26</f>
        <v>-1.8000000272877514E-4</v>
      </c>
      <c r="M18" s="31">
        <f>M16-M17-M26</f>
        <v>4.1740000597201288E-4</v>
      </c>
      <c r="N18" s="24"/>
      <c r="O18" s="24"/>
      <c r="P18" s="24"/>
    </row>
    <row r="19" spans="1:24" ht="15.6" customHeight="1" x14ac:dyDescent="0.25">
      <c r="A19" s="32"/>
      <c r="B19" s="33" t="s">
        <v>11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24" ht="17.45" customHeight="1" x14ac:dyDescent="0.25">
      <c r="A20" s="34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5"/>
      <c r="L20" s="24"/>
      <c r="M20" s="24"/>
      <c r="N20" s="24"/>
      <c r="O20" s="24"/>
      <c r="P20" s="24"/>
    </row>
    <row r="21" spans="1:24" ht="15" customHeight="1" x14ac:dyDescent="0.25">
      <c r="A21" s="34" t="s">
        <v>13</v>
      </c>
      <c r="B21" s="34"/>
      <c r="C21" s="34"/>
      <c r="D21" s="34"/>
      <c r="E21" s="34"/>
      <c r="F21" s="34"/>
      <c r="G21" s="34"/>
      <c r="H21" s="34"/>
      <c r="I21" s="34"/>
      <c r="J21" s="34"/>
      <c r="K21" s="35"/>
      <c r="L21" s="24"/>
      <c r="M21" s="24"/>
      <c r="N21" s="24"/>
      <c r="O21" s="24"/>
      <c r="P21" s="24"/>
    </row>
    <row r="22" spans="1:24" ht="13.5" customHeight="1" x14ac:dyDescent="0.25">
      <c r="A22" s="36" t="s">
        <v>14</v>
      </c>
      <c r="B22" s="36"/>
      <c r="C22" s="36"/>
      <c r="D22" s="36"/>
      <c r="E22" s="36"/>
      <c r="F22" s="36"/>
      <c r="G22" s="36"/>
      <c r="H22" s="36"/>
      <c r="I22" s="36"/>
      <c r="J22" s="36"/>
      <c r="K22" s="35"/>
      <c r="L22" s="24"/>
      <c r="M22" s="24"/>
      <c r="N22" s="37"/>
      <c r="O22" s="37"/>
      <c r="P22" s="37"/>
    </row>
    <row r="23" spans="1:24" ht="16.149999999999999" customHeight="1" x14ac:dyDescent="0.25">
      <c r="A23" s="34" t="s">
        <v>15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24"/>
      <c r="M23" s="24"/>
      <c r="N23" s="24"/>
      <c r="O23" s="24"/>
      <c r="P23" s="24"/>
    </row>
    <row r="24" spans="1:24" ht="16.5" thickBot="1" x14ac:dyDescent="0.3">
      <c r="B24" s="38"/>
      <c r="C24" s="39"/>
      <c r="D24" s="40"/>
      <c r="E24" s="40"/>
      <c r="F24" s="40"/>
      <c r="G24" s="40"/>
      <c r="H24" s="40"/>
      <c r="I24" s="40"/>
      <c r="J24" s="41" t="s">
        <v>16</v>
      </c>
      <c r="K24" s="41"/>
      <c r="L24" s="41"/>
      <c r="M24" s="41"/>
      <c r="N24" s="41" t="s">
        <v>17</v>
      </c>
      <c r="O24" s="41" t="s">
        <v>16</v>
      </c>
      <c r="P24" s="41" t="s">
        <v>16</v>
      </c>
    </row>
    <row r="25" spans="1:24" ht="64.5" hidden="1" thickBot="1" x14ac:dyDescent="0.25">
      <c r="B25" s="42" t="s">
        <v>18</v>
      </c>
      <c r="C25" s="43" t="s">
        <v>19</v>
      </c>
      <c r="D25" s="43" t="s">
        <v>20</v>
      </c>
      <c r="E25" s="43" t="s">
        <v>21</v>
      </c>
      <c r="F25" s="43" t="s">
        <v>22</v>
      </c>
      <c r="G25" s="43" t="s">
        <v>23</v>
      </c>
      <c r="H25" s="43"/>
      <c r="I25" s="43" t="s">
        <v>24</v>
      </c>
      <c r="J25" s="44" t="s">
        <v>25</v>
      </c>
      <c r="K25" s="44"/>
      <c r="L25" s="45" t="s">
        <v>26</v>
      </c>
      <c r="M25" s="45" t="s">
        <v>27</v>
      </c>
      <c r="N25" s="44" t="s">
        <v>25</v>
      </c>
      <c r="O25" s="44" t="s">
        <v>25</v>
      </c>
      <c r="P25" s="44" t="s">
        <v>25</v>
      </c>
    </row>
    <row r="26" spans="1:24" s="46" customFormat="1" ht="16.5" hidden="1" thickBot="1" x14ac:dyDescent="0.25">
      <c r="B26" s="47" t="s">
        <v>28</v>
      </c>
      <c r="C26" s="48" t="s">
        <v>29</v>
      </c>
      <c r="D26" s="48" t="s">
        <v>29</v>
      </c>
      <c r="E26" s="48" t="s">
        <v>29</v>
      </c>
      <c r="F26" s="48" t="s">
        <v>29</v>
      </c>
      <c r="G26" s="48" t="s">
        <v>29</v>
      </c>
      <c r="H26" s="48"/>
      <c r="I26" s="48" t="s">
        <v>29</v>
      </c>
      <c r="J26" s="49">
        <f>J27+J70+J75+J89+J111+J150+J158+J172+J179</f>
        <v>69983.100000000006</v>
      </c>
      <c r="K26" s="50"/>
      <c r="L26" s="49">
        <f>L27+L70+L75+L89+L111+L150+L158+L172+L179</f>
        <v>70391.000180000003</v>
      </c>
      <c r="M26" s="49">
        <f>M27+M70+M75+M89+M111+M150+M158+M172+M179</f>
        <v>70022.0995826</v>
      </c>
      <c r="N26" s="49">
        <f>N27+N70+N75+N89+N111+N150+N158+N172+N179</f>
        <v>69983.100000000006</v>
      </c>
      <c r="O26" s="49">
        <f>O27+O70+O75+O89+O111+O150+O158+O172+O179</f>
        <v>69983.100000000006</v>
      </c>
      <c r="P26" s="49">
        <f>P27+P70+P75+P89+P111+P150+P158+P172+P179</f>
        <v>69983.100000000006</v>
      </c>
      <c r="Q26" s="51"/>
      <c r="R26" s="51"/>
      <c r="S26" s="51"/>
      <c r="T26" s="51"/>
      <c r="U26" s="51"/>
      <c r="V26" s="51"/>
      <c r="W26" s="51"/>
      <c r="X26" s="51"/>
    </row>
    <row r="27" spans="1:24" s="46" customFormat="1" ht="15" hidden="1" thickBot="1" x14ac:dyDescent="0.25">
      <c r="B27" s="52" t="s">
        <v>30</v>
      </c>
      <c r="C27" s="53" t="s">
        <v>31</v>
      </c>
      <c r="D27" s="54" t="s">
        <v>32</v>
      </c>
      <c r="E27" s="54"/>
      <c r="F27" s="54"/>
      <c r="G27" s="54"/>
      <c r="H27" s="54"/>
      <c r="I27" s="54"/>
      <c r="J27" s="55">
        <f>J31+J36+J54+J61+J66</f>
        <v>16206.808000000001</v>
      </c>
      <c r="K27" s="56"/>
      <c r="L27" s="55">
        <f>L31+L36+L54+L61+L66</f>
        <v>16980.082180000001</v>
      </c>
      <c r="M27" s="55">
        <f>M31+M36+M54+M61+M66</f>
        <v>17936.364582600003</v>
      </c>
      <c r="N27" s="55">
        <f>N31+N36+N54+N61+N66</f>
        <v>16206.808000000001</v>
      </c>
      <c r="O27" s="55">
        <f>O31+O36+O54+O61+O66</f>
        <v>16206.808000000001</v>
      </c>
      <c r="P27" s="55">
        <f>P31+P36+P54+P61+P66</f>
        <v>16206.808000000001</v>
      </c>
      <c r="Q27" s="51"/>
      <c r="R27" s="51"/>
      <c r="S27" s="51"/>
      <c r="T27" s="51"/>
      <c r="U27" s="51"/>
      <c r="V27" s="51"/>
      <c r="W27" s="51"/>
      <c r="X27" s="51"/>
    </row>
    <row r="28" spans="1:24" s="46" customFormat="1" ht="26.25" hidden="1" thickBot="1" x14ac:dyDescent="0.25">
      <c r="B28" s="57" t="s">
        <v>33</v>
      </c>
      <c r="C28" s="58"/>
      <c r="D28" s="59" t="s">
        <v>32</v>
      </c>
      <c r="E28" s="59" t="s">
        <v>34</v>
      </c>
      <c r="F28" s="60"/>
      <c r="G28" s="58"/>
      <c r="H28" s="58"/>
      <c r="I28" s="59" t="s">
        <v>34</v>
      </c>
      <c r="J28" s="61"/>
      <c r="K28" s="61"/>
      <c r="L28" s="61"/>
      <c r="M28" s="61"/>
      <c r="N28" s="61"/>
      <c r="O28" s="61"/>
      <c r="P28" s="61"/>
      <c r="Q28" s="51"/>
      <c r="R28" s="51"/>
      <c r="S28" s="51"/>
      <c r="T28" s="51"/>
      <c r="U28" s="51"/>
      <c r="V28" s="51"/>
      <c r="W28" s="51"/>
      <c r="X28" s="51"/>
    </row>
    <row r="29" spans="1:24" s="46" customFormat="1" ht="39" hidden="1" thickBot="1" x14ac:dyDescent="0.25">
      <c r="B29" s="57" t="s">
        <v>35</v>
      </c>
      <c r="C29" s="58"/>
      <c r="D29" s="59" t="s">
        <v>32</v>
      </c>
      <c r="E29" s="59" t="s">
        <v>34</v>
      </c>
      <c r="F29" s="60">
        <v>9100000</v>
      </c>
      <c r="G29" s="58"/>
      <c r="H29" s="58"/>
      <c r="I29" s="59" t="s">
        <v>34</v>
      </c>
      <c r="J29" s="61"/>
      <c r="K29" s="61"/>
      <c r="L29" s="61"/>
      <c r="M29" s="61"/>
      <c r="N29" s="61"/>
      <c r="O29" s="61"/>
      <c r="P29" s="61"/>
      <c r="Q29" s="51"/>
      <c r="R29" s="51"/>
      <c r="S29" s="51"/>
      <c r="T29" s="51"/>
      <c r="U29" s="51"/>
      <c r="V29" s="51"/>
      <c r="W29" s="51"/>
      <c r="X29" s="51"/>
    </row>
    <row r="30" spans="1:24" s="46" customFormat="1" ht="25.5" hidden="1" customHeight="1" x14ac:dyDescent="0.2">
      <c r="B30" s="62" t="s">
        <v>36</v>
      </c>
      <c r="C30" s="58"/>
      <c r="D30" s="63" t="s">
        <v>32</v>
      </c>
      <c r="E30" s="63" t="s">
        <v>34</v>
      </c>
      <c r="F30" s="64">
        <v>9100003</v>
      </c>
      <c r="G30" s="58"/>
      <c r="H30" s="58"/>
      <c r="I30" s="63" t="s">
        <v>34</v>
      </c>
      <c r="J30" s="61"/>
      <c r="K30" s="61"/>
      <c r="L30" s="61"/>
      <c r="M30" s="61"/>
      <c r="N30" s="61"/>
      <c r="O30" s="61"/>
      <c r="P30" s="61"/>
      <c r="Q30" s="51"/>
      <c r="R30" s="51"/>
      <c r="S30" s="51"/>
      <c r="T30" s="51"/>
      <c r="U30" s="51"/>
      <c r="V30" s="51"/>
      <c r="W30" s="51"/>
      <c r="X30" s="51"/>
    </row>
    <row r="31" spans="1:24" s="46" customFormat="1" ht="39" hidden="1" thickBot="1" x14ac:dyDescent="0.25">
      <c r="B31" s="57" t="s">
        <v>37</v>
      </c>
      <c r="C31" s="58"/>
      <c r="D31" s="59" t="s">
        <v>32</v>
      </c>
      <c r="E31" s="59" t="s">
        <v>38</v>
      </c>
      <c r="F31" s="64"/>
      <c r="G31" s="58"/>
      <c r="H31" s="58"/>
      <c r="I31" s="59" t="s">
        <v>38</v>
      </c>
      <c r="J31" s="65">
        <f>J32</f>
        <v>2155.7860000000001</v>
      </c>
      <c r="K31" s="61"/>
      <c r="L31" s="65">
        <f t="shared" ref="L31:P32" si="0">L32</f>
        <v>2285.1331600000003</v>
      </c>
      <c r="M31" s="65">
        <f t="shared" si="0"/>
        <v>2445.0924812000003</v>
      </c>
      <c r="N31" s="65">
        <f t="shared" si="0"/>
        <v>2155.7860000000001</v>
      </c>
      <c r="O31" s="65">
        <f t="shared" si="0"/>
        <v>2155.7860000000001</v>
      </c>
      <c r="P31" s="65">
        <f t="shared" si="0"/>
        <v>2155.7860000000001</v>
      </c>
      <c r="Q31" s="51"/>
      <c r="R31" s="51"/>
      <c r="S31" s="51"/>
      <c r="T31" s="51"/>
      <c r="U31" s="51"/>
      <c r="V31" s="51"/>
      <c r="W31" s="51"/>
      <c r="X31" s="51"/>
    </row>
    <row r="32" spans="1:24" s="46" customFormat="1" ht="39" hidden="1" thickBot="1" x14ac:dyDescent="0.25">
      <c r="B32" s="57" t="s">
        <v>35</v>
      </c>
      <c r="C32" s="58"/>
      <c r="D32" s="59" t="s">
        <v>32</v>
      </c>
      <c r="E32" s="59" t="s">
        <v>38</v>
      </c>
      <c r="F32" s="60">
        <v>9100000</v>
      </c>
      <c r="G32" s="58"/>
      <c r="H32" s="58"/>
      <c r="I32" s="59" t="s">
        <v>38</v>
      </c>
      <c r="J32" s="65">
        <f>J33</f>
        <v>2155.7860000000001</v>
      </c>
      <c r="K32" s="65"/>
      <c r="L32" s="65">
        <f t="shared" si="0"/>
        <v>2285.1331600000003</v>
      </c>
      <c r="M32" s="65">
        <f t="shared" si="0"/>
        <v>2445.0924812000003</v>
      </c>
      <c r="N32" s="65">
        <f t="shared" si="0"/>
        <v>2155.7860000000001</v>
      </c>
      <c r="O32" s="65">
        <f t="shared" si="0"/>
        <v>2155.7860000000001</v>
      </c>
      <c r="P32" s="65">
        <f t="shared" si="0"/>
        <v>2155.7860000000001</v>
      </c>
      <c r="Q32" s="51"/>
      <c r="R32" s="51"/>
      <c r="S32" s="51"/>
      <c r="T32" s="51"/>
      <c r="U32" s="51"/>
      <c r="V32" s="51"/>
      <c r="W32" s="51"/>
      <c r="X32" s="51"/>
    </row>
    <row r="33" spans="2:24" s="46" customFormat="1" ht="22.15" hidden="1" customHeight="1" x14ac:dyDescent="0.2">
      <c r="B33" s="62" t="s">
        <v>39</v>
      </c>
      <c r="C33" s="58"/>
      <c r="D33" s="63" t="s">
        <v>32</v>
      </c>
      <c r="E33" s="63" t="s">
        <v>38</v>
      </c>
      <c r="F33" s="60">
        <v>9100004</v>
      </c>
      <c r="G33" s="58"/>
      <c r="H33" s="58"/>
      <c r="I33" s="63" t="s">
        <v>38</v>
      </c>
      <c r="J33" s="65">
        <f>J34+J35</f>
        <v>2155.7860000000001</v>
      </c>
      <c r="K33" s="61"/>
      <c r="L33" s="65">
        <f>L34+L35</f>
        <v>2285.1331600000003</v>
      </c>
      <c r="M33" s="65">
        <f>M34+M35</f>
        <v>2445.0924812000003</v>
      </c>
      <c r="N33" s="65">
        <f>N34+N35</f>
        <v>2155.7860000000001</v>
      </c>
      <c r="O33" s="65">
        <f>O34+O35</f>
        <v>2155.7860000000001</v>
      </c>
      <c r="P33" s="65">
        <f>P34+P35</f>
        <v>2155.7860000000001</v>
      </c>
      <c r="Q33" s="51"/>
      <c r="R33" s="51"/>
      <c r="S33" s="51"/>
      <c r="T33" s="51"/>
      <c r="U33" s="51"/>
      <c r="V33" s="51"/>
      <c r="W33" s="51"/>
      <c r="X33" s="51"/>
    </row>
    <row r="34" spans="2:24" s="46" customFormat="1" ht="16.149999999999999" hidden="1" customHeight="1" x14ac:dyDescent="0.2">
      <c r="B34" s="66" t="s">
        <v>40</v>
      </c>
      <c r="C34" s="58"/>
      <c r="D34" s="63" t="s">
        <v>32</v>
      </c>
      <c r="E34" s="63" t="s">
        <v>38</v>
      </c>
      <c r="F34" s="64">
        <v>9100004</v>
      </c>
      <c r="G34" s="67">
        <v>120</v>
      </c>
      <c r="H34" s="67"/>
      <c r="I34" s="63" t="s">
        <v>38</v>
      </c>
      <c r="J34" s="68">
        <v>1300.211</v>
      </c>
      <c r="K34" s="65"/>
      <c r="L34" s="69">
        <f>J34*106%</f>
        <v>1378.2236600000001</v>
      </c>
      <c r="M34" s="69">
        <f>L34*107%</f>
        <v>1474.6993162000001</v>
      </c>
      <c r="N34" s="68">
        <v>1300.211</v>
      </c>
      <c r="O34" s="68">
        <v>1300.211</v>
      </c>
      <c r="P34" s="68">
        <v>1300.211</v>
      </c>
      <c r="Q34" s="51"/>
      <c r="R34" s="51"/>
      <c r="S34" s="51"/>
      <c r="T34" s="51"/>
      <c r="U34" s="51"/>
      <c r="V34" s="51"/>
      <c r="W34" s="51"/>
      <c r="X34" s="51"/>
    </row>
    <row r="35" spans="2:24" s="46" customFormat="1" ht="18.600000000000001" hidden="1" customHeight="1" x14ac:dyDescent="0.2">
      <c r="B35" s="66" t="s">
        <v>41</v>
      </c>
      <c r="C35" s="58"/>
      <c r="D35" s="63" t="s">
        <v>32</v>
      </c>
      <c r="E35" s="63" t="s">
        <v>38</v>
      </c>
      <c r="F35" s="64">
        <v>9100004</v>
      </c>
      <c r="G35" s="67">
        <v>240</v>
      </c>
      <c r="H35" s="67"/>
      <c r="I35" s="63" t="s">
        <v>38</v>
      </c>
      <c r="J35" s="70">
        <v>855.57500000000005</v>
      </c>
      <c r="K35" s="61"/>
      <c r="L35" s="71">
        <f>J35*106%</f>
        <v>906.90950000000009</v>
      </c>
      <c r="M35" s="71">
        <f>L35*107%</f>
        <v>970.39316500000018</v>
      </c>
      <c r="N35" s="70">
        <v>855.57500000000005</v>
      </c>
      <c r="O35" s="70">
        <v>855.57500000000005</v>
      </c>
      <c r="P35" s="70">
        <v>855.57500000000005</v>
      </c>
      <c r="Q35" s="51"/>
      <c r="R35" s="51"/>
      <c r="S35" s="51"/>
      <c r="T35" s="51"/>
      <c r="U35" s="51"/>
      <c r="V35" s="51"/>
      <c r="W35" s="51"/>
      <c r="X35" s="51"/>
    </row>
    <row r="36" spans="2:24" ht="39" hidden="1" thickBot="1" x14ac:dyDescent="0.25">
      <c r="B36" s="72" t="s">
        <v>42</v>
      </c>
      <c r="C36" s="73" t="s">
        <v>43</v>
      </c>
      <c r="D36" s="43" t="s">
        <v>32</v>
      </c>
      <c r="E36" s="43" t="s">
        <v>44</v>
      </c>
      <c r="F36" s="43" t="s">
        <v>29</v>
      </c>
      <c r="G36" s="43" t="s">
        <v>29</v>
      </c>
      <c r="H36" s="43"/>
      <c r="I36" s="43" t="s">
        <v>44</v>
      </c>
      <c r="J36" s="74">
        <f>J37</f>
        <v>11843.717000000001</v>
      </c>
      <c r="K36" s="75"/>
      <c r="L36" s="74">
        <f>L37</f>
        <v>12487.644020000002</v>
      </c>
      <c r="M36" s="74">
        <f>M37</f>
        <v>13283.967101400003</v>
      </c>
      <c r="N36" s="74">
        <f>N37</f>
        <v>11843.717000000001</v>
      </c>
      <c r="O36" s="74">
        <f>O37</f>
        <v>11843.717000000001</v>
      </c>
      <c r="P36" s="74">
        <f>P37</f>
        <v>11843.717000000001</v>
      </c>
    </row>
    <row r="37" spans="2:24" ht="42.75" hidden="1" customHeight="1" x14ac:dyDescent="0.2">
      <c r="B37" s="72" t="s">
        <v>35</v>
      </c>
      <c r="C37" s="43" t="s">
        <v>43</v>
      </c>
      <c r="D37" s="43" t="s">
        <v>32</v>
      </c>
      <c r="E37" s="43" t="s">
        <v>44</v>
      </c>
      <c r="F37" s="43">
        <v>9100000</v>
      </c>
      <c r="G37" s="43" t="s">
        <v>29</v>
      </c>
      <c r="H37" s="43"/>
      <c r="I37" s="43" t="s">
        <v>44</v>
      </c>
      <c r="J37" s="74">
        <f>J38+J41+J43+J45+J48+J51</f>
        <v>11843.717000000001</v>
      </c>
      <c r="K37" s="75"/>
      <c r="L37" s="74">
        <f>L38+L41+L43+L45+L48+L51</f>
        <v>12487.644020000002</v>
      </c>
      <c r="M37" s="74">
        <f>M38+M41+M43+M45+M48+M51</f>
        <v>13283.967101400003</v>
      </c>
      <c r="N37" s="74">
        <f>N38+N41+N43+N45+N48+N51</f>
        <v>11843.717000000001</v>
      </c>
      <c r="O37" s="74">
        <f>O38+O41+O43+O45+O48+O51</f>
        <v>11843.717000000001</v>
      </c>
      <c r="P37" s="74">
        <f>P38+P41+P43+P45+P48+P51</f>
        <v>11843.717000000001</v>
      </c>
    </row>
    <row r="38" spans="2:24" ht="21" hidden="1" customHeight="1" x14ac:dyDescent="0.2">
      <c r="B38" s="76" t="s">
        <v>39</v>
      </c>
      <c r="C38" s="73" t="s">
        <v>43</v>
      </c>
      <c r="D38" s="73" t="s">
        <v>32</v>
      </c>
      <c r="E38" s="73" t="s">
        <v>44</v>
      </c>
      <c r="F38" s="43">
        <v>9100004</v>
      </c>
      <c r="G38" s="73" t="s">
        <v>29</v>
      </c>
      <c r="H38" s="73"/>
      <c r="I38" s="73" t="s">
        <v>44</v>
      </c>
      <c r="J38" s="77">
        <f>J39+J40</f>
        <v>9577.5059999999994</v>
      </c>
      <c r="K38" s="71"/>
      <c r="L38" s="77">
        <f>L39+L40</f>
        <v>10152.156360000001</v>
      </c>
      <c r="M38" s="77">
        <f>M39+M40</f>
        <v>10862.807305200002</v>
      </c>
      <c r="N38" s="77">
        <f>N39+N40</f>
        <v>9577.5059999999994</v>
      </c>
      <c r="O38" s="77">
        <f>O39+O40</f>
        <v>9577.5059999999994</v>
      </c>
      <c r="P38" s="77">
        <f>P39+P40</f>
        <v>9577.5059999999994</v>
      </c>
    </row>
    <row r="39" spans="2:24" ht="21" hidden="1" customHeight="1" x14ac:dyDescent="0.2">
      <c r="B39" s="66" t="s">
        <v>40</v>
      </c>
      <c r="C39" s="73"/>
      <c r="D39" s="73" t="s">
        <v>32</v>
      </c>
      <c r="E39" s="73" t="s">
        <v>44</v>
      </c>
      <c r="F39" s="73">
        <v>9100004</v>
      </c>
      <c r="G39" s="73">
        <v>120</v>
      </c>
      <c r="H39" s="73"/>
      <c r="I39" s="73" t="s">
        <v>44</v>
      </c>
      <c r="J39" s="69">
        <v>7361.933</v>
      </c>
      <c r="K39" s="69"/>
      <c r="L39" s="69">
        <f>J39*106%</f>
        <v>7803.6489799999999</v>
      </c>
      <c r="M39" s="69">
        <f>L39*107%</f>
        <v>8349.9044086000013</v>
      </c>
      <c r="N39" s="69">
        <v>7361.933</v>
      </c>
      <c r="O39" s="69">
        <v>7361.933</v>
      </c>
      <c r="P39" s="69">
        <v>7361.933</v>
      </c>
    </row>
    <row r="40" spans="2:24" ht="21" hidden="1" customHeight="1" x14ac:dyDescent="0.2">
      <c r="B40" s="66" t="s">
        <v>41</v>
      </c>
      <c r="C40" s="73"/>
      <c r="D40" s="73" t="s">
        <v>32</v>
      </c>
      <c r="E40" s="73" t="s">
        <v>44</v>
      </c>
      <c r="F40" s="73">
        <v>9100004</v>
      </c>
      <c r="G40" s="73">
        <v>240</v>
      </c>
      <c r="H40" s="73"/>
      <c r="I40" s="73" t="s">
        <v>44</v>
      </c>
      <c r="J40" s="69">
        <v>2215.5729999999999</v>
      </c>
      <c r="K40" s="69"/>
      <c r="L40" s="69">
        <f>J40*106%</f>
        <v>2348.50738</v>
      </c>
      <c r="M40" s="69">
        <f>L40*107%</f>
        <v>2512.9028966000001</v>
      </c>
      <c r="N40" s="69">
        <v>2215.5729999999999</v>
      </c>
      <c r="O40" s="69">
        <v>2215.5729999999999</v>
      </c>
      <c r="P40" s="69">
        <v>2215.5729999999999</v>
      </c>
    </row>
    <row r="41" spans="2:24" ht="39" hidden="1" thickBot="1" x14ac:dyDescent="0.25">
      <c r="B41" s="76" t="s">
        <v>45</v>
      </c>
      <c r="C41" s="73" t="s">
        <v>43</v>
      </c>
      <c r="D41" s="73" t="s">
        <v>32</v>
      </c>
      <c r="E41" s="73" t="s">
        <v>44</v>
      </c>
      <c r="F41" s="78" t="s">
        <v>46</v>
      </c>
      <c r="G41" s="79"/>
      <c r="H41" s="79"/>
      <c r="I41" s="73" t="s">
        <v>44</v>
      </c>
      <c r="J41" s="68">
        <f>J42</f>
        <v>1154.6110000000001</v>
      </c>
      <c r="K41" s="68"/>
      <c r="L41" s="68">
        <f>L42</f>
        <v>1223.8876600000001</v>
      </c>
      <c r="M41" s="68">
        <f>M42</f>
        <v>1309.5597962000002</v>
      </c>
      <c r="N41" s="68">
        <f>N42</f>
        <v>1154.6110000000001</v>
      </c>
      <c r="O41" s="68">
        <f>O42</f>
        <v>1154.6110000000001</v>
      </c>
      <c r="P41" s="68">
        <f>P42</f>
        <v>1154.6110000000001</v>
      </c>
    </row>
    <row r="42" spans="2:24" ht="13.5" hidden="1" thickBot="1" x14ac:dyDescent="0.25">
      <c r="B42" s="66" t="s">
        <v>40</v>
      </c>
      <c r="C42" s="73"/>
      <c r="D42" s="73" t="s">
        <v>32</v>
      </c>
      <c r="E42" s="73" t="s">
        <v>44</v>
      </c>
      <c r="F42" s="79" t="s">
        <v>46</v>
      </c>
      <c r="G42" s="73">
        <v>120</v>
      </c>
      <c r="H42" s="73"/>
      <c r="I42" s="73" t="s">
        <v>44</v>
      </c>
      <c r="J42" s="68">
        <v>1154.6110000000001</v>
      </c>
      <c r="K42" s="68"/>
      <c r="L42" s="69">
        <f>J42*106%</f>
        <v>1223.8876600000001</v>
      </c>
      <c r="M42" s="69">
        <f>L42*107%</f>
        <v>1309.5597962000002</v>
      </c>
      <c r="N42" s="68">
        <v>1154.6110000000001</v>
      </c>
      <c r="O42" s="68">
        <v>1154.6110000000001</v>
      </c>
      <c r="P42" s="68">
        <v>1154.6110000000001</v>
      </c>
    </row>
    <row r="43" spans="2:24" ht="39" hidden="1" thickBot="1" x14ac:dyDescent="0.25">
      <c r="B43" s="80" t="s">
        <v>47</v>
      </c>
      <c r="C43" s="73"/>
      <c r="D43" s="73" t="s">
        <v>32</v>
      </c>
      <c r="E43" s="73" t="s">
        <v>44</v>
      </c>
      <c r="F43" s="78" t="s">
        <v>48</v>
      </c>
      <c r="G43" s="79"/>
      <c r="H43" s="79"/>
      <c r="I43" s="73" t="s">
        <v>44</v>
      </c>
      <c r="J43" s="75">
        <f>J44</f>
        <v>171.8</v>
      </c>
      <c r="K43" s="75"/>
      <c r="L43" s="75">
        <f>L44</f>
        <v>171.8</v>
      </c>
      <c r="M43" s="75">
        <f>M44</f>
        <v>171.8</v>
      </c>
      <c r="N43" s="75">
        <f>N44</f>
        <v>171.8</v>
      </c>
      <c r="O43" s="75">
        <f>O44</f>
        <v>171.8</v>
      </c>
      <c r="P43" s="75">
        <f>P44</f>
        <v>171.8</v>
      </c>
    </row>
    <row r="44" spans="2:24" ht="13.5" hidden="1" thickBot="1" x14ac:dyDescent="0.25">
      <c r="B44" s="66" t="s">
        <v>49</v>
      </c>
      <c r="C44" s="73"/>
      <c r="D44" s="73" t="s">
        <v>32</v>
      </c>
      <c r="E44" s="73" t="s">
        <v>44</v>
      </c>
      <c r="F44" s="79" t="s">
        <v>48</v>
      </c>
      <c r="G44" s="79" t="s">
        <v>50</v>
      </c>
      <c r="H44" s="79"/>
      <c r="I44" s="73" t="s">
        <v>44</v>
      </c>
      <c r="J44" s="71">
        <v>171.8</v>
      </c>
      <c r="K44" s="71"/>
      <c r="L44" s="71">
        <v>171.8</v>
      </c>
      <c r="M44" s="71">
        <v>171.8</v>
      </c>
      <c r="N44" s="71">
        <v>171.8</v>
      </c>
      <c r="O44" s="71">
        <v>171.8</v>
      </c>
      <c r="P44" s="71">
        <v>171.8</v>
      </c>
    </row>
    <row r="45" spans="2:24" ht="45.75" hidden="1" customHeight="1" x14ac:dyDescent="0.2">
      <c r="B45" s="81" t="s">
        <v>51</v>
      </c>
      <c r="C45" s="73"/>
      <c r="D45" s="79" t="s">
        <v>32</v>
      </c>
      <c r="E45" s="79" t="s">
        <v>44</v>
      </c>
      <c r="F45" s="78" t="s">
        <v>52</v>
      </c>
      <c r="G45" s="79"/>
      <c r="H45" s="79"/>
      <c r="I45" s="79" t="s">
        <v>44</v>
      </c>
      <c r="J45" s="75">
        <f>J47</f>
        <v>263</v>
      </c>
      <c r="K45" s="75"/>
      <c r="L45" s="75">
        <f>L47</f>
        <v>263</v>
      </c>
      <c r="M45" s="75">
        <f>M47</f>
        <v>263</v>
      </c>
      <c r="N45" s="75">
        <f>N47</f>
        <v>263</v>
      </c>
      <c r="O45" s="75">
        <f>O47</f>
        <v>263</v>
      </c>
      <c r="P45" s="75">
        <f>P47</f>
        <v>263</v>
      </c>
    </row>
    <row r="46" spans="2:24" ht="46.5" hidden="1" customHeight="1" x14ac:dyDescent="0.2">
      <c r="B46" s="82" t="s">
        <v>53</v>
      </c>
      <c r="C46" s="79"/>
      <c r="D46" s="79" t="s">
        <v>32</v>
      </c>
      <c r="E46" s="79" t="s">
        <v>44</v>
      </c>
      <c r="F46" s="79" t="s">
        <v>54</v>
      </c>
      <c r="G46" s="79"/>
      <c r="H46" s="79"/>
      <c r="I46" s="79" t="s">
        <v>44</v>
      </c>
      <c r="J46" s="70"/>
      <c r="K46" s="70"/>
      <c r="L46" s="70"/>
      <c r="M46" s="70"/>
      <c r="N46" s="70"/>
      <c r="O46" s="70"/>
      <c r="P46" s="70"/>
    </row>
    <row r="47" spans="2:24" ht="15" hidden="1" customHeight="1" x14ac:dyDescent="0.2">
      <c r="B47" s="66" t="s">
        <v>55</v>
      </c>
      <c r="C47" s="79"/>
      <c r="D47" s="79" t="s">
        <v>32</v>
      </c>
      <c r="E47" s="79" t="s">
        <v>44</v>
      </c>
      <c r="F47" s="79" t="s">
        <v>52</v>
      </c>
      <c r="G47" s="79" t="s">
        <v>56</v>
      </c>
      <c r="H47" s="79"/>
      <c r="I47" s="79" t="s">
        <v>44</v>
      </c>
      <c r="J47" s="70">
        <v>263</v>
      </c>
      <c r="K47" s="70"/>
      <c r="L47" s="70">
        <v>263</v>
      </c>
      <c r="M47" s="70">
        <v>263</v>
      </c>
      <c r="N47" s="70">
        <v>263</v>
      </c>
      <c r="O47" s="70">
        <v>263</v>
      </c>
      <c r="P47" s="70">
        <v>263</v>
      </c>
    </row>
    <row r="48" spans="2:24" ht="67.5" hidden="1" customHeight="1" x14ac:dyDescent="0.2">
      <c r="B48" s="83" t="s">
        <v>57</v>
      </c>
      <c r="C48" s="79"/>
      <c r="D48" s="79" t="s">
        <v>32</v>
      </c>
      <c r="E48" s="79" t="s">
        <v>44</v>
      </c>
      <c r="F48" s="78" t="s">
        <v>58</v>
      </c>
      <c r="G48" s="79"/>
      <c r="H48" s="79"/>
      <c r="I48" s="79" t="s">
        <v>44</v>
      </c>
      <c r="J48" s="61">
        <f>J49</f>
        <v>130.1</v>
      </c>
      <c r="K48" s="61"/>
      <c r="L48" s="61">
        <f>L49</f>
        <v>130.1</v>
      </c>
      <c r="M48" s="61">
        <f>M49</f>
        <v>130.1</v>
      </c>
      <c r="N48" s="61">
        <f>N49</f>
        <v>130.1</v>
      </c>
      <c r="O48" s="61">
        <f>O49</f>
        <v>130.1</v>
      </c>
      <c r="P48" s="61">
        <f>P49</f>
        <v>130.1</v>
      </c>
    </row>
    <row r="49" spans="2:24" ht="15" hidden="1" customHeight="1" x14ac:dyDescent="0.2">
      <c r="B49" s="66" t="s">
        <v>55</v>
      </c>
      <c r="C49" s="79"/>
      <c r="D49" s="79" t="s">
        <v>32</v>
      </c>
      <c r="E49" s="79" t="s">
        <v>44</v>
      </c>
      <c r="F49" s="79" t="s">
        <v>58</v>
      </c>
      <c r="G49" s="79" t="s">
        <v>56</v>
      </c>
      <c r="H49" s="79"/>
      <c r="I49" s="79" t="s">
        <v>44</v>
      </c>
      <c r="J49" s="70">
        <v>130.1</v>
      </c>
      <c r="K49" s="70"/>
      <c r="L49" s="70">
        <v>130.1</v>
      </c>
      <c r="M49" s="70">
        <v>130.1</v>
      </c>
      <c r="N49" s="70">
        <v>130.1</v>
      </c>
      <c r="O49" s="70">
        <v>130.1</v>
      </c>
      <c r="P49" s="70">
        <v>130.1</v>
      </c>
    </row>
    <row r="50" spans="2:24" ht="60.6" hidden="1" customHeight="1" x14ac:dyDescent="0.2">
      <c r="B50" s="84" t="s">
        <v>59</v>
      </c>
      <c r="C50" s="73"/>
      <c r="D50" s="73" t="s">
        <v>32</v>
      </c>
      <c r="E50" s="73" t="s">
        <v>44</v>
      </c>
      <c r="F50" s="79" t="s">
        <v>60</v>
      </c>
      <c r="G50" s="79"/>
      <c r="H50" s="79"/>
      <c r="I50" s="73" t="s">
        <v>44</v>
      </c>
      <c r="J50" s="70"/>
      <c r="K50" s="70"/>
      <c r="L50" s="70"/>
      <c r="M50" s="70"/>
      <c r="N50" s="70"/>
      <c r="O50" s="70"/>
      <c r="P50" s="70"/>
    </row>
    <row r="51" spans="2:24" ht="51.75" hidden="1" thickBot="1" x14ac:dyDescent="0.25">
      <c r="B51" s="85" t="s">
        <v>61</v>
      </c>
      <c r="C51" s="73"/>
      <c r="D51" s="73" t="s">
        <v>32</v>
      </c>
      <c r="E51" s="73" t="s">
        <v>44</v>
      </c>
      <c r="F51" s="78" t="s">
        <v>62</v>
      </c>
      <c r="G51" s="79"/>
      <c r="H51" s="79"/>
      <c r="I51" s="73" t="s">
        <v>44</v>
      </c>
      <c r="J51" s="61">
        <f>J52+J53</f>
        <v>546.70000000000005</v>
      </c>
      <c r="K51" s="61"/>
      <c r="L51" s="61">
        <f>L52+L53</f>
        <v>546.70000000000005</v>
      </c>
      <c r="M51" s="61">
        <f>M52+M53</f>
        <v>546.70000000000005</v>
      </c>
      <c r="N51" s="61">
        <f>N52+N53</f>
        <v>546.70000000000005</v>
      </c>
      <c r="O51" s="61">
        <f>O52+O53</f>
        <v>546.70000000000005</v>
      </c>
      <c r="P51" s="61">
        <f>P52+P53</f>
        <v>546.70000000000005</v>
      </c>
    </row>
    <row r="52" spans="2:24" ht="13.5" hidden="1" thickBot="1" x14ac:dyDescent="0.25">
      <c r="B52" s="86" t="s">
        <v>40</v>
      </c>
      <c r="C52" s="73"/>
      <c r="D52" s="73" t="s">
        <v>32</v>
      </c>
      <c r="E52" s="73" t="s">
        <v>44</v>
      </c>
      <c r="F52" s="79" t="s">
        <v>62</v>
      </c>
      <c r="G52" s="79" t="s">
        <v>63</v>
      </c>
      <c r="H52" s="79"/>
      <c r="I52" s="73" t="s">
        <v>44</v>
      </c>
      <c r="J52" s="70">
        <f>546.7-45.2</f>
        <v>501.50000000000006</v>
      </c>
      <c r="K52" s="70"/>
      <c r="L52" s="70">
        <f>546.7-45.2</f>
        <v>501.50000000000006</v>
      </c>
      <c r="M52" s="70">
        <f>546.7-45.2</f>
        <v>501.50000000000006</v>
      </c>
      <c r="N52" s="70">
        <f>546.7-45.2</f>
        <v>501.50000000000006</v>
      </c>
      <c r="O52" s="70">
        <f>546.7-45.2</f>
        <v>501.50000000000006</v>
      </c>
      <c r="P52" s="70">
        <f>546.7-45.2</f>
        <v>501.50000000000006</v>
      </c>
    </row>
    <row r="53" spans="2:24" ht="13.5" hidden="1" thickBot="1" x14ac:dyDescent="0.25">
      <c r="B53" s="66" t="s">
        <v>41</v>
      </c>
      <c r="C53" s="73"/>
      <c r="D53" s="73"/>
      <c r="E53" s="73"/>
      <c r="F53" s="79"/>
      <c r="G53" s="79" t="s">
        <v>64</v>
      </c>
      <c r="H53" s="79"/>
      <c r="I53" s="73"/>
      <c r="J53" s="70">
        <v>45.2</v>
      </c>
      <c r="K53" s="70"/>
      <c r="L53" s="70">
        <v>45.2</v>
      </c>
      <c r="M53" s="70">
        <v>45.2</v>
      </c>
      <c r="N53" s="70">
        <v>45.2</v>
      </c>
      <c r="O53" s="70">
        <v>45.2</v>
      </c>
      <c r="P53" s="70">
        <v>45.2</v>
      </c>
    </row>
    <row r="54" spans="2:24" ht="42" hidden="1" customHeight="1" x14ac:dyDescent="0.2">
      <c r="B54" s="72" t="s">
        <v>65</v>
      </c>
      <c r="C54" s="79"/>
      <c r="D54" s="43" t="s">
        <v>32</v>
      </c>
      <c r="E54" s="78" t="s">
        <v>66</v>
      </c>
      <c r="F54" s="43" t="s">
        <v>29</v>
      </c>
      <c r="G54" s="43" t="s">
        <v>29</v>
      </c>
      <c r="H54" s="43"/>
      <c r="I54" s="78" t="s">
        <v>66</v>
      </c>
      <c r="J54" s="75">
        <f>J55</f>
        <v>99.305000000000007</v>
      </c>
      <c r="K54" s="75"/>
      <c r="L54" s="75">
        <f t="shared" ref="L54:P56" si="1">L55</f>
        <v>99.305000000000007</v>
      </c>
      <c r="M54" s="75">
        <f t="shared" si="1"/>
        <v>99.305000000000007</v>
      </c>
      <c r="N54" s="75">
        <f t="shared" si="1"/>
        <v>99.305000000000007</v>
      </c>
      <c r="O54" s="75">
        <f t="shared" si="1"/>
        <v>99.305000000000007</v>
      </c>
      <c r="P54" s="75">
        <f t="shared" si="1"/>
        <v>99.305000000000007</v>
      </c>
    </row>
    <row r="55" spans="2:24" ht="39" hidden="1" thickBot="1" x14ac:dyDescent="0.25">
      <c r="B55" s="72" t="s">
        <v>35</v>
      </c>
      <c r="C55" s="79"/>
      <c r="D55" s="43" t="s">
        <v>32</v>
      </c>
      <c r="E55" s="43" t="s">
        <v>66</v>
      </c>
      <c r="F55" s="78" t="s">
        <v>67</v>
      </c>
      <c r="G55" s="87"/>
      <c r="H55" s="87"/>
      <c r="I55" s="43" t="s">
        <v>66</v>
      </c>
      <c r="J55" s="75">
        <f>J56</f>
        <v>99.305000000000007</v>
      </c>
      <c r="K55" s="75"/>
      <c r="L55" s="75">
        <f t="shared" si="1"/>
        <v>99.305000000000007</v>
      </c>
      <c r="M55" s="75">
        <f t="shared" si="1"/>
        <v>99.305000000000007</v>
      </c>
      <c r="N55" s="75">
        <f t="shared" si="1"/>
        <v>99.305000000000007</v>
      </c>
      <c r="O55" s="75">
        <f t="shared" si="1"/>
        <v>99.305000000000007</v>
      </c>
      <c r="P55" s="75">
        <f t="shared" si="1"/>
        <v>99.305000000000007</v>
      </c>
    </row>
    <row r="56" spans="2:24" ht="45.75" hidden="1" customHeight="1" x14ac:dyDescent="0.2">
      <c r="B56" s="81" t="s">
        <v>68</v>
      </c>
      <c r="C56" s="79"/>
      <c r="D56" s="73" t="s">
        <v>32</v>
      </c>
      <c r="E56" s="73" t="s">
        <v>66</v>
      </c>
      <c r="F56" s="79" t="s">
        <v>69</v>
      </c>
      <c r="G56" s="79"/>
      <c r="H56" s="79"/>
      <c r="I56" s="73" t="s">
        <v>66</v>
      </c>
      <c r="J56" s="70">
        <f>J57</f>
        <v>99.305000000000007</v>
      </c>
      <c r="K56" s="70"/>
      <c r="L56" s="70">
        <f t="shared" si="1"/>
        <v>99.305000000000007</v>
      </c>
      <c r="M56" s="70">
        <f t="shared" si="1"/>
        <v>99.305000000000007</v>
      </c>
      <c r="N56" s="70">
        <f t="shared" si="1"/>
        <v>99.305000000000007</v>
      </c>
      <c r="O56" s="70">
        <f t="shared" si="1"/>
        <v>99.305000000000007</v>
      </c>
      <c r="P56" s="70">
        <f t="shared" si="1"/>
        <v>99.305000000000007</v>
      </c>
    </row>
    <row r="57" spans="2:24" ht="13.9" hidden="1" customHeight="1" x14ac:dyDescent="0.2">
      <c r="B57" s="66" t="s">
        <v>55</v>
      </c>
      <c r="C57" s="79"/>
      <c r="D57" s="73" t="s">
        <v>32</v>
      </c>
      <c r="E57" s="73" t="s">
        <v>66</v>
      </c>
      <c r="F57" s="79" t="s">
        <v>69</v>
      </c>
      <c r="G57" s="79" t="s">
        <v>56</v>
      </c>
      <c r="H57" s="79"/>
      <c r="I57" s="73" t="s">
        <v>66</v>
      </c>
      <c r="J57" s="70">
        <v>99.305000000000007</v>
      </c>
      <c r="K57" s="70"/>
      <c r="L57" s="70">
        <v>99.305000000000007</v>
      </c>
      <c r="M57" s="70">
        <v>99.305000000000007</v>
      </c>
      <c r="N57" s="70">
        <v>99.305000000000007</v>
      </c>
      <c r="O57" s="70">
        <v>99.305000000000007</v>
      </c>
      <c r="P57" s="70">
        <v>99.305000000000007</v>
      </c>
    </row>
    <row r="58" spans="2:24" ht="15.75" hidden="1" thickBot="1" x14ac:dyDescent="0.25">
      <c r="B58" s="88" t="s">
        <v>70</v>
      </c>
      <c r="C58" s="89"/>
      <c r="D58" s="90" t="s">
        <v>32</v>
      </c>
      <c r="E58" s="91" t="s">
        <v>71</v>
      </c>
      <c r="F58" s="79"/>
      <c r="G58" s="79"/>
      <c r="H58" s="79"/>
      <c r="I58" s="91" t="s">
        <v>71</v>
      </c>
      <c r="J58" s="70"/>
      <c r="K58" s="70"/>
      <c r="L58" s="70"/>
      <c r="M58" s="70"/>
      <c r="N58" s="70"/>
      <c r="O58" s="70"/>
      <c r="P58" s="70"/>
    </row>
    <row r="59" spans="2:24" ht="39" hidden="1" thickBot="1" x14ac:dyDescent="0.25">
      <c r="B59" s="72" t="s">
        <v>72</v>
      </c>
      <c r="C59" s="79"/>
      <c r="D59" s="43" t="s">
        <v>32</v>
      </c>
      <c r="E59" s="78" t="s">
        <v>71</v>
      </c>
      <c r="F59" s="78" t="s">
        <v>73</v>
      </c>
      <c r="G59" s="79"/>
      <c r="H59" s="79"/>
      <c r="I59" s="78" t="s">
        <v>71</v>
      </c>
      <c r="J59" s="70"/>
      <c r="K59" s="70"/>
      <c r="L59" s="70"/>
      <c r="M59" s="70"/>
      <c r="N59" s="70"/>
      <c r="O59" s="70"/>
      <c r="P59" s="70"/>
    </row>
    <row r="60" spans="2:24" ht="26.25" hidden="1" thickBot="1" x14ac:dyDescent="0.25">
      <c r="B60" s="92" t="s">
        <v>74</v>
      </c>
      <c r="C60" s="89"/>
      <c r="D60" s="73" t="s">
        <v>32</v>
      </c>
      <c r="E60" s="79" t="s">
        <v>71</v>
      </c>
      <c r="F60" s="79" t="s">
        <v>75</v>
      </c>
      <c r="G60" s="79"/>
      <c r="H60" s="79"/>
      <c r="I60" s="79" t="s">
        <v>71</v>
      </c>
      <c r="J60" s="70"/>
      <c r="K60" s="70"/>
      <c r="L60" s="70"/>
      <c r="M60" s="70"/>
      <c r="N60" s="70"/>
      <c r="O60" s="70"/>
      <c r="P60" s="70"/>
    </row>
    <row r="61" spans="2:24" ht="13.5" hidden="1" thickBot="1" x14ac:dyDescent="0.25">
      <c r="B61" s="72" t="s">
        <v>76</v>
      </c>
      <c r="C61" s="79"/>
      <c r="D61" s="43" t="s">
        <v>32</v>
      </c>
      <c r="E61" s="78" t="s">
        <v>77</v>
      </c>
      <c r="F61" s="43" t="s">
        <v>29</v>
      </c>
      <c r="G61" s="43" t="s">
        <v>29</v>
      </c>
      <c r="H61" s="43"/>
      <c r="I61" s="78" t="s">
        <v>77</v>
      </c>
      <c r="J61" s="74">
        <f>J62</f>
        <v>2000</v>
      </c>
      <c r="K61" s="74"/>
      <c r="L61" s="74">
        <f t="shared" ref="L61:P63" si="2">L62</f>
        <v>2000</v>
      </c>
      <c r="M61" s="74">
        <f t="shared" si="2"/>
        <v>2000</v>
      </c>
      <c r="N61" s="74">
        <f t="shared" si="2"/>
        <v>2000</v>
      </c>
      <c r="O61" s="74">
        <f t="shared" si="2"/>
        <v>2000</v>
      </c>
      <c r="P61" s="74">
        <f t="shared" si="2"/>
        <v>2000</v>
      </c>
    </row>
    <row r="62" spans="2:24" s="46" customFormat="1" ht="39" hidden="1" thickBot="1" x14ac:dyDescent="0.25">
      <c r="B62" s="72" t="s">
        <v>72</v>
      </c>
      <c r="C62" s="79"/>
      <c r="D62" s="43" t="s">
        <v>32</v>
      </c>
      <c r="E62" s="78" t="s">
        <v>77</v>
      </c>
      <c r="F62" s="43">
        <v>9900000</v>
      </c>
      <c r="G62" s="43"/>
      <c r="H62" s="43"/>
      <c r="I62" s="78" t="s">
        <v>77</v>
      </c>
      <c r="J62" s="69">
        <f>J63</f>
        <v>2000</v>
      </c>
      <c r="K62" s="69"/>
      <c r="L62" s="69">
        <f t="shared" si="2"/>
        <v>2000</v>
      </c>
      <c r="M62" s="69">
        <f t="shared" si="2"/>
        <v>2000</v>
      </c>
      <c r="N62" s="69">
        <f t="shared" si="2"/>
        <v>2000</v>
      </c>
      <c r="O62" s="69">
        <f t="shared" si="2"/>
        <v>2000</v>
      </c>
      <c r="P62" s="69">
        <f t="shared" si="2"/>
        <v>2000</v>
      </c>
      <c r="Q62" s="51"/>
      <c r="R62" s="51"/>
      <c r="S62" s="51"/>
      <c r="T62" s="51"/>
      <c r="U62" s="51"/>
      <c r="V62" s="51"/>
      <c r="W62" s="51"/>
      <c r="X62" s="51"/>
    </row>
    <row r="63" spans="2:24" ht="26.25" hidden="1" thickBot="1" x14ac:dyDescent="0.25">
      <c r="B63" s="76" t="s">
        <v>78</v>
      </c>
      <c r="C63" s="79"/>
      <c r="D63" s="73" t="s">
        <v>32</v>
      </c>
      <c r="E63" s="79" t="s">
        <v>77</v>
      </c>
      <c r="F63" s="79" t="s">
        <v>79</v>
      </c>
      <c r="G63" s="73" t="s">
        <v>29</v>
      </c>
      <c r="H63" s="73"/>
      <c r="I63" s="79" t="s">
        <v>77</v>
      </c>
      <c r="J63" s="69">
        <f>J64</f>
        <v>2000</v>
      </c>
      <c r="K63" s="69"/>
      <c r="L63" s="69">
        <f t="shared" si="2"/>
        <v>2000</v>
      </c>
      <c r="M63" s="69">
        <f t="shared" si="2"/>
        <v>2000</v>
      </c>
      <c r="N63" s="69">
        <f t="shared" si="2"/>
        <v>2000</v>
      </c>
      <c r="O63" s="69">
        <f t="shared" si="2"/>
        <v>2000</v>
      </c>
      <c r="P63" s="69">
        <f t="shared" si="2"/>
        <v>2000</v>
      </c>
    </row>
    <row r="64" spans="2:24" ht="13.5" hidden="1" thickBot="1" x14ac:dyDescent="0.25">
      <c r="B64" s="66" t="s">
        <v>80</v>
      </c>
      <c r="C64" s="79"/>
      <c r="D64" s="73" t="s">
        <v>32</v>
      </c>
      <c r="E64" s="79" t="s">
        <v>77</v>
      </c>
      <c r="F64" s="79" t="s">
        <v>79</v>
      </c>
      <c r="G64" s="73">
        <v>870</v>
      </c>
      <c r="H64" s="73"/>
      <c r="I64" s="79" t="s">
        <v>77</v>
      </c>
      <c r="J64" s="69">
        <v>2000</v>
      </c>
      <c r="K64" s="69"/>
      <c r="L64" s="69">
        <v>2000</v>
      </c>
      <c r="M64" s="69">
        <v>2000</v>
      </c>
      <c r="N64" s="69">
        <v>2000</v>
      </c>
      <c r="O64" s="69">
        <v>2000</v>
      </c>
      <c r="P64" s="69">
        <v>2000</v>
      </c>
    </row>
    <row r="65" spans="2:16" ht="13.5" hidden="1" thickBot="1" x14ac:dyDescent="0.25">
      <c r="B65" s="72" t="s">
        <v>81</v>
      </c>
      <c r="C65" s="73"/>
      <c r="D65" s="43" t="s">
        <v>32</v>
      </c>
      <c r="E65" s="78" t="s">
        <v>82</v>
      </c>
      <c r="F65" s="78"/>
      <c r="G65" s="43"/>
      <c r="H65" s="43"/>
      <c r="I65" s="78" t="s">
        <v>82</v>
      </c>
      <c r="J65" s="61">
        <f>J66</f>
        <v>108</v>
      </c>
      <c r="K65" s="61"/>
      <c r="L65" s="61">
        <f t="shared" ref="L65:P66" si="3">L66</f>
        <v>108</v>
      </c>
      <c r="M65" s="61">
        <f t="shared" si="3"/>
        <v>108</v>
      </c>
      <c r="N65" s="61">
        <f t="shared" si="3"/>
        <v>108</v>
      </c>
      <c r="O65" s="61">
        <f t="shared" si="3"/>
        <v>108</v>
      </c>
      <c r="P65" s="61">
        <f t="shared" si="3"/>
        <v>108</v>
      </c>
    </row>
    <row r="66" spans="2:16" ht="26.25" hidden="1" thickBot="1" x14ac:dyDescent="0.25">
      <c r="B66" s="72" t="s">
        <v>83</v>
      </c>
      <c r="C66" s="78"/>
      <c r="D66" s="78" t="s">
        <v>32</v>
      </c>
      <c r="E66" s="78" t="s">
        <v>82</v>
      </c>
      <c r="F66" s="78" t="s">
        <v>84</v>
      </c>
      <c r="G66" s="78"/>
      <c r="H66" s="78"/>
      <c r="I66" s="78" t="s">
        <v>82</v>
      </c>
      <c r="J66" s="75">
        <f>J67</f>
        <v>108</v>
      </c>
      <c r="K66" s="75"/>
      <c r="L66" s="75">
        <f t="shared" si="3"/>
        <v>108</v>
      </c>
      <c r="M66" s="75">
        <f t="shared" si="3"/>
        <v>108</v>
      </c>
      <c r="N66" s="75">
        <f t="shared" si="3"/>
        <v>108</v>
      </c>
      <c r="O66" s="75">
        <f t="shared" si="3"/>
        <v>108</v>
      </c>
      <c r="P66" s="75">
        <f t="shared" si="3"/>
        <v>108</v>
      </c>
    </row>
    <row r="67" spans="2:16" ht="13.5" hidden="1" thickBot="1" x14ac:dyDescent="0.25">
      <c r="B67" s="93" t="s">
        <v>85</v>
      </c>
      <c r="C67" s="78"/>
      <c r="D67" s="79" t="s">
        <v>32</v>
      </c>
      <c r="E67" s="79" t="s">
        <v>82</v>
      </c>
      <c r="F67" s="79" t="s">
        <v>86</v>
      </c>
      <c r="G67" s="78"/>
      <c r="H67" s="78"/>
      <c r="I67" s="79" t="s">
        <v>82</v>
      </c>
      <c r="J67" s="71">
        <f>J68+J69</f>
        <v>108</v>
      </c>
      <c r="K67" s="71"/>
      <c r="L67" s="71">
        <f>L68+L69</f>
        <v>108</v>
      </c>
      <c r="M67" s="71">
        <f>M68+M69</f>
        <v>108</v>
      </c>
      <c r="N67" s="71">
        <f>N68+N69</f>
        <v>108</v>
      </c>
      <c r="O67" s="71">
        <f>O68+O69</f>
        <v>108</v>
      </c>
      <c r="P67" s="71">
        <f>P68+P69</f>
        <v>108</v>
      </c>
    </row>
    <row r="68" spans="2:16" ht="13.5" hidden="1" thickBot="1" x14ac:dyDescent="0.25">
      <c r="B68" s="66" t="s">
        <v>41</v>
      </c>
      <c r="C68" s="78"/>
      <c r="D68" s="79" t="s">
        <v>32</v>
      </c>
      <c r="E68" s="79" t="s">
        <v>82</v>
      </c>
      <c r="F68" s="79" t="s">
        <v>86</v>
      </c>
      <c r="G68" s="79" t="s">
        <v>64</v>
      </c>
      <c r="H68" s="79"/>
      <c r="I68" s="79" t="s">
        <v>82</v>
      </c>
      <c r="J68" s="71">
        <v>105</v>
      </c>
      <c r="K68" s="71"/>
      <c r="L68" s="71">
        <v>105</v>
      </c>
      <c r="M68" s="71">
        <v>105</v>
      </c>
      <c r="N68" s="71">
        <v>105</v>
      </c>
      <c r="O68" s="71">
        <v>105</v>
      </c>
      <c r="P68" s="71">
        <v>105</v>
      </c>
    </row>
    <row r="69" spans="2:16" ht="13.5" hidden="1" thickBot="1" x14ac:dyDescent="0.25">
      <c r="B69" s="66" t="s">
        <v>87</v>
      </c>
      <c r="C69" s="78"/>
      <c r="D69" s="79" t="s">
        <v>32</v>
      </c>
      <c r="E69" s="79" t="s">
        <v>82</v>
      </c>
      <c r="F69" s="79" t="s">
        <v>86</v>
      </c>
      <c r="G69" s="79" t="s">
        <v>88</v>
      </c>
      <c r="H69" s="79"/>
      <c r="I69" s="79" t="s">
        <v>82</v>
      </c>
      <c r="J69" s="71">
        <v>3</v>
      </c>
      <c r="K69" s="71"/>
      <c r="L69" s="71">
        <v>3</v>
      </c>
      <c r="M69" s="71">
        <v>3</v>
      </c>
      <c r="N69" s="71">
        <v>3</v>
      </c>
      <c r="O69" s="71">
        <v>3</v>
      </c>
      <c r="P69" s="71">
        <v>3</v>
      </c>
    </row>
    <row r="70" spans="2:16" ht="15" hidden="1" thickBot="1" x14ac:dyDescent="0.25">
      <c r="B70" s="94" t="s">
        <v>89</v>
      </c>
      <c r="C70" s="91"/>
      <c r="D70" s="91" t="s">
        <v>90</v>
      </c>
      <c r="E70" s="91"/>
      <c r="F70" s="91"/>
      <c r="G70" s="91"/>
      <c r="H70" s="91"/>
      <c r="I70" s="91"/>
      <c r="J70" s="95">
        <f>J71</f>
        <v>605.88300000000004</v>
      </c>
      <c r="K70" s="95"/>
      <c r="L70" s="95">
        <f t="shared" ref="L70:P71" si="4">L71</f>
        <v>605.88300000000004</v>
      </c>
      <c r="M70" s="95">
        <f t="shared" si="4"/>
        <v>605.88300000000004</v>
      </c>
      <c r="N70" s="95">
        <f t="shared" si="4"/>
        <v>605.88300000000004</v>
      </c>
      <c r="O70" s="95">
        <f t="shared" si="4"/>
        <v>605.88300000000004</v>
      </c>
      <c r="P70" s="95">
        <f t="shared" si="4"/>
        <v>605.88300000000004</v>
      </c>
    </row>
    <row r="71" spans="2:16" ht="13.5" hidden="1" thickBot="1" x14ac:dyDescent="0.25">
      <c r="B71" s="72" t="s">
        <v>91</v>
      </c>
      <c r="C71" s="78"/>
      <c r="D71" s="78" t="s">
        <v>90</v>
      </c>
      <c r="E71" s="78" t="s">
        <v>92</v>
      </c>
      <c r="F71" s="78"/>
      <c r="G71" s="78"/>
      <c r="H71" s="78"/>
      <c r="I71" s="78" t="s">
        <v>92</v>
      </c>
      <c r="J71" s="71">
        <f>J72</f>
        <v>605.88300000000004</v>
      </c>
      <c r="K71" s="71"/>
      <c r="L71" s="71">
        <f t="shared" si="4"/>
        <v>605.88300000000004</v>
      </c>
      <c r="M71" s="71">
        <f t="shared" si="4"/>
        <v>605.88300000000004</v>
      </c>
      <c r="N71" s="71">
        <f t="shared" si="4"/>
        <v>605.88300000000004</v>
      </c>
      <c r="O71" s="71">
        <f t="shared" si="4"/>
        <v>605.88300000000004</v>
      </c>
      <c r="P71" s="71">
        <f t="shared" si="4"/>
        <v>605.88300000000004</v>
      </c>
    </row>
    <row r="72" spans="2:16" ht="26.25" hidden="1" thickBot="1" x14ac:dyDescent="0.25">
      <c r="B72" s="81" t="s">
        <v>93</v>
      </c>
      <c r="C72" s="79"/>
      <c r="D72" s="79" t="s">
        <v>90</v>
      </c>
      <c r="E72" s="79" t="s">
        <v>92</v>
      </c>
      <c r="F72" s="96" t="s">
        <v>94</v>
      </c>
      <c r="G72" s="79"/>
      <c r="H72" s="79"/>
      <c r="I72" s="79" t="s">
        <v>92</v>
      </c>
      <c r="J72" s="71">
        <f>J73+J74</f>
        <v>605.88300000000004</v>
      </c>
      <c r="K72" s="71"/>
      <c r="L72" s="71">
        <f>L73+L74</f>
        <v>605.88300000000004</v>
      </c>
      <c r="M72" s="71">
        <f>M73+M74</f>
        <v>605.88300000000004</v>
      </c>
      <c r="N72" s="71">
        <f>N73+N74</f>
        <v>605.88300000000004</v>
      </c>
      <c r="O72" s="71">
        <f>O73+O74</f>
        <v>605.88300000000004</v>
      </c>
      <c r="P72" s="71">
        <f>P73+P74</f>
        <v>605.88300000000004</v>
      </c>
    </row>
    <row r="73" spans="2:16" ht="13.5" hidden="1" thickBot="1" x14ac:dyDescent="0.25">
      <c r="B73" s="86" t="s">
        <v>40</v>
      </c>
      <c r="C73" s="79"/>
      <c r="D73" s="79" t="s">
        <v>90</v>
      </c>
      <c r="E73" s="79" t="s">
        <v>92</v>
      </c>
      <c r="F73" s="96" t="s">
        <v>94</v>
      </c>
      <c r="G73" s="79" t="s">
        <v>63</v>
      </c>
      <c r="H73" s="79"/>
      <c r="I73" s="79" t="s">
        <v>92</v>
      </c>
      <c r="J73" s="71">
        <v>555.32000000000005</v>
      </c>
      <c r="K73" s="71"/>
      <c r="L73" s="71">
        <v>555.32000000000005</v>
      </c>
      <c r="M73" s="71">
        <v>555.32000000000005</v>
      </c>
      <c r="N73" s="71">
        <v>555.32000000000005</v>
      </c>
      <c r="O73" s="71">
        <v>555.32000000000005</v>
      </c>
      <c r="P73" s="71">
        <v>555.32000000000005</v>
      </c>
    </row>
    <row r="74" spans="2:16" ht="13.5" hidden="1" thickBot="1" x14ac:dyDescent="0.25">
      <c r="B74" s="66" t="s">
        <v>41</v>
      </c>
      <c r="C74" s="79"/>
      <c r="D74" s="79" t="s">
        <v>90</v>
      </c>
      <c r="E74" s="79" t="s">
        <v>92</v>
      </c>
      <c r="F74" s="96" t="s">
        <v>94</v>
      </c>
      <c r="G74" s="79" t="s">
        <v>64</v>
      </c>
      <c r="H74" s="79"/>
      <c r="I74" s="79" t="s">
        <v>92</v>
      </c>
      <c r="J74" s="71">
        <v>50.563000000000002</v>
      </c>
      <c r="K74" s="71"/>
      <c r="L74" s="71">
        <v>50.563000000000002</v>
      </c>
      <c r="M74" s="71">
        <v>50.563000000000002</v>
      </c>
      <c r="N74" s="71">
        <v>50.563000000000002</v>
      </c>
      <c r="O74" s="71">
        <v>50.563000000000002</v>
      </c>
      <c r="P74" s="71">
        <v>50.563000000000002</v>
      </c>
    </row>
    <row r="75" spans="2:16" ht="32.25" hidden="1" customHeight="1" x14ac:dyDescent="0.2">
      <c r="B75" s="52" t="s">
        <v>95</v>
      </c>
      <c r="C75" s="53"/>
      <c r="D75" s="53" t="s">
        <v>96</v>
      </c>
      <c r="E75" s="53"/>
      <c r="F75" s="53"/>
      <c r="G75" s="53"/>
      <c r="H75" s="53"/>
      <c r="I75" s="53"/>
      <c r="J75" s="97">
        <f>J76</f>
        <v>1397</v>
      </c>
      <c r="K75" s="97"/>
      <c r="L75" s="97">
        <f t="shared" ref="L75:P76" si="5">L76</f>
        <v>1182</v>
      </c>
      <c r="M75" s="97">
        <f t="shared" si="5"/>
        <v>1022</v>
      </c>
      <c r="N75" s="97">
        <f t="shared" si="5"/>
        <v>1397</v>
      </c>
      <c r="O75" s="97">
        <f t="shared" si="5"/>
        <v>1397</v>
      </c>
      <c r="P75" s="97">
        <f t="shared" si="5"/>
        <v>1397</v>
      </c>
    </row>
    <row r="76" spans="2:16" ht="26.25" hidden="1" thickBot="1" x14ac:dyDescent="0.25">
      <c r="B76" s="72" t="s">
        <v>97</v>
      </c>
      <c r="C76" s="79"/>
      <c r="D76" s="78" t="s">
        <v>96</v>
      </c>
      <c r="E76" s="78" t="s">
        <v>98</v>
      </c>
      <c r="F76" s="79"/>
      <c r="G76" s="79"/>
      <c r="H76" s="79"/>
      <c r="I76" s="78" t="s">
        <v>98</v>
      </c>
      <c r="J76" s="69">
        <f>J77</f>
        <v>1397</v>
      </c>
      <c r="K76" s="69"/>
      <c r="L76" s="69">
        <f t="shared" si="5"/>
        <v>1182</v>
      </c>
      <c r="M76" s="69">
        <f t="shared" si="5"/>
        <v>1022</v>
      </c>
      <c r="N76" s="69">
        <f t="shared" si="5"/>
        <v>1397</v>
      </c>
      <c r="O76" s="69">
        <f t="shared" si="5"/>
        <v>1397</v>
      </c>
      <c r="P76" s="69">
        <f t="shared" si="5"/>
        <v>1397</v>
      </c>
    </row>
    <row r="77" spans="2:16" ht="39.6" hidden="1" customHeight="1" x14ac:dyDescent="0.2">
      <c r="B77" s="72" t="s">
        <v>99</v>
      </c>
      <c r="C77" s="78"/>
      <c r="D77" s="78" t="s">
        <v>96</v>
      </c>
      <c r="E77" s="78" t="s">
        <v>98</v>
      </c>
      <c r="F77" s="78" t="s">
        <v>100</v>
      </c>
      <c r="G77" s="98"/>
      <c r="H77" s="98"/>
      <c r="I77" s="78" t="s">
        <v>98</v>
      </c>
      <c r="J77" s="99">
        <f>J78+J83</f>
        <v>1397</v>
      </c>
      <c r="K77" s="99"/>
      <c r="L77" s="99">
        <f>L78+L83</f>
        <v>1182</v>
      </c>
      <c r="M77" s="99">
        <f>M78+M83</f>
        <v>1022</v>
      </c>
      <c r="N77" s="99">
        <f>N78+N83</f>
        <v>1397</v>
      </c>
      <c r="O77" s="99">
        <f>O78+O83</f>
        <v>1397</v>
      </c>
      <c r="P77" s="99">
        <f>P78+P83</f>
        <v>1397</v>
      </c>
    </row>
    <row r="78" spans="2:16" ht="102.75" hidden="1" thickBot="1" x14ac:dyDescent="0.25">
      <c r="B78" s="100" t="s">
        <v>101</v>
      </c>
      <c r="C78" s="79"/>
      <c r="D78" s="79" t="s">
        <v>96</v>
      </c>
      <c r="E78" s="79" t="s">
        <v>98</v>
      </c>
      <c r="F78" s="78" t="s">
        <v>102</v>
      </c>
      <c r="G78" s="73"/>
      <c r="H78" s="73"/>
      <c r="I78" s="79" t="s">
        <v>98</v>
      </c>
      <c r="J78" s="71">
        <f>J79+J81</f>
        <v>711</v>
      </c>
      <c r="K78" s="71"/>
      <c r="L78" s="71">
        <f>L79+L81</f>
        <v>496</v>
      </c>
      <c r="M78" s="71">
        <f>M79+M81</f>
        <v>336</v>
      </c>
      <c r="N78" s="71">
        <f>N79+N81</f>
        <v>711</v>
      </c>
      <c r="O78" s="71">
        <f>O79+O81</f>
        <v>711</v>
      </c>
      <c r="P78" s="71">
        <f>P79+P81</f>
        <v>711</v>
      </c>
    </row>
    <row r="79" spans="2:16" ht="90" hidden="1" thickBot="1" x14ac:dyDescent="0.25">
      <c r="B79" s="76" t="s">
        <v>103</v>
      </c>
      <c r="C79" s="79"/>
      <c r="D79" s="79" t="s">
        <v>96</v>
      </c>
      <c r="E79" s="79" t="s">
        <v>98</v>
      </c>
      <c r="F79" s="78" t="s">
        <v>104</v>
      </c>
      <c r="G79" s="73"/>
      <c r="H79" s="73"/>
      <c r="I79" s="79" t="s">
        <v>98</v>
      </c>
      <c r="J79" s="71">
        <f>J80</f>
        <v>426</v>
      </c>
      <c r="K79" s="71"/>
      <c r="L79" s="71">
        <f>L80</f>
        <v>296</v>
      </c>
      <c r="M79" s="71">
        <f>M80</f>
        <v>136</v>
      </c>
      <c r="N79" s="71">
        <f>N80</f>
        <v>426</v>
      </c>
      <c r="O79" s="71">
        <f>O80</f>
        <v>426</v>
      </c>
      <c r="P79" s="71">
        <f>P80</f>
        <v>426</v>
      </c>
    </row>
    <row r="80" spans="2:16" ht="13.5" hidden="1" thickBot="1" x14ac:dyDescent="0.25">
      <c r="B80" s="66" t="s">
        <v>41</v>
      </c>
      <c r="C80" s="79"/>
      <c r="D80" s="79" t="s">
        <v>96</v>
      </c>
      <c r="E80" s="79" t="s">
        <v>98</v>
      </c>
      <c r="F80" s="79" t="s">
        <v>104</v>
      </c>
      <c r="G80" s="73">
        <v>240</v>
      </c>
      <c r="H80" s="73"/>
      <c r="I80" s="79" t="s">
        <v>98</v>
      </c>
      <c r="J80" s="71">
        <v>426</v>
      </c>
      <c r="K80" s="71"/>
      <c r="L80" s="71">
        <v>296</v>
      </c>
      <c r="M80" s="71">
        <v>136</v>
      </c>
      <c r="N80" s="71">
        <v>426</v>
      </c>
      <c r="O80" s="71">
        <v>426</v>
      </c>
      <c r="P80" s="71">
        <v>426</v>
      </c>
    </row>
    <row r="81" spans="2:24" ht="77.25" hidden="1" thickBot="1" x14ac:dyDescent="0.25">
      <c r="B81" s="76" t="s">
        <v>105</v>
      </c>
      <c r="C81" s="79"/>
      <c r="D81" s="79" t="s">
        <v>96</v>
      </c>
      <c r="E81" s="79" t="s">
        <v>98</v>
      </c>
      <c r="F81" s="78" t="s">
        <v>106</v>
      </c>
      <c r="G81" s="73"/>
      <c r="H81" s="73"/>
      <c r="I81" s="79" t="s">
        <v>98</v>
      </c>
      <c r="J81" s="71">
        <f>J82</f>
        <v>285</v>
      </c>
      <c r="K81" s="71"/>
      <c r="L81" s="71">
        <f>L82</f>
        <v>200</v>
      </c>
      <c r="M81" s="71">
        <f>M82</f>
        <v>200</v>
      </c>
      <c r="N81" s="71">
        <f>N82</f>
        <v>285</v>
      </c>
      <c r="O81" s="71">
        <f>O82</f>
        <v>285</v>
      </c>
      <c r="P81" s="71">
        <f>P82</f>
        <v>285</v>
      </c>
    </row>
    <row r="82" spans="2:24" ht="13.5" hidden="1" thickBot="1" x14ac:dyDescent="0.25">
      <c r="B82" s="66" t="s">
        <v>41</v>
      </c>
      <c r="C82" s="79"/>
      <c r="D82" s="79" t="s">
        <v>96</v>
      </c>
      <c r="E82" s="79" t="s">
        <v>98</v>
      </c>
      <c r="F82" s="79" t="s">
        <v>104</v>
      </c>
      <c r="G82" s="73">
        <v>240</v>
      </c>
      <c r="H82" s="73"/>
      <c r="I82" s="79" t="s">
        <v>98</v>
      </c>
      <c r="J82" s="71">
        <v>285</v>
      </c>
      <c r="K82" s="71"/>
      <c r="L82" s="71">
        <v>200</v>
      </c>
      <c r="M82" s="71">
        <v>200</v>
      </c>
      <c r="N82" s="71">
        <v>285</v>
      </c>
      <c r="O82" s="71">
        <v>285</v>
      </c>
      <c r="P82" s="71">
        <v>285</v>
      </c>
    </row>
    <row r="83" spans="2:24" ht="90" hidden="1" thickBot="1" x14ac:dyDescent="0.25">
      <c r="B83" s="100" t="s">
        <v>107</v>
      </c>
      <c r="C83" s="78"/>
      <c r="D83" s="79" t="s">
        <v>96</v>
      </c>
      <c r="E83" s="79" t="s">
        <v>98</v>
      </c>
      <c r="F83" s="78" t="s">
        <v>108</v>
      </c>
      <c r="G83" s="78"/>
      <c r="H83" s="78"/>
      <c r="I83" s="79" t="s">
        <v>98</v>
      </c>
      <c r="J83" s="75">
        <f>J84</f>
        <v>686</v>
      </c>
      <c r="K83" s="75"/>
      <c r="L83" s="75">
        <f>L84</f>
        <v>686</v>
      </c>
      <c r="M83" s="75">
        <f>M84</f>
        <v>686</v>
      </c>
      <c r="N83" s="75">
        <f>N84</f>
        <v>686</v>
      </c>
      <c r="O83" s="75">
        <f>O84</f>
        <v>686</v>
      </c>
      <c r="P83" s="75">
        <f>P84</f>
        <v>686</v>
      </c>
    </row>
    <row r="84" spans="2:24" ht="102.75" hidden="1" thickBot="1" x14ac:dyDescent="0.25">
      <c r="B84" s="76" t="s">
        <v>109</v>
      </c>
      <c r="C84" s="78"/>
      <c r="D84" s="79" t="s">
        <v>96</v>
      </c>
      <c r="E84" s="79" t="s">
        <v>98</v>
      </c>
      <c r="F84" s="79" t="s">
        <v>110</v>
      </c>
      <c r="G84" s="78"/>
      <c r="H84" s="78"/>
      <c r="I84" s="79" t="s">
        <v>98</v>
      </c>
      <c r="J84" s="71">
        <f>J86</f>
        <v>686</v>
      </c>
      <c r="K84" s="71"/>
      <c r="L84" s="71">
        <f>L86</f>
        <v>686</v>
      </c>
      <c r="M84" s="71">
        <f>M86</f>
        <v>686</v>
      </c>
      <c r="N84" s="71">
        <f>N86</f>
        <v>686</v>
      </c>
      <c r="O84" s="71">
        <f>O86</f>
        <v>686</v>
      </c>
      <c r="P84" s="71">
        <f>P86</f>
        <v>686</v>
      </c>
    </row>
    <row r="85" spans="2:24" ht="40.5" hidden="1" customHeight="1" x14ac:dyDescent="0.2">
      <c r="B85" s="82" t="s">
        <v>111</v>
      </c>
      <c r="C85" s="101"/>
      <c r="D85" s="102" t="s">
        <v>96</v>
      </c>
      <c r="E85" s="102" t="s">
        <v>98</v>
      </c>
      <c r="F85" s="102" t="s">
        <v>112</v>
      </c>
      <c r="G85" s="103"/>
      <c r="H85" s="103"/>
      <c r="I85" s="102" t="s">
        <v>98</v>
      </c>
      <c r="J85" s="104"/>
      <c r="K85" s="104"/>
      <c r="L85" s="104"/>
      <c r="M85" s="104"/>
      <c r="N85" s="104"/>
      <c r="O85" s="104"/>
      <c r="P85" s="104"/>
    </row>
    <row r="86" spans="2:24" ht="17.45" hidden="1" customHeight="1" x14ac:dyDescent="0.2">
      <c r="B86" s="66" t="s">
        <v>41</v>
      </c>
      <c r="C86" s="101"/>
      <c r="D86" s="79" t="s">
        <v>96</v>
      </c>
      <c r="E86" s="79" t="s">
        <v>98</v>
      </c>
      <c r="F86" s="79" t="s">
        <v>110</v>
      </c>
      <c r="G86" s="63" t="s">
        <v>64</v>
      </c>
      <c r="H86" s="63"/>
      <c r="I86" s="79" t="s">
        <v>98</v>
      </c>
      <c r="J86" s="71">
        <v>686</v>
      </c>
      <c r="K86" s="104"/>
      <c r="L86" s="71">
        <v>686</v>
      </c>
      <c r="M86" s="71">
        <v>686</v>
      </c>
      <c r="N86" s="71">
        <v>686</v>
      </c>
      <c r="O86" s="71">
        <v>686</v>
      </c>
      <c r="P86" s="71">
        <v>686</v>
      </c>
    </row>
    <row r="87" spans="2:24" ht="44.25" hidden="1" customHeight="1" x14ac:dyDescent="0.2">
      <c r="B87" s="72" t="s">
        <v>113</v>
      </c>
      <c r="C87" s="79"/>
      <c r="D87" s="78" t="s">
        <v>96</v>
      </c>
      <c r="E87" s="78" t="s">
        <v>98</v>
      </c>
      <c r="F87" s="78" t="s">
        <v>114</v>
      </c>
      <c r="G87" s="98"/>
      <c r="H87" s="98"/>
      <c r="I87" s="78" t="s">
        <v>98</v>
      </c>
      <c r="J87" s="98"/>
      <c r="K87" s="98"/>
      <c r="L87" s="24"/>
      <c r="M87" s="105"/>
      <c r="N87" s="98"/>
      <c r="O87" s="98"/>
      <c r="P87" s="98"/>
    </row>
    <row r="88" spans="2:24" ht="39" hidden="1" thickBot="1" x14ac:dyDescent="0.25">
      <c r="B88" s="76" t="s">
        <v>115</v>
      </c>
      <c r="C88" s="79"/>
      <c r="D88" s="79" t="s">
        <v>96</v>
      </c>
      <c r="E88" s="79" t="s">
        <v>98</v>
      </c>
      <c r="F88" s="79" t="s">
        <v>116</v>
      </c>
      <c r="G88" s="73"/>
      <c r="H88" s="73"/>
      <c r="I88" s="79" t="s">
        <v>98</v>
      </c>
      <c r="J88" s="71"/>
      <c r="K88" s="71"/>
      <c r="L88" s="71"/>
      <c r="M88" s="71"/>
      <c r="N88" s="71"/>
      <c r="O88" s="71"/>
      <c r="P88" s="71"/>
    </row>
    <row r="89" spans="2:24" s="46" customFormat="1" ht="15.75" hidden="1" thickBot="1" x14ac:dyDescent="0.25">
      <c r="B89" s="52" t="s">
        <v>117</v>
      </c>
      <c r="C89" s="53"/>
      <c r="D89" s="53" t="s">
        <v>118</v>
      </c>
      <c r="E89" s="53" t="s">
        <v>43</v>
      </c>
      <c r="F89" s="53" t="s">
        <v>43</v>
      </c>
      <c r="G89" s="53" t="s">
        <v>43</v>
      </c>
      <c r="H89" s="53"/>
      <c r="I89" s="53" t="s">
        <v>43</v>
      </c>
      <c r="J89" s="106">
        <f>J90+J99</f>
        <v>18097.09</v>
      </c>
      <c r="K89" s="107"/>
      <c r="L89" s="106">
        <f>L90+L99</f>
        <v>11814.485000000001</v>
      </c>
      <c r="M89" s="106">
        <f>M90+M99</f>
        <v>14413.347</v>
      </c>
      <c r="N89" s="106">
        <f>N90+N99</f>
        <v>18097.09</v>
      </c>
      <c r="O89" s="106">
        <f>O90+O99</f>
        <v>18097.09</v>
      </c>
      <c r="P89" s="106">
        <f>P90+P99</f>
        <v>18097.09</v>
      </c>
      <c r="Q89" s="51"/>
      <c r="R89" s="51"/>
      <c r="S89" s="51"/>
      <c r="T89" s="51"/>
      <c r="U89" s="51"/>
      <c r="V89" s="51"/>
      <c r="W89" s="51"/>
      <c r="X89" s="51"/>
    </row>
    <row r="90" spans="2:24" s="46" customFormat="1" ht="13.5" hidden="1" thickBot="1" x14ac:dyDescent="0.25">
      <c r="B90" s="108" t="s">
        <v>119</v>
      </c>
      <c r="C90" s="59"/>
      <c r="D90" s="59" t="s">
        <v>118</v>
      </c>
      <c r="E90" s="59" t="s">
        <v>120</v>
      </c>
      <c r="F90" s="59"/>
      <c r="G90" s="59"/>
      <c r="H90" s="59"/>
      <c r="I90" s="59" t="s">
        <v>120</v>
      </c>
      <c r="J90" s="74">
        <f>J91</f>
        <v>17447.29</v>
      </c>
      <c r="K90" s="71"/>
      <c r="L90" s="74">
        <f>L91</f>
        <v>11444.685000000001</v>
      </c>
      <c r="M90" s="74">
        <f>M91</f>
        <v>14038.547</v>
      </c>
      <c r="N90" s="74">
        <f>N91</f>
        <v>17447.29</v>
      </c>
      <c r="O90" s="74">
        <f>O91</f>
        <v>17447.29</v>
      </c>
      <c r="P90" s="74">
        <f>P91</f>
        <v>17447.29</v>
      </c>
      <c r="Q90" s="51"/>
      <c r="R90" s="51"/>
      <c r="S90" s="51"/>
      <c r="T90" s="51"/>
      <c r="U90" s="51"/>
      <c r="V90" s="51"/>
      <c r="W90" s="51"/>
      <c r="X90" s="51"/>
    </row>
    <row r="91" spans="2:24" s="46" customFormat="1" ht="38.25" hidden="1" customHeight="1" x14ac:dyDescent="0.2">
      <c r="B91" s="72" t="s">
        <v>121</v>
      </c>
      <c r="C91" s="59"/>
      <c r="D91" s="59" t="s">
        <v>118</v>
      </c>
      <c r="E91" s="59" t="s">
        <v>120</v>
      </c>
      <c r="F91" s="59" t="s">
        <v>122</v>
      </c>
      <c r="G91" s="98"/>
      <c r="H91" s="98"/>
      <c r="I91" s="59" t="s">
        <v>120</v>
      </c>
      <c r="J91" s="99">
        <f>J92+J96</f>
        <v>17447.29</v>
      </c>
      <c r="K91" s="109"/>
      <c r="L91" s="99">
        <f>L92+L96</f>
        <v>11444.685000000001</v>
      </c>
      <c r="M91" s="99">
        <f>M92+M96</f>
        <v>14038.547</v>
      </c>
      <c r="N91" s="99">
        <f>N92+N96</f>
        <v>17447.29</v>
      </c>
      <c r="O91" s="99">
        <f>O92+O96</f>
        <v>17447.29</v>
      </c>
      <c r="P91" s="99">
        <f>P92+P96</f>
        <v>17447.29</v>
      </c>
      <c r="Q91" s="51"/>
      <c r="R91" s="51"/>
      <c r="S91" s="51"/>
      <c r="T91" s="51"/>
      <c r="U91" s="51"/>
      <c r="V91" s="51"/>
      <c r="W91" s="51"/>
      <c r="X91" s="51"/>
    </row>
    <row r="92" spans="2:24" s="46" customFormat="1" ht="64.5" hidden="1" thickBot="1" x14ac:dyDescent="0.25">
      <c r="B92" s="100" t="s">
        <v>123</v>
      </c>
      <c r="C92" s="63"/>
      <c r="D92" s="63" t="s">
        <v>118</v>
      </c>
      <c r="E92" s="63" t="s">
        <v>120</v>
      </c>
      <c r="F92" s="59" t="s">
        <v>124</v>
      </c>
      <c r="G92" s="59"/>
      <c r="H92" s="59"/>
      <c r="I92" s="63" t="s">
        <v>120</v>
      </c>
      <c r="J92" s="74">
        <f>J93</f>
        <v>16806.29</v>
      </c>
      <c r="K92" s="75"/>
      <c r="L92" s="75">
        <f t="shared" ref="L92:P93" si="6">L93</f>
        <v>10777.685000000001</v>
      </c>
      <c r="M92" s="74">
        <f t="shared" si="6"/>
        <v>13305.547</v>
      </c>
      <c r="N92" s="74">
        <f t="shared" si="6"/>
        <v>16806.29</v>
      </c>
      <c r="O92" s="74">
        <f t="shared" si="6"/>
        <v>16806.29</v>
      </c>
      <c r="P92" s="74">
        <f t="shared" si="6"/>
        <v>16806.29</v>
      </c>
      <c r="Q92" s="51"/>
      <c r="R92" s="51"/>
      <c r="S92" s="51"/>
      <c r="T92" s="51"/>
      <c r="U92" s="51"/>
      <c r="V92" s="51"/>
      <c r="W92" s="51"/>
      <c r="X92" s="51"/>
    </row>
    <row r="93" spans="2:24" s="46" customFormat="1" ht="77.25" hidden="1" thickBot="1" x14ac:dyDescent="0.25">
      <c r="B93" s="80" t="s">
        <v>125</v>
      </c>
      <c r="C93" s="63"/>
      <c r="D93" s="63" t="s">
        <v>118</v>
      </c>
      <c r="E93" s="63" t="s">
        <v>120</v>
      </c>
      <c r="F93" s="63" t="s">
        <v>126</v>
      </c>
      <c r="G93" s="63"/>
      <c r="H93" s="63"/>
      <c r="I93" s="63" t="s">
        <v>120</v>
      </c>
      <c r="J93" s="69">
        <f>J94</f>
        <v>16806.29</v>
      </c>
      <c r="K93" s="71"/>
      <c r="L93" s="69">
        <f t="shared" si="6"/>
        <v>10777.685000000001</v>
      </c>
      <c r="M93" s="69">
        <f t="shared" si="6"/>
        <v>13305.547</v>
      </c>
      <c r="N93" s="69">
        <f t="shared" si="6"/>
        <v>16806.29</v>
      </c>
      <c r="O93" s="69">
        <f t="shared" si="6"/>
        <v>16806.29</v>
      </c>
      <c r="P93" s="69">
        <f t="shared" si="6"/>
        <v>16806.29</v>
      </c>
      <c r="Q93" s="51"/>
      <c r="R93" s="51"/>
      <c r="S93" s="51"/>
      <c r="T93" s="51"/>
      <c r="U93" s="51"/>
      <c r="V93" s="51"/>
      <c r="W93" s="51"/>
      <c r="X93" s="51"/>
    </row>
    <row r="94" spans="2:24" s="46" customFormat="1" ht="13.5" hidden="1" thickBot="1" x14ac:dyDescent="0.25">
      <c r="B94" s="66" t="s">
        <v>41</v>
      </c>
      <c r="C94" s="63"/>
      <c r="D94" s="63" t="s">
        <v>118</v>
      </c>
      <c r="E94" s="63" t="s">
        <v>120</v>
      </c>
      <c r="F94" s="63" t="s">
        <v>126</v>
      </c>
      <c r="G94" s="63" t="s">
        <v>64</v>
      </c>
      <c r="H94" s="63"/>
      <c r="I94" s="63" t="s">
        <v>120</v>
      </c>
      <c r="J94" s="69">
        <f>7156.753+13430-3780.463</f>
        <v>16806.29</v>
      </c>
      <c r="K94" s="71"/>
      <c r="L94" s="69">
        <f>22480.2-11702.515</f>
        <v>10777.685000000001</v>
      </c>
      <c r="M94" s="69">
        <v>13305.547</v>
      </c>
      <c r="N94" s="69">
        <f>7156.753+13430-3780.463</f>
        <v>16806.29</v>
      </c>
      <c r="O94" s="69">
        <f>7156.753+13430-3780.463</f>
        <v>16806.29</v>
      </c>
      <c r="P94" s="69">
        <f>7156.753+13430-3780.463</f>
        <v>16806.29</v>
      </c>
      <c r="Q94" s="51"/>
      <c r="R94" s="51"/>
      <c r="S94" s="51"/>
      <c r="T94" s="51"/>
      <c r="U94" s="51"/>
      <c r="V94" s="51"/>
      <c r="W94" s="51"/>
      <c r="X94" s="51"/>
    </row>
    <row r="95" spans="2:24" s="46" customFormat="1" ht="51.75" hidden="1" thickBot="1" x14ac:dyDescent="0.25">
      <c r="B95" s="80" t="s">
        <v>127</v>
      </c>
      <c r="C95" s="59"/>
      <c r="D95" s="63" t="s">
        <v>118</v>
      </c>
      <c r="E95" s="63" t="s">
        <v>120</v>
      </c>
      <c r="F95" s="63" t="s">
        <v>128</v>
      </c>
      <c r="G95" s="59"/>
      <c r="H95" s="59"/>
      <c r="I95" s="63" t="s">
        <v>120</v>
      </c>
      <c r="J95" s="71"/>
      <c r="K95" s="71"/>
      <c r="L95" s="71"/>
      <c r="M95" s="71"/>
      <c r="N95" s="71"/>
      <c r="O95" s="71"/>
      <c r="P95" s="71"/>
      <c r="Q95" s="51"/>
      <c r="R95" s="51"/>
      <c r="S95" s="51"/>
      <c r="T95" s="51"/>
      <c r="U95" s="51"/>
      <c r="V95" s="51"/>
      <c r="W95" s="51"/>
      <c r="X95" s="51"/>
    </row>
    <row r="96" spans="2:24" s="46" customFormat="1" ht="64.5" hidden="1" thickBot="1" x14ac:dyDescent="0.25">
      <c r="B96" s="100" t="s">
        <v>129</v>
      </c>
      <c r="C96" s="59"/>
      <c r="D96" s="63" t="s">
        <v>118</v>
      </c>
      <c r="E96" s="63" t="s">
        <v>120</v>
      </c>
      <c r="F96" s="59" t="s">
        <v>130</v>
      </c>
      <c r="G96" s="73"/>
      <c r="H96" s="73"/>
      <c r="I96" s="63" t="s">
        <v>120</v>
      </c>
      <c r="J96" s="75">
        <f>J97</f>
        <v>641</v>
      </c>
      <c r="K96" s="75"/>
      <c r="L96" s="75">
        <f t="shared" ref="L96:P97" si="7">L97</f>
        <v>667</v>
      </c>
      <c r="M96" s="75">
        <f t="shared" si="7"/>
        <v>733</v>
      </c>
      <c r="N96" s="75">
        <f t="shared" si="7"/>
        <v>641</v>
      </c>
      <c r="O96" s="75">
        <f t="shared" si="7"/>
        <v>641</v>
      </c>
      <c r="P96" s="75">
        <f t="shared" si="7"/>
        <v>641</v>
      </c>
      <c r="Q96" s="51"/>
      <c r="R96" s="51"/>
      <c r="S96" s="51"/>
      <c r="T96" s="51"/>
      <c r="U96" s="51"/>
      <c r="V96" s="51"/>
      <c r="W96" s="51"/>
      <c r="X96" s="51"/>
    </row>
    <row r="97" spans="2:24" s="46" customFormat="1" ht="77.25" hidden="1" thickBot="1" x14ac:dyDescent="0.25">
      <c r="B97" s="76" t="s">
        <v>131</v>
      </c>
      <c r="C97" s="59"/>
      <c r="D97" s="63" t="s">
        <v>118</v>
      </c>
      <c r="E97" s="63" t="s">
        <v>120</v>
      </c>
      <c r="F97" s="63" t="s">
        <v>132</v>
      </c>
      <c r="G97" s="73"/>
      <c r="H97" s="73"/>
      <c r="I97" s="63" t="s">
        <v>120</v>
      </c>
      <c r="J97" s="71">
        <f>J98</f>
        <v>641</v>
      </c>
      <c r="K97" s="71"/>
      <c r="L97" s="71">
        <f t="shared" si="7"/>
        <v>667</v>
      </c>
      <c r="M97" s="71">
        <f t="shared" si="7"/>
        <v>733</v>
      </c>
      <c r="N97" s="71">
        <f t="shared" si="7"/>
        <v>641</v>
      </c>
      <c r="O97" s="71">
        <f t="shared" si="7"/>
        <v>641</v>
      </c>
      <c r="P97" s="71">
        <f t="shared" si="7"/>
        <v>641</v>
      </c>
      <c r="Q97" s="51"/>
      <c r="R97" s="51"/>
      <c r="S97" s="51"/>
      <c r="T97" s="51"/>
      <c r="U97" s="51"/>
      <c r="V97" s="51"/>
      <c r="W97" s="51"/>
      <c r="X97" s="51"/>
    </row>
    <row r="98" spans="2:24" s="46" customFormat="1" ht="13.5" hidden="1" thickBot="1" x14ac:dyDescent="0.25">
      <c r="B98" s="66" t="s">
        <v>41</v>
      </c>
      <c r="C98" s="59"/>
      <c r="D98" s="63" t="s">
        <v>118</v>
      </c>
      <c r="E98" s="63" t="s">
        <v>120</v>
      </c>
      <c r="F98" s="63" t="s">
        <v>132</v>
      </c>
      <c r="G98" s="73">
        <v>240</v>
      </c>
      <c r="H98" s="73"/>
      <c r="I98" s="63" t="s">
        <v>120</v>
      </c>
      <c r="J98" s="71">
        <v>641</v>
      </c>
      <c r="K98" s="71"/>
      <c r="L98" s="71">
        <v>667</v>
      </c>
      <c r="M98" s="71">
        <v>733</v>
      </c>
      <c r="N98" s="71">
        <v>641</v>
      </c>
      <c r="O98" s="71">
        <v>641</v>
      </c>
      <c r="P98" s="71">
        <v>641</v>
      </c>
      <c r="Q98" s="51"/>
      <c r="R98" s="51"/>
      <c r="S98" s="51"/>
      <c r="T98" s="51"/>
      <c r="U98" s="51"/>
      <c r="V98" s="51"/>
      <c r="W98" s="51"/>
      <c r="X98" s="51"/>
    </row>
    <row r="99" spans="2:24" s="46" customFormat="1" ht="13.5" hidden="1" thickBot="1" x14ac:dyDescent="0.25">
      <c r="B99" s="57" t="s">
        <v>133</v>
      </c>
      <c r="C99" s="59"/>
      <c r="D99" s="78" t="s">
        <v>118</v>
      </c>
      <c r="E99" s="78" t="s">
        <v>134</v>
      </c>
      <c r="F99" s="63"/>
      <c r="G99" s="73"/>
      <c r="H99" s="73"/>
      <c r="I99" s="78" t="s">
        <v>134</v>
      </c>
      <c r="J99" s="110">
        <f>J100+J104</f>
        <v>649.79999999999995</v>
      </c>
      <c r="K99" s="110"/>
      <c r="L99" s="110">
        <f>L100+L104</f>
        <v>369.8</v>
      </c>
      <c r="M99" s="110">
        <f>M100+M104</f>
        <v>374.8</v>
      </c>
      <c r="N99" s="110">
        <f>N100+N104</f>
        <v>649.79999999999995</v>
      </c>
      <c r="O99" s="110">
        <f>O100+O104</f>
        <v>649.79999999999995</v>
      </c>
      <c r="P99" s="110">
        <f>P100+P104</f>
        <v>649.79999999999995</v>
      </c>
      <c r="Q99" s="51"/>
      <c r="R99" s="51"/>
      <c r="S99" s="51"/>
      <c r="T99" s="51"/>
      <c r="U99" s="51"/>
      <c r="V99" s="51"/>
      <c r="W99" s="51"/>
      <c r="X99" s="51"/>
    </row>
    <row r="100" spans="2:24" s="46" customFormat="1" ht="51.75" hidden="1" customHeight="1" x14ac:dyDescent="0.2">
      <c r="B100" s="72" t="s">
        <v>135</v>
      </c>
      <c r="C100" s="79"/>
      <c r="D100" s="78" t="s">
        <v>118</v>
      </c>
      <c r="E100" s="78" t="s">
        <v>134</v>
      </c>
      <c r="F100" s="78" t="s">
        <v>136</v>
      </c>
      <c r="G100" s="98"/>
      <c r="H100" s="98"/>
      <c r="I100" s="78" t="s">
        <v>134</v>
      </c>
      <c r="J100" s="99">
        <f>J102</f>
        <v>300</v>
      </c>
      <c r="K100" s="99"/>
      <c r="L100" s="99">
        <f>L102</f>
        <v>305</v>
      </c>
      <c r="M100" s="99">
        <f>M102</f>
        <v>310</v>
      </c>
      <c r="N100" s="99">
        <f>N102</f>
        <v>300</v>
      </c>
      <c r="O100" s="99">
        <f>O102</f>
        <v>300</v>
      </c>
      <c r="P100" s="99">
        <f>P102</f>
        <v>300</v>
      </c>
      <c r="Q100" s="51"/>
      <c r="R100" s="51"/>
      <c r="S100" s="51"/>
      <c r="T100" s="51"/>
      <c r="U100" s="51"/>
      <c r="V100" s="51"/>
      <c r="W100" s="51"/>
      <c r="X100" s="51"/>
    </row>
    <row r="101" spans="2:24" s="46" customFormat="1" ht="78" hidden="1" customHeight="1" x14ac:dyDescent="0.2">
      <c r="B101" s="62" t="s">
        <v>137</v>
      </c>
      <c r="D101" s="63" t="s">
        <v>118</v>
      </c>
      <c r="E101" s="63" t="s">
        <v>134</v>
      </c>
      <c r="F101" s="63" t="s">
        <v>138</v>
      </c>
      <c r="G101" s="79"/>
      <c r="H101" s="79"/>
      <c r="I101" s="63" t="s">
        <v>134</v>
      </c>
      <c r="J101" s="75"/>
      <c r="K101" s="75"/>
      <c r="L101" s="75"/>
      <c r="M101" s="75"/>
      <c r="N101" s="75"/>
      <c r="O101" s="75"/>
      <c r="P101" s="75"/>
      <c r="Q101" s="51"/>
      <c r="R101" s="51"/>
      <c r="S101" s="51"/>
      <c r="T101" s="51"/>
      <c r="U101" s="51"/>
      <c r="V101" s="51"/>
      <c r="W101" s="51"/>
      <c r="X101" s="51"/>
    </row>
    <row r="102" spans="2:24" s="46" customFormat="1" ht="120.75" hidden="1" thickBot="1" x14ac:dyDescent="0.3">
      <c r="B102" s="111" t="s">
        <v>139</v>
      </c>
      <c r="C102" s="79"/>
      <c r="D102" s="63" t="s">
        <v>118</v>
      </c>
      <c r="E102" s="63" t="s">
        <v>134</v>
      </c>
      <c r="F102" s="63" t="s">
        <v>140</v>
      </c>
      <c r="G102" s="79"/>
      <c r="H102" s="79"/>
      <c r="I102" s="63" t="s">
        <v>134</v>
      </c>
      <c r="J102" s="75">
        <f>J103</f>
        <v>300</v>
      </c>
      <c r="K102" s="75"/>
      <c r="L102" s="75">
        <f>L103</f>
        <v>305</v>
      </c>
      <c r="M102" s="75">
        <f>M103</f>
        <v>310</v>
      </c>
      <c r="N102" s="75">
        <f>N103</f>
        <v>300</v>
      </c>
      <c r="O102" s="75">
        <f>O103</f>
        <v>300</v>
      </c>
      <c r="P102" s="75">
        <f>P103</f>
        <v>300</v>
      </c>
      <c r="Q102" s="51"/>
      <c r="R102" s="51"/>
      <c r="S102" s="51"/>
      <c r="T102" s="51"/>
      <c r="U102" s="51"/>
      <c r="V102" s="51"/>
      <c r="W102" s="51"/>
      <c r="X102" s="51"/>
    </row>
    <row r="103" spans="2:24" s="46" customFormat="1" ht="13.5" hidden="1" thickBot="1" x14ac:dyDescent="0.25">
      <c r="B103" s="66" t="s">
        <v>41</v>
      </c>
      <c r="C103" s="79"/>
      <c r="D103" s="63" t="s">
        <v>118</v>
      </c>
      <c r="E103" s="63" t="s">
        <v>134</v>
      </c>
      <c r="F103" s="63" t="s">
        <v>140</v>
      </c>
      <c r="G103" s="79" t="s">
        <v>64</v>
      </c>
      <c r="H103" s="79"/>
      <c r="I103" s="63" t="s">
        <v>134</v>
      </c>
      <c r="J103" s="71">
        <v>300</v>
      </c>
      <c r="K103" s="75"/>
      <c r="L103" s="71">
        <v>305</v>
      </c>
      <c r="M103" s="71">
        <v>310</v>
      </c>
      <c r="N103" s="71">
        <v>300</v>
      </c>
      <c r="O103" s="71">
        <v>300</v>
      </c>
      <c r="P103" s="71">
        <v>300</v>
      </c>
      <c r="Q103" s="51"/>
      <c r="R103" s="51"/>
      <c r="S103" s="51"/>
      <c r="T103" s="51"/>
      <c r="U103" s="51"/>
      <c r="V103" s="51"/>
      <c r="W103" s="51"/>
      <c r="X103" s="51"/>
    </row>
    <row r="104" spans="2:24" s="46" customFormat="1" ht="39" hidden="1" thickBot="1" x14ac:dyDescent="0.25">
      <c r="B104" s="72" t="s">
        <v>72</v>
      </c>
      <c r="C104" s="79"/>
      <c r="D104" s="78" t="s">
        <v>118</v>
      </c>
      <c r="E104" s="78" t="s">
        <v>134</v>
      </c>
      <c r="F104" s="78" t="s">
        <v>73</v>
      </c>
      <c r="G104" s="78"/>
      <c r="H104" s="78"/>
      <c r="I104" s="78" t="s">
        <v>134</v>
      </c>
      <c r="J104" s="75">
        <f>J105+J107+J109</f>
        <v>349.8</v>
      </c>
      <c r="K104" s="75"/>
      <c r="L104" s="75">
        <f>L105+L107+L109</f>
        <v>64.8</v>
      </c>
      <c r="M104" s="75">
        <f>M105+M107+M109</f>
        <v>64.8</v>
      </c>
      <c r="N104" s="75">
        <f>N105+N107+N109</f>
        <v>349.8</v>
      </c>
      <c r="O104" s="75">
        <f>O105+O107+O109</f>
        <v>349.8</v>
      </c>
      <c r="P104" s="75">
        <f>P105+P107+P109</f>
        <v>349.8</v>
      </c>
      <c r="Q104" s="51"/>
      <c r="R104" s="51"/>
      <c r="S104" s="51"/>
      <c r="T104" s="51"/>
      <c r="U104" s="51"/>
      <c r="V104" s="51"/>
      <c r="W104" s="51"/>
      <c r="X104" s="51"/>
    </row>
    <row r="105" spans="2:24" s="46" customFormat="1" ht="13.5" hidden="1" thickBot="1" x14ac:dyDescent="0.25">
      <c r="B105" s="76" t="s">
        <v>141</v>
      </c>
      <c r="C105" s="79"/>
      <c r="D105" s="79" t="s">
        <v>118</v>
      </c>
      <c r="E105" s="79" t="s">
        <v>134</v>
      </c>
      <c r="F105" s="78" t="s">
        <v>142</v>
      </c>
      <c r="G105" s="78"/>
      <c r="H105" s="78"/>
      <c r="I105" s="79" t="s">
        <v>134</v>
      </c>
      <c r="J105" s="75">
        <f>J106</f>
        <v>195</v>
      </c>
      <c r="K105" s="75"/>
      <c r="L105" s="75">
        <f>L106</f>
        <v>0</v>
      </c>
      <c r="M105" s="75">
        <f>M106</f>
        <v>0</v>
      </c>
      <c r="N105" s="75">
        <f>N106</f>
        <v>195</v>
      </c>
      <c r="O105" s="75">
        <f>O106</f>
        <v>195</v>
      </c>
      <c r="P105" s="75">
        <f>P106</f>
        <v>195</v>
      </c>
      <c r="Q105" s="51"/>
      <c r="R105" s="51"/>
      <c r="S105" s="51"/>
      <c r="T105" s="51"/>
      <c r="U105" s="51"/>
      <c r="V105" s="51"/>
      <c r="W105" s="51"/>
      <c r="X105" s="51"/>
    </row>
    <row r="106" spans="2:24" s="46" customFormat="1" ht="13.5" hidden="1" thickBot="1" x14ac:dyDescent="0.25">
      <c r="B106" s="66" t="s">
        <v>41</v>
      </c>
      <c r="C106" s="79"/>
      <c r="D106" s="79" t="s">
        <v>118</v>
      </c>
      <c r="E106" s="79" t="s">
        <v>134</v>
      </c>
      <c r="F106" s="79" t="s">
        <v>142</v>
      </c>
      <c r="G106" s="79" t="s">
        <v>64</v>
      </c>
      <c r="H106" s="79"/>
      <c r="I106" s="79" t="s">
        <v>134</v>
      </c>
      <c r="J106" s="71">
        <v>195</v>
      </c>
      <c r="K106" s="71"/>
      <c r="L106" s="71"/>
      <c r="M106" s="71"/>
      <c r="N106" s="71">
        <v>195</v>
      </c>
      <c r="O106" s="71">
        <v>195</v>
      </c>
      <c r="P106" s="71">
        <v>195</v>
      </c>
      <c r="Q106" s="51"/>
      <c r="R106" s="51"/>
      <c r="S106" s="51"/>
      <c r="T106" s="51"/>
      <c r="U106" s="51"/>
      <c r="V106" s="51"/>
      <c r="W106" s="51"/>
      <c r="X106" s="51"/>
    </row>
    <row r="107" spans="2:24" s="46" customFormat="1" ht="13.5" hidden="1" thickBot="1" x14ac:dyDescent="0.25">
      <c r="B107" s="76" t="s">
        <v>143</v>
      </c>
      <c r="C107" s="79"/>
      <c r="D107" s="79" t="s">
        <v>118</v>
      </c>
      <c r="E107" s="79" t="s">
        <v>134</v>
      </c>
      <c r="F107" s="78" t="s">
        <v>144</v>
      </c>
      <c r="G107" s="79"/>
      <c r="H107" s="79"/>
      <c r="I107" s="79" t="s">
        <v>134</v>
      </c>
      <c r="J107" s="75">
        <f>J108</f>
        <v>64.8</v>
      </c>
      <c r="K107" s="75"/>
      <c r="L107" s="75">
        <f>L108</f>
        <v>64.8</v>
      </c>
      <c r="M107" s="75">
        <f>M108</f>
        <v>64.8</v>
      </c>
      <c r="N107" s="75">
        <f>N108</f>
        <v>64.8</v>
      </c>
      <c r="O107" s="75">
        <f>O108</f>
        <v>64.8</v>
      </c>
      <c r="P107" s="75">
        <f>P108</f>
        <v>64.8</v>
      </c>
      <c r="Q107" s="51"/>
      <c r="R107" s="51"/>
      <c r="S107" s="51"/>
      <c r="T107" s="51"/>
      <c r="U107" s="51"/>
      <c r="V107" s="51"/>
      <c r="W107" s="51"/>
      <c r="X107" s="51"/>
    </row>
    <row r="108" spans="2:24" s="46" customFormat="1" ht="13.5" hidden="1" thickBot="1" x14ac:dyDescent="0.25">
      <c r="B108" s="66" t="s">
        <v>41</v>
      </c>
      <c r="C108" s="79"/>
      <c r="D108" s="79" t="s">
        <v>118</v>
      </c>
      <c r="E108" s="79" t="s">
        <v>134</v>
      </c>
      <c r="F108" s="79" t="s">
        <v>144</v>
      </c>
      <c r="G108" s="79" t="s">
        <v>64</v>
      </c>
      <c r="H108" s="79"/>
      <c r="I108" s="79" t="s">
        <v>134</v>
      </c>
      <c r="J108" s="71">
        <v>64.8</v>
      </c>
      <c r="K108" s="71"/>
      <c r="L108" s="71">
        <v>64.8</v>
      </c>
      <c r="M108" s="71">
        <v>64.8</v>
      </c>
      <c r="N108" s="71">
        <v>64.8</v>
      </c>
      <c r="O108" s="71">
        <v>64.8</v>
      </c>
      <c r="P108" s="71">
        <v>64.8</v>
      </c>
      <c r="Q108" s="51"/>
      <c r="R108" s="51"/>
      <c r="S108" s="51"/>
      <c r="T108" s="51"/>
      <c r="U108" s="51"/>
      <c r="V108" s="51"/>
      <c r="W108" s="51"/>
      <c r="X108" s="51"/>
    </row>
    <row r="109" spans="2:24" s="46" customFormat="1" ht="26.25" hidden="1" thickBot="1" x14ac:dyDescent="0.25">
      <c r="B109" s="76" t="s">
        <v>145</v>
      </c>
      <c r="C109" s="79"/>
      <c r="D109" s="79" t="s">
        <v>118</v>
      </c>
      <c r="E109" s="79" t="s">
        <v>134</v>
      </c>
      <c r="F109" s="78" t="s">
        <v>146</v>
      </c>
      <c r="G109" s="79"/>
      <c r="H109" s="79"/>
      <c r="I109" s="79" t="s">
        <v>134</v>
      </c>
      <c r="J109" s="75">
        <f>J110</f>
        <v>90</v>
      </c>
      <c r="K109" s="75"/>
      <c r="L109" s="75">
        <f>L110</f>
        <v>0</v>
      </c>
      <c r="M109" s="75">
        <f>M110</f>
        <v>0</v>
      </c>
      <c r="N109" s="75">
        <f>N110</f>
        <v>90</v>
      </c>
      <c r="O109" s="75">
        <f>O110</f>
        <v>90</v>
      </c>
      <c r="P109" s="75">
        <f>P110</f>
        <v>90</v>
      </c>
      <c r="Q109" s="51"/>
      <c r="R109" s="51"/>
      <c r="S109" s="51"/>
      <c r="T109" s="51"/>
      <c r="U109" s="51"/>
      <c r="V109" s="51"/>
      <c r="W109" s="51"/>
      <c r="X109" s="51"/>
    </row>
    <row r="110" spans="2:24" s="46" customFormat="1" ht="13.5" hidden="1" thickBot="1" x14ac:dyDescent="0.25">
      <c r="B110" s="66" t="s">
        <v>41</v>
      </c>
      <c r="C110" s="79"/>
      <c r="D110" s="79" t="s">
        <v>118</v>
      </c>
      <c r="E110" s="79" t="s">
        <v>134</v>
      </c>
      <c r="F110" s="79" t="s">
        <v>146</v>
      </c>
      <c r="G110" s="79" t="s">
        <v>64</v>
      </c>
      <c r="H110" s="79"/>
      <c r="I110" s="79" t="s">
        <v>134</v>
      </c>
      <c r="J110" s="71">
        <v>90</v>
      </c>
      <c r="K110" s="75"/>
      <c r="L110" s="75"/>
      <c r="M110" s="75"/>
      <c r="N110" s="71">
        <v>90</v>
      </c>
      <c r="O110" s="71">
        <v>90</v>
      </c>
      <c r="P110" s="71">
        <v>90</v>
      </c>
      <c r="Q110" s="51"/>
      <c r="R110" s="51"/>
      <c r="S110" s="51"/>
      <c r="T110" s="51"/>
      <c r="U110" s="51"/>
      <c r="V110" s="51"/>
      <c r="W110" s="51"/>
      <c r="X110" s="51"/>
    </row>
    <row r="111" spans="2:24" s="46" customFormat="1" ht="15.75" hidden="1" thickBot="1" x14ac:dyDescent="0.25">
      <c r="B111" s="94" t="s">
        <v>147</v>
      </c>
      <c r="C111" s="91"/>
      <c r="D111" s="91" t="s">
        <v>148</v>
      </c>
      <c r="E111" s="89"/>
      <c r="F111" s="89"/>
      <c r="G111" s="89"/>
      <c r="H111" s="89"/>
      <c r="I111" s="89"/>
      <c r="J111" s="112">
        <f>J112+J123+J136+J145</f>
        <v>22021.318999999996</v>
      </c>
      <c r="K111" s="95"/>
      <c r="L111" s="112">
        <f>L112+L123+L136+L145</f>
        <v>27710.55</v>
      </c>
      <c r="M111" s="112">
        <f>M112+M123+M136+M145</f>
        <v>26064.505000000001</v>
      </c>
      <c r="N111" s="112">
        <f>N112+N123+N136+N145</f>
        <v>22021.318999999996</v>
      </c>
      <c r="O111" s="112">
        <f>O112+O123+O136+O145</f>
        <v>22021.318999999996</v>
      </c>
      <c r="P111" s="112">
        <f>P112+P123+P136+P145</f>
        <v>22021.318999999996</v>
      </c>
      <c r="Q111" s="51"/>
      <c r="R111" s="51"/>
      <c r="S111" s="51"/>
      <c r="T111" s="51"/>
      <c r="U111" s="51"/>
      <c r="V111" s="51"/>
      <c r="W111" s="51"/>
      <c r="X111" s="51"/>
    </row>
    <row r="112" spans="2:24" ht="13.5" hidden="1" thickBot="1" x14ac:dyDescent="0.25">
      <c r="B112" s="72" t="s">
        <v>149</v>
      </c>
      <c r="C112" s="78"/>
      <c r="D112" s="78" t="s">
        <v>148</v>
      </c>
      <c r="E112" s="78" t="s">
        <v>150</v>
      </c>
      <c r="F112" s="79"/>
      <c r="G112" s="79"/>
      <c r="H112" s="79"/>
      <c r="I112" s="78" t="s">
        <v>150</v>
      </c>
      <c r="J112" s="69">
        <f>J113+J118</f>
        <v>9048</v>
      </c>
      <c r="K112" s="69"/>
      <c r="L112" s="69">
        <f>L113+L118</f>
        <v>10000</v>
      </c>
      <c r="M112" s="69">
        <f>M113+M118</f>
        <v>10000</v>
      </c>
      <c r="N112" s="69">
        <f>N113+N118</f>
        <v>9048</v>
      </c>
      <c r="O112" s="69">
        <f>O113+O118</f>
        <v>9048</v>
      </c>
      <c r="P112" s="69">
        <f>P113+P118</f>
        <v>9048</v>
      </c>
    </row>
    <row r="113" spans="2:16" ht="53.45" hidden="1" customHeight="1" x14ac:dyDescent="0.2">
      <c r="B113" s="113" t="s">
        <v>151</v>
      </c>
      <c r="C113" s="78"/>
      <c r="D113" s="43" t="s">
        <v>148</v>
      </c>
      <c r="E113" s="78" t="s">
        <v>150</v>
      </c>
      <c r="F113" s="78" t="s">
        <v>152</v>
      </c>
      <c r="G113" s="98"/>
      <c r="H113" s="98"/>
      <c r="I113" s="78" t="s">
        <v>150</v>
      </c>
      <c r="J113" s="98"/>
      <c r="K113" s="98"/>
      <c r="L113" s="24"/>
      <c r="M113" s="114"/>
      <c r="N113" s="98"/>
      <c r="O113" s="98"/>
      <c r="P113" s="98"/>
    </row>
    <row r="114" spans="2:16" ht="64.5" hidden="1" thickBot="1" x14ac:dyDescent="0.25">
      <c r="B114" s="115" t="s">
        <v>153</v>
      </c>
      <c r="C114" s="79"/>
      <c r="D114" s="73" t="s">
        <v>148</v>
      </c>
      <c r="E114" s="79" t="s">
        <v>150</v>
      </c>
      <c r="F114" s="79" t="s">
        <v>154</v>
      </c>
      <c r="G114" s="79"/>
      <c r="H114" s="79"/>
      <c r="I114" s="79" t="s">
        <v>150</v>
      </c>
      <c r="J114" s="61"/>
      <c r="K114" s="61"/>
      <c r="L114" s="61"/>
      <c r="M114" s="61"/>
      <c r="N114" s="61"/>
      <c r="O114" s="61"/>
      <c r="P114" s="61"/>
    </row>
    <row r="115" spans="2:16" ht="81.599999999999994" hidden="1" customHeight="1" x14ac:dyDescent="0.2">
      <c r="B115" s="116" t="s">
        <v>155</v>
      </c>
      <c r="C115" s="79"/>
      <c r="D115" s="73" t="s">
        <v>148</v>
      </c>
      <c r="E115" s="79" t="s">
        <v>150</v>
      </c>
      <c r="F115" s="79" t="s">
        <v>156</v>
      </c>
      <c r="G115" s="79"/>
      <c r="H115" s="79"/>
      <c r="I115" s="79" t="s">
        <v>150</v>
      </c>
      <c r="J115" s="61"/>
      <c r="K115" s="61"/>
      <c r="L115" s="61"/>
      <c r="M115" s="61"/>
      <c r="N115" s="61"/>
      <c r="O115" s="61"/>
      <c r="P115" s="61"/>
    </row>
    <row r="116" spans="2:16" ht="81" hidden="1" customHeight="1" x14ac:dyDescent="0.2">
      <c r="B116" s="115" t="s">
        <v>157</v>
      </c>
      <c r="C116" s="79"/>
      <c r="D116" s="73" t="s">
        <v>148</v>
      </c>
      <c r="E116" s="79" t="s">
        <v>150</v>
      </c>
      <c r="F116" s="79" t="s">
        <v>158</v>
      </c>
      <c r="G116" s="79"/>
      <c r="H116" s="79"/>
      <c r="I116" s="79" t="s">
        <v>150</v>
      </c>
      <c r="J116" s="75"/>
      <c r="K116" s="75"/>
      <c r="L116" s="75"/>
      <c r="M116" s="75"/>
      <c r="N116" s="75"/>
      <c r="O116" s="75"/>
      <c r="P116" s="75"/>
    </row>
    <row r="117" spans="2:16" ht="64.5" hidden="1" thickBot="1" x14ac:dyDescent="0.25">
      <c r="B117" s="116" t="s">
        <v>159</v>
      </c>
      <c r="C117" s="79"/>
      <c r="D117" s="73" t="s">
        <v>148</v>
      </c>
      <c r="E117" s="79" t="s">
        <v>150</v>
      </c>
      <c r="F117" s="79" t="s">
        <v>160</v>
      </c>
      <c r="G117" s="79"/>
      <c r="H117" s="79"/>
      <c r="I117" s="79" t="s">
        <v>150</v>
      </c>
      <c r="J117" s="75"/>
      <c r="K117" s="75"/>
      <c r="L117" s="75"/>
      <c r="M117" s="75"/>
      <c r="N117" s="75"/>
      <c r="O117" s="75"/>
      <c r="P117" s="75"/>
    </row>
    <row r="118" spans="2:16" ht="39.6" hidden="1" customHeight="1" x14ac:dyDescent="0.2">
      <c r="B118" s="72" t="s">
        <v>72</v>
      </c>
      <c r="C118" s="79"/>
      <c r="D118" s="78" t="s">
        <v>148</v>
      </c>
      <c r="E118" s="78" t="s">
        <v>150</v>
      </c>
      <c r="F118" s="78" t="s">
        <v>73</v>
      </c>
      <c r="G118" s="117"/>
      <c r="H118" s="117"/>
      <c r="I118" s="78" t="s">
        <v>150</v>
      </c>
      <c r="J118" s="118">
        <f>J119+J121</f>
        <v>9048</v>
      </c>
      <c r="K118" s="119"/>
      <c r="L118" s="118">
        <f>L119+L121</f>
        <v>10000</v>
      </c>
      <c r="M118" s="118">
        <f>M119+M121</f>
        <v>10000</v>
      </c>
      <c r="N118" s="118">
        <f>N119+N121</f>
        <v>9048</v>
      </c>
      <c r="O118" s="118">
        <f>O119+O121</f>
        <v>9048</v>
      </c>
      <c r="P118" s="118">
        <f>P119+P121</f>
        <v>9048</v>
      </c>
    </row>
    <row r="119" spans="2:16" ht="26.25" hidden="1" thickBot="1" x14ac:dyDescent="0.25">
      <c r="B119" s="120" t="s">
        <v>161</v>
      </c>
      <c r="C119" s="79"/>
      <c r="D119" s="79" t="s">
        <v>148</v>
      </c>
      <c r="E119" s="79" t="s">
        <v>150</v>
      </c>
      <c r="F119" s="79" t="s">
        <v>162</v>
      </c>
      <c r="G119" s="117"/>
      <c r="H119" s="117"/>
      <c r="I119" s="79" t="s">
        <v>150</v>
      </c>
      <c r="J119" s="118">
        <f>J120</f>
        <v>420</v>
      </c>
      <c r="K119" s="119"/>
      <c r="L119" s="118">
        <f>L120</f>
        <v>0</v>
      </c>
      <c r="M119" s="118">
        <f>M120</f>
        <v>0</v>
      </c>
      <c r="N119" s="118">
        <f>N120</f>
        <v>420</v>
      </c>
      <c r="O119" s="118">
        <f>O120</f>
        <v>420</v>
      </c>
      <c r="P119" s="118">
        <f>P120</f>
        <v>420</v>
      </c>
    </row>
    <row r="120" spans="2:16" ht="13.5" hidden="1" thickBot="1" x14ac:dyDescent="0.25">
      <c r="B120" s="66" t="s">
        <v>41</v>
      </c>
      <c r="C120" s="79"/>
      <c r="D120" s="79" t="s">
        <v>148</v>
      </c>
      <c r="E120" s="79" t="s">
        <v>150</v>
      </c>
      <c r="F120" s="79" t="s">
        <v>162</v>
      </c>
      <c r="G120" s="79" t="s">
        <v>64</v>
      </c>
      <c r="H120" s="79"/>
      <c r="I120" s="79" t="s">
        <v>150</v>
      </c>
      <c r="J120" s="121">
        <v>420</v>
      </c>
      <c r="K120" s="122"/>
      <c r="L120" s="123"/>
      <c r="M120" s="124"/>
      <c r="N120" s="121">
        <v>420</v>
      </c>
      <c r="O120" s="121">
        <v>420</v>
      </c>
      <c r="P120" s="121">
        <v>420</v>
      </c>
    </row>
    <row r="121" spans="2:16" ht="18.75" hidden="1" customHeight="1" x14ac:dyDescent="0.2">
      <c r="B121" s="120" t="s">
        <v>163</v>
      </c>
      <c r="C121" s="79"/>
      <c r="D121" s="79" t="s">
        <v>148</v>
      </c>
      <c r="E121" s="79" t="s">
        <v>150</v>
      </c>
      <c r="F121" s="79" t="s">
        <v>164</v>
      </c>
      <c r="G121" s="117"/>
      <c r="H121" s="117"/>
      <c r="I121" s="79" t="s">
        <v>150</v>
      </c>
      <c r="J121" s="121">
        <f>J122</f>
        <v>8628</v>
      </c>
      <c r="K121" s="118"/>
      <c r="L121" s="121">
        <f>L122</f>
        <v>10000</v>
      </c>
      <c r="M121" s="121">
        <f>M122</f>
        <v>10000</v>
      </c>
      <c r="N121" s="121">
        <f>N122</f>
        <v>8628</v>
      </c>
      <c r="O121" s="121">
        <f>O122</f>
        <v>8628</v>
      </c>
      <c r="P121" s="121">
        <f>P122</f>
        <v>8628</v>
      </c>
    </row>
    <row r="122" spans="2:16" ht="25.9" hidden="1" customHeight="1" x14ac:dyDescent="0.2">
      <c r="B122" s="125" t="s">
        <v>165</v>
      </c>
      <c r="C122" s="79"/>
      <c r="D122" s="79" t="s">
        <v>148</v>
      </c>
      <c r="E122" s="79" t="s">
        <v>150</v>
      </c>
      <c r="F122" s="79" t="s">
        <v>164</v>
      </c>
      <c r="G122" s="79" t="s">
        <v>166</v>
      </c>
      <c r="H122" s="79"/>
      <c r="I122" s="79" t="s">
        <v>150</v>
      </c>
      <c r="J122" s="126">
        <v>8628</v>
      </c>
      <c r="K122" s="127"/>
      <c r="L122" s="128">
        <v>10000</v>
      </c>
      <c r="M122" s="129">
        <v>10000</v>
      </c>
      <c r="N122" s="126">
        <v>8628</v>
      </c>
      <c r="O122" s="126">
        <v>8628</v>
      </c>
      <c r="P122" s="126">
        <v>8628</v>
      </c>
    </row>
    <row r="123" spans="2:16" ht="13.5" hidden="1" thickBot="1" x14ac:dyDescent="0.25">
      <c r="B123" s="72" t="s">
        <v>167</v>
      </c>
      <c r="C123" s="78"/>
      <c r="D123" s="78" t="s">
        <v>148</v>
      </c>
      <c r="E123" s="78" t="s">
        <v>168</v>
      </c>
      <c r="F123" s="79"/>
      <c r="G123" s="79"/>
      <c r="H123" s="79"/>
      <c r="I123" s="78" t="s">
        <v>168</v>
      </c>
      <c r="J123" s="74">
        <f>J124+J131</f>
        <v>1214.55</v>
      </c>
      <c r="K123" s="75"/>
      <c r="L123" s="130">
        <f>L124+L131</f>
        <v>4085</v>
      </c>
      <c r="M123" s="75">
        <f>M124+M131</f>
        <v>85</v>
      </c>
      <c r="N123" s="74">
        <f>N124+N131</f>
        <v>1214.55</v>
      </c>
      <c r="O123" s="74">
        <f>O124+O131</f>
        <v>1214.55</v>
      </c>
      <c r="P123" s="74">
        <f>P124+P131</f>
        <v>1214.55</v>
      </c>
    </row>
    <row r="124" spans="2:16" ht="58.15" hidden="1" customHeight="1" x14ac:dyDescent="0.2">
      <c r="B124" s="131" t="s">
        <v>169</v>
      </c>
      <c r="C124" s="78"/>
      <c r="D124" s="43" t="s">
        <v>148</v>
      </c>
      <c r="E124" s="78" t="s">
        <v>168</v>
      </c>
      <c r="F124" s="78" t="s">
        <v>170</v>
      </c>
      <c r="G124" s="98"/>
      <c r="H124" s="98"/>
      <c r="I124" s="78" t="s">
        <v>168</v>
      </c>
      <c r="J124" s="132">
        <f>J125</f>
        <v>1129.55</v>
      </c>
      <c r="K124" s="99"/>
      <c r="L124" s="132">
        <f t="shared" ref="L124:P125" si="8">L125</f>
        <v>4000</v>
      </c>
      <c r="M124" s="132">
        <f t="shared" si="8"/>
        <v>0</v>
      </c>
      <c r="N124" s="132">
        <f t="shared" si="8"/>
        <v>1129.55</v>
      </c>
      <c r="O124" s="132">
        <f t="shared" si="8"/>
        <v>1129.55</v>
      </c>
      <c r="P124" s="132">
        <f t="shared" si="8"/>
        <v>1129.55</v>
      </c>
    </row>
    <row r="125" spans="2:16" ht="77.25" hidden="1" thickBot="1" x14ac:dyDescent="0.25">
      <c r="B125" s="120" t="s">
        <v>171</v>
      </c>
      <c r="C125" s="79"/>
      <c r="D125" s="73" t="s">
        <v>148</v>
      </c>
      <c r="E125" s="79" t="s">
        <v>168</v>
      </c>
      <c r="F125" s="79" t="s">
        <v>172</v>
      </c>
      <c r="G125" s="79"/>
      <c r="H125" s="79"/>
      <c r="I125" s="79" t="s">
        <v>168</v>
      </c>
      <c r="J125" s="130">
        <f>J126</f>
        <v>1129.55</v>
      </c>
      <c r="K125" s="130"/>
      <c r="L125" s="130">
        <f t="shared" si="8"/>
        <v>4000</v>
      </c>
      <c r="M125" s="75">
        <f t="shared" si="8"/>
        <v>0</v>
      </c>
      <c r="N125" s="130">
        <f t="shared" si="8"/>
        <v>1129.55</v>
      </c>
      <c r="O125" s="130">
        <f t="shared" si="8"/>
        <v>1129.55</v>
      </c>
      <c r="P125" s="130">
        <f t="shared" si="8"/>
        <v>1129.55</v>
      </c>
    </row>
    <row r="126" spans="2:16" ht="26.25" hidden="1" thickBot="1" x14ac:dyDescent="0.25">
      <c r="B126" s="120" t="s">
        <v>173</v>
      </c>
      <c r="C126" s="79"/>
      <c r="D126" s="73" t="s">
        <v>148</v>
      </c>
      <c r="E126" s="79" t="s">
        <v>168</v>
      </c>
      <c r="F126" s="79" t="s">
        <v>172</v>
      </c>
      <c r="G126" s="79" t="s">
        <v>174</v>
      </c>
      <c r="H126" s="79"/>
      <c r="I126" s="79" t="s">
        <v>168</v>
      </c>
      <c r="J126" s="77">
        <v>1129.55</v>
      </c>
      <c r="K126" s="130"/>
      <c r="L126" s="77">
        <v>4000</v>
      </c>
      <c r="M126" s="75"/>
      <c r="N126" s="77">
        <v>1129.55</v>
      </c>
      <c r="O126" s="77">
        <v>1129.55</v>
      </c>
      <c r="P126" s="77">
        <v>1129.55</v>
      </c>
    </row>
    <row r="127" spans="2:16" ht="51.75" hidden="1" thickBot="1" x14ac:dyDescent="0.25">
      <c r="B127" s="120" t="s">
        <v>175</v>
      </c>
      <c r="C127" s="79"/>
      <c r="D127" s="73" t="s">
        <v>148</v>
      </c>
      <c r="E127" s="79" t="s">
        <v>168</v>
      </c>
      <c r="F127" s="79" t="s">
        <v>176</v>
      </c>
      <c r="G127" s="79"/>
      <c r="H127" s="79"/>
      <c r="I127" s="79" t="s">
        <v>168</v>
      </c>
      <c r="J127" s="75"/>
      <c r="K127" s="75"/>
      <c r="L127" s="75"/>
      <c r="M127" s="75"/>
      <c r="N127" s="75"/>
      <c r="O127" s="75"/>
      <c r="P127" s="75"/>
    </row>
    <row r="128" spans="2:16" ht="42.75" hidden="1" customHeight="1" x14ac:dyDescent="0.2">
      <c r="B128" s="131" t="s">
        <v>177</v>
      </c>
      <c r="C128" s="78"/>
      <c r="D128" s="43" t="s">
        <v>148</v>
      </c>
      <c r="E128" s="78" t="s">
        <v>168</v>
      </c>
      <c r="F128" s="78" t="s">
        <v>178</v>
      </c>
      <c r="G128" s="98"/>
      <c r="H128" s="98"/>
      <c r="I128" s="78" t="s">
        <v>168</v>
      </c>
      <c r="J128" s="98"/>
      <c r="K128" s="133"/>
      <c r="L128" s="24"/>
      <c r="M128" s="114"/>
      <c r="N128" s="98"/>
      <c r="O128" s="98"/>
      <c r="P128" s="98"/>
    </row>
    <row r="129" spans="2:16" ht="72.75" hidden="1" customHeight="1" x14ac:dyDescent="0.2">
      <c r="B129" s="76" t="s">
        <v>179</v>
      </c>
      <c r="C129" s="79"/>
      <c r="D129" s="73" t="s">
        <v>148</v>
      </c>
      <c r="E129" s="79" t="s">
        <v>168</v>
      </c>
      <c r="F129" s="79" t="s">
        <v>180</v>
      </c>
      <c r="G129" s="79"/>
      <c r="H129" s="79"/>
      <c r="I129" s="79" t="s">
        <v>168</v>
      </c>
      <c r="J129" s="75"/>
      <c r="K129" s="75"/>
      <c r="L129" s="75"/>
      <c r="M129" s="75"/>
      <c r="N129" s="75"/>
      <c r="O129" s="75"/>
      <c r="P129" s="75"/>
    </row>
    <row r="130" spans="2:16" ht="57" hidden="1" customHeight="1" x14ac:dyDescent="0.2">
      <c r="B130" s="120" t="s">
        <v>181</v>
      </c>
      <c r="C130" s="78"/>
      <c r="D130" s="73" t="s">
        <v>148</v>
      </c>
      <c r="E130" s="79" t="s">
        <v>168</v>
      </c>
      <c r="F130" s="79" t="s">
        <v>182</v>
      </c>
      <c r="G130" s="79"/>
      <c r="H130" s="79"/>
      <c r="I130" s="79" t="s">
        <v>168</v>
      </c>
      <c r="J130" s="75"/>
      <c r="K130" s="75"/>
      <c r="L130" s="75"/>
      <c r="M130" s="75"/>
      <c r="N130" s="75"/>
      <c r="O130" s="75"/>
      <c r="P130" s="75"/>
    </row>
    <row r="131" spans="2:16" ht="39.6" hidden="1" customHeight="1" x14ac:dyDescent="0.2">
      <c r="B131" s="72" t="s">
        <v>72</v>
      </c>
      <c r="C131" s="79"/>
      <c r="D131" s="78" t="s">
        <v>148</v>
      </c>
      <c r="E131" s="78" t="s">
        <v>168</v>
      </c>
      <c r="F131" s="78" t="s">
        <v>73</v>
      </c>
      <c r="G131" s="117"/>
      <c r="H131" s="117"/>
      <c r="I131" s="78" t="s">
        <v>168</v>
      </c>
      <c r="J131" s="99">
        <f>J132</f>
        <v>85</v>
      </c>
      <c r="K131" s="99"/>
      <c r="L131" s="99">
        <f>L132</f>
        <v>85</v>
      </c>
      <c r="M131" s="99">
        <f>M132</f>
        <v>85</v>
      </c>
      <c r="N131" s="99">
        <f>N132</f>
        <v>85</v>
      </c>
      <c r="O131" s="99">
        <f>O132</f>
        <v>85</v>
      </c>
      <c r="P131" s="99">
        <f>P132</f>
        <v>85</v>
      </c>
    </row>
    <row r="132" spans="2:16" ht="43.5" hidden="1" customHeight="1" x14ac:dyDescent="0.2">
      <c r="B132" s="76" t="s">
        <v>183</v>
      </c>
      <c r="C132" s="79"/>
      <c r="D132" s="79" t="s">
        <v>148</v>
      </c>
      <c r="E132" s="79" t="s">
        <v>168</v>
      </c>
      <c r="F132" s="79" t="s">
        <v>184</v>
      </c>
      <c r="G132" s="117"/>
      <c r="H132" s="117"/>
      <c r="I132" s="79" t="s">
        <v>168</v>
      </c>
      <c r="J132" s="118">
        <f>J135</f>
        <v>85</v>
      </c>
      <c r="K132" s="118"/>
      <c r="L132" s="118">
        <f>L135</f>
        <v>85</v>
      </c>
      <c r="M132" s="118">
        <f>M135</f>
        <v>85</v>
      </c>
      <c r="N132" s="118">
        <f>N135</f>
        <v>85</v>
      </c>
      <c r="O132" s="118">
        <f>O135</f>
        <v>85</v>
      </c>
      <c r="P132" s="118">
        <f>P135</f>
        <v>85</v>
      </c>
    </row>
    <row r="133" spans="2:16" ht="60.75" hidden="1" customHeight="1" x14ac:dyDescent="0.2">
      <c r="B133" s="82" t="s">
        <v>185</v>
      </c>
      <c r="C133" s="102"/>
      <c r="D133" s="102" t="s">
        <v>148</v>
      </c>
      <c r="E133" s="102" t="s">
        <v>168</v>
      </c>
      <c r="F133" s="102" t="s">
        <v>186</v>
      </c>
      <c r="G133" s="134" t="s">
        <v>187</v>
      </c>
      <c r="H133" s="135"/>
      <c r="I133" s="135"/>
      <c r="J133" s="136"/>
      <c r="K133" s="137"/>
      <c r="L133" s="24"/>
      <c r="M133" s="24"/>
      <c r="N133" s="24"/>
      <c r="O133" s="24"/>
      <c r="P133" s="24"/>
    </row>
    <row r="134" spans="2:16" ht="48" hidden="1" customHeight="1" x14ac:dyDescent="0.2">
      <c r="B134" s="82" t="s">
        <v>188</v>
      </c>
      <c r="C134" s="102"/>
      <c r="D134" s="102" t="s">
        <v>148</v>
      </c>
      <c r="E134" s="102" t="s">
        <v>168</v>
      </c>
      <c r="F134" s="102" t="s">
        <v>189</v>
      </c>
      <c r="G134" s="138" t="s">
        <v>190</v>
      </c>
      <c r="H134" s="139"/>
      <c r="I134" s="139"/>
      <c r="J134" s="140"/>
      <c r="K134" s="137"/>
      <c r="L134" s="24"/>
      <c r="M134" s="24"/>
      <c r="N134" s="24"/>
      <c r="O134" s="24"/>
      <c r="P134" s="24"/>
    </row>
    <row r="135" spans="2:16" ht="16.899999999999999" hidden="1" customHeight="1" x14ac:dyDescent="0.2">
      <c r="B135" s="66" t="s">
        <v>41</v>
      </c>
      <c r="C135" s="102"/>
      <c r="D135" s="79" t="s">
        <v>148</v>
      </c>
      <c r="E135" s="79" t="s">
        <v>168</v>
      </c>
      <c r="F135" s="79" t="s">
        <v>184</v>
      </c>
      <c r="G135" s="63" t="s">
        <v>64</v>
      </c>
      <c r="H135" s="63"/>
      <c r="I135" s="79" t="s">
        <v>168</v>
      </c>
      <c r="J135" s="141">
        <v>85</v>
      </c>
      <c r="K135" s="142"/>
      <c r="L135" s="143">
        <v>85</v>
      </c>
      <c r="M135" s="141">
        <v>85</v>
      </c>
      <c r="N135" s="141">
        <v>85</v>
      </c>
      <c r="O135" s="141">
        <v>85</v>
      </c>
      <c r="P135" s="141">
        <v>85</v>
      </c>
    </row>
    <row r="136" spans="2:16" ht="20.25" hidden="1" customHeight="1" x14ac:dyDescent="0.2">
      <c r="B136" s="72" t="s">
        <v>191</v>
      </c>
      <c r="C136" s="79"/>
      <c r="D136" s="78" t="s">
        <v>148</v>
      </c>
      <c r="E136" s="78" t="s">
        <v>192</v>
      </c>
      <c r="F136" s="79"/>
      <c r="G136" s="79"/>
      <c r="H136" s="79"/>
      <c r="I136" s="78" t="s">
        <v>192</v>
      </c>
      <c r="J136" s="144">
        <f>J137+J140</f>
        <v>11758.768999999998</v>
      </c>
      <c r="K136" s="75"/>
      <c r="L136" s="144">
        <f>L137+L140</f>
        <v>13625.55</v>
      </c>
      <c r="M136" s="144">
        <f>M137+M140</f>
        <v>15979.505000000001</v>
      </c>
      <c r="N136" s="144">
        <f>N137+N140</f>
        <v>11758.768999999998</v>
      </c>
      <c r="O136" s="144">
        <f>O137+O140</f>
        <v>11758.768999999998</v>
      </c>
      <c r="P136" s="144">
        <f>P137+P140</f>
        <v>11758.768999999998</v>
      </c>
    </row>
    <row r="137" spans="2:16" ht="55.15" hidden="1" customHeight="1" x14ac:dyDescent="0.2">
      <c r="B137" s="145" t="s">
        <v>193</v>
      </c>
      <c r="C137" s="78"/>
      <c r="D137" s="43" t="s">
        <v>148</v>
      </c>
      <c r="E137" s="78" t="s">
        <v>192</v>
      </c>
      <c r="F137" s="78" t="s">
        <v>194</v>
      </c>
      <c r="G137" s="98"/>
      <c r="H137" s="98"/>
      <c r="I137" s="78" t="s">
        <v>192</v>
      </c>
      <c r="J137" s="99">
        <f>J138</f>
        <v>2275.0059999999999</v>
      </c>
      <c r="K137" s="99"/>
      <c r="L137" s="99">
        <f t="shared" ref="L137:P138" si="9">L138</f>
        <v>6008.35</v>
      </c>
      <c r="M137" s="99">
        <f t="shared" si="9"/>
        <v>8515.7049999999999</v>
      </c>
      <c r="N137" s="99">
        <f t="shared" si="9"/>
        <v>2275.0059999999999</v>
      </c>
      <c r="O137" s="99">
        <f t="shared" si="9"/>
        <v>2275.0059999999999</v>
      </c>
      <c r="P137" s="99">
        <f t="shared" si="9"/>
        <v>2275.0059999999999</v>
      </c>
    </row>
    <row r="138" spans="2:16" ht="70.150000000000006" hidden="1" customHeight="1" x14ac:dyDescent="0.2">
      <c r="B138" s="120" t="s">
        <v>195</v>
      </c>
      <c r="C138" s="79"/>
      <c r="D138" s="73" t="s">
        <v>148</v>
      </c>
      <c r="E138" s="79" t="s">
        <v>192</v>
      </c>
      <c r="F138" s="79" t="s">
        <v>196</v>
      </c>
      <c r="G138" s="79"/>
      <c r="H138" s="79"/>
      <c r="I138" s="79" t="s">
        <v>192</v>
      </c>
      <c r="J138" s="74">
        <f>J139</f>
        <v>2275.0059999999999</v>
      </c>
      <c r="K138" s="75"/>
      <c r="L138" s="74">
        <f t="shared" si="9"/>
        <v>6008.35</v>
      </c>
      <c r="M138" s="74">
        <f t="shared" si="9"/>
        <v>8515.7049999999999</v>
      </c>
      <c r="N138" s="74">
        <f t="shared" si="9"/>
        <v>2275.0059999999999</v>
      </c>
      <c r="O138" s="74">
        <f t="shared" si="9"/>
        <v>2275.0059999999999</v>
      </c>
      <c r="P138" s="74">
        <f t="shared" si="9"/>
        <v>2275.0059999999999</v>
      </c>
    </row>
    <row r="139" spans="2:16" ht="12.6" hidden="1" customHeight="1" x14ac:dyDescent="0.2">
      <c r="B139" s="66" t="s">
        <v>41</v>
      </c>
      <c r="C139" s="79"/>
      <c r="D139" s="73" t="s">
        <v>148</v>
      </c>
      <c r="E139" s="79" t="s">
        <v>192</v>
      </c>
      <c r="F139" s="79" t="s">
        <v>196</v>
      </c>
      <c r="G139" s="79" t="s">
        <v>64</v>
      </c>
      <c r="H139" s="79"/>
      <c r="I139" s="79" t="s">
        <v>192</v>
      </c>
      <c r="J139" s="74">
        <v>2275.0059999999999</v>
      </c>
      <c r="K139" s="75"/>
      <c r="L139" s="74">
        <v>6008.35</v>
      </c>
      <c r="M139" s="74">
        <v>8515.7049999999999</v>
      </c>
      <c r="N139" s="74">
        <v>2275.0059999999999</v>
      </c>
      <c r="O139" s="74">
        <v>2275.0059999999999</v>
      </c>
      <c r="P139" s="74">
        <v>2275.0059999999999</v>
      </c>
    </row>
    <row r="140" spans="2:16" ht="56.45" hidden="1" customHeight="1" x14ac:dyDescent="0.2">
      <c r="B140" s="131" t="s">
        <v>197</v>
      </c>
      <c r="C140" s="79"/>
      <c r="D140" s="78" t="s">
        <v>148</v>
      </c>
      <c r="E140" s="78" t="s">
        <v>192</v>
      </c>
      <c r="F140" s="78" t="s">
        <v>198</v>
      </c>
      <c r="G140" s="98"/>
      <c r="H140" s="98"/>
      <c r="I140" s="78" t="s">
        <v>192</v>
      </c>
      <c r="J140" s="99">
        <f>J141+J143</f>
        <v>9483.762999999999</v>
      </c>
      <c r="K140" s="98"/>
      <c r="L140" s="99">
        <f>L141+L143</f>
        <v>7617.2</v>
      </c>
      <c r="M140" s="144">
        <f>M141+M143</f>
        <v>7463.8</v>
      </c>
      <c r="N140" s="99">
        <f>N141+N143</f>
        <v>9483.762999999999</v>
      </c>
      <c r="O140" s="99">
        <f>O141+O143</f>
        <v>9483.762999999999</v>
      </c>
      <c r="P140" s="99">
        <f>P141+P143</f>
        <v>9483.762999999999</v>
      </c>
    </row>
    <row r="141" spans="2:16" ht="77.25" hidden="1" thickBot="1" x14ac:dyDescent="0.25">
      <c r="B141" s="76" t="s">
        <v>199</v>
      </c>
      <c r="C141" s="79"/>
      <c r="D141" s="78" t="s">
        <v>148</v>
      </c>
      <c r="E141" s="78" t="s">
        <v>192</v>
      </c>
      <c r="F141" s="79" t="s">
        <v>200</v>
      </c>
      <c r="G141" s="79"/>
      <c r="H141" s="79"/>
      <c r="I141" s="78" t="s">
        <v>192</v>
      </c>
      <c r="J141" s="74">
        <f>J142</f>
        <v>5353.7750000000005</v>
      </c>
      <c r="K141" s="75"/>
      <c r="L141" s="75">
        <f>L142</f>
        <v>5406.2</v>
      </c>
      <c r="M141" s="75">
        <f>M142</f>
        <v>5230.3</v>
      </c>
      <c r="N141" s="74">
        <f>N142</f>
        <v>5353.7750000000005</v>
      </c>
      <c r="O141" s="74">
        <f>O142</f>
        <v>5353.7750000000005</v>
      </c>
      <c r="P141" s="74">
        <f>P142</f>
        <v>5353.7750000000005</v>
      </c>
    </row>
    <row r="142" spans="2:16" ht="13.5" hidden="1" thickBot="1" x14ac:dyDescent="0.25">
      <c r="B142" s="66" t="s">
        <v>41</v>
      </c>
      <c r="C142" s="79"/>
      <c r="D142" s="79" t="s">
        <v>148</v>
      </c>
      <c r="E142" s="79" t="s">
        <v>192</v>
      </c>
      <c r="F142" s="79" t="s">
        <v>200</v>
      </c>
      <c r="G142" s="79" t="s">
        <v>64</v>
      </c>
      <c r="H142" s="79"/>
      <c r="I142" s="79" t="s">
        <v>192</v>
      </c>
      <c r="J142" s="69">
        <f>5356.1-4835.3+2500.3+2332.675</f>
        <v>5353.7750000000005</v>
      </c>
      <c r="K142" s="75"/>
      <c r="L142" s="69">
        <v>5406.2</v>
      </c>
      <c r="M142" s="69">
        <v>5230.3</v>
      </c>
      <c r="N142" s="69">
        <f>5356.1-4835.3+2500.3+2332.675</f>
        <v>5353.7750000000005</v>
      </c>
      <c r="O142" s="69">
        <f>5356.1-4835.3+2500.3+2332.675</f>
        <v>5353.7750000000005</v>
      </c>
      <c r="P142" s="69">
        <f>5356.1-4835.3+2500.3+2332.675</f>
        <v>5353.7750000000005</v>
      </c>
    </row>
    <row r="143" spans="2:16" ht="79.150000000000006" hidden="1" customHeight="1" x14ac:dyDescent="0.2">
      <c r="B143" s="76" t="s">
        <v>201</v>
      </c>
      <c r="C143" s="79"/>
      <c r="D143" s="78" t="s">
        <v>148</v>
      </c>
      <c r="E143" s="78" t="s">
        <v>192</v>
      </c>
      <c r="F143" s="79" t="s">
        <v>202</v>
      </c>
      <c r="G143" s="79"/>
      <c r="H143" s="79"/>
      <c r="I143" s="78" t="s">
        <v>192</v>
      </c>
      <c r="J143" s="74">
        <f>J144</f>
        <v>4129.9879999999994</v>
      </c>
      <c r="K143" s="74"/>
      <c r="L143" s="74">
        <f>L144</f>
        <v>2211</v>
      </c>
      <c r="M143" s="74">
        <f>M144</f>
        <v>2233.5</v>
      </c>
      <c r="N143" s="74">
        <f>N144</f>
        <v>4129.9879999999994</v>
      </c>
      <c r="O143" s="74">
        <f>O144</f>
        <v>4129.9879999999994</v>
      </c>
      <c r="P143" s="74">
        <f>P144</f>
        <v>4129.9879999999994</v>
      </c>
    </row>
    <row r="144" spans="2:16" ht="18.600000000000001" hidden="1" customHeight="1" x14ac:dyDescent="0.2">
      <c r="B144" s="66" t="s">
        <v>41</v>
      </c>
      <c r="C144" s="79"/>
      <c r="D144" s="79" t="s">
        <v>148</v>
      </c>
      <c r="E144" s="79" t="s">
        <v>192</v>
      </c>
      <c r="F144" s="79" t="s">
        <v>202</v>
      </c>
      <c r="G144" s="79" t="s">
        <v>64</v>
      </c>
      <c r="H144" s="79"/>
      <c r="I144" s="79" t="s">
        <v>192</v>
      </c>
      <c r="J144" s="74">
        <f>2142.2+1447.788+540</f>
        <v>4129.9879999999994</v>
      </c>
      <c r="K144" s="74"/>
      <c r="L144" s="74">
        <v>2211</v>
      </c>
      <c r="M144" s="74">
        <v>2233.5</v>
      </c>
      <c r="N144" s="74">
        <f>2142.2+1447.788+540</f>
        <v>4129.9879999999994</v>
      </c>
      <c r="O144" s="74">
        <f>2142.2+1447.788+540</f>
        <v>4129.9879999999994</v>
      </c>
      <c r="P144" s="74">
        <f>2142.2+1447.788+540</f>
        <v>4129.9879999999994</v>
      </c>
    </row>
    <row r="145" spans="2:16" ht="19.5" hidden="1" customHeight="1" x14ac:dyDescent="0.2">
      <c r="B145" s="72" t="s">
        <v>203</v>
      </c>
      <c r="C145" s="79"/>
      <c r="D145" s="78" t="s">
        <v>148</v>
      </c>
      <c r="E145" s="78" t="s">
        <v>204</v>
      </c>
      <c r="F145" s="79"/>
      <c r="G145" s="79"/>
      <c r="H145" s="79"/>
      <c r="I145" s="78" t="s">
        <v>204</v>
      </c>
      <c r="J145" s="75">
        <f>J146</f>
        <v>0</v>
      </c>
      <c r="K145" s="75"/>
      <c r="L145" s="75">
        <f t="shared" ref="L145:P148" si="10">L146</f>
        <v>0</v>
      </c>
      <c r="M145" s="75">
        <f t="shared" si="10"/>
        <v>0</v>
      </c>
      <c r="N145" s="75">
        <f t="shared" si="10"/>
        <v>0</v>
      </c>
      <c r="O145" s="75">
        <f t="shared" si="10"/>
        <v>0</v>
      </c>
      <c r="P145" s="75">
        <f t="shared" si="10"/>
        <v>0</v>
      </c>
    </row>
    <row r="146" spans="2:16" ht="39" hidden="1" thickBot="1" x14ac:dyDescent="0.25">
      <c r="B146" s="72" t="s">
        <v>72</v>
      </c>
      <c r="C146" s="79"/>
      <c r="D146" s="78" t="s">
        <v>148</v>
      </c>
      <c r="E146" s="78" t="s">
        <v>204</v>
      </c>
      <c r="F146" s="79"/>
      <c r="G146" s="79"/>
      <c r="H146" s="79"/>
      <c r="I146" s="78" t="s">
        <v>204</v>
      </c>
      <c r="J146" s="75">
        <f>J147</f>
        <v>0</v>
      </c>
      <c r="K146" s="75"/>
      <c r="L146" s="75">
        <f t="shared" si="10"/>
        <v>0</v>
      </c>
      <c r="M146" s="75">
        <f t="shared" si="10"/>
        <v>0</v>
      </c>
      <c r="N146" s="75">
        <f t="shared" si="10"/>
        <v>0</v>
      </c>
      <c r="O146" s="75">
        <f t="shared" si="10"/>
        <v>0</v>
      </c>
      <c r="P146" s="75">
        <f t="shared" si="10"/>
        <v>0</v>
      </c>
    </row>
    <row r="147" spans="2:16" ht="30.75" hidden="1" customHeight="1" x14ac:dyDescent="0.2">
      <c r="B147" s="72" t="s">
        <v>205</v>
      </c>
      <c r="C147" s="79"/>
      <c r="D147" s="78" t="s">
        <v>148</v>
      </c>
      <c r="E147" s="78" t="s">
        <v>204</v>
      </c>
      <c r="F147" s="79" t="s">
        <v>206</v>
      </c>
      <c r="G147" s="117"/>
      <c r="H147" s="117"/>
      <c r="I147" s="78" t="s">
        <v>204</v>
      </c>
      <c r="J147" s="146">
        <f>J148</f>
        <v>0</v>
      </c>
      <c r="K147" s="146"/>
      <c r="L147" s="146">
        <f t="shared" si="10"/>
        <v>0</v>
      </c>
      <c r="M147" s="146">
        <f t="shared" si="10"/>
        <v>0</v>
      </c>
      <c r="N147" s="146">
        <f t="shared" si="10"/>
        <v>0</v>
      </c>
      <c r="O147" s="146">
        <f t="shared" si="10"/>
        <v>0</v>
      </c>
      <c r="P147" s="146">
        <f t="shared" si="10"/>
        <v>0</v>
      </c>
    </row>
    <row r="148" spans="2:16" ht="26.25" hidden="1" thickBot="1" x14ac:dyDescent="0.25">
      <c r="B148" s="93" t="s">
        <v>207</v>
      </c>
      <c r="C148" s="79"/>
      <c r="D148" s="78" t="s">
        <v>148</v>
      </c>
      <c r="E148" s="78" t="s">
        <v>204</v>
      </c>
      <c r="F148" s="79" t="s">
        <v>208</v>
      </c>
      <c r="G148" s="117"/>
      <c r="H148" s="117"/>
      <c r="I148" s="78" t="s">
        <v>204</v>
      </c>
      <c r="J148" s="146">
        <f>J149</f>
        <v>0</v>
      </c>
      <c r="K148" s="146"/>
      <c r="L148" s="146">
        <f t="shared" si="10"/>
        <v>0</v>
      </c>
      <c r="M148" s="146">
        <f t="shared" si="10"/>
        <v>0</v>
      </c>
      <c r="N148" s="146">
        <f t="shared" si="10"/>
        <v>0</v>
      </c>
      <c r="O148" s="146">
        <f t="shared" si="10"/>
        <v>0</v>
      </c>
      <c r="P148" s="146">
        <f t="shared" si="10"/>
        <v>0</v>
      </c>
    </row>
    <row r="149" spans="2:16" ht="13.5" hidden="1" thickBot="1" x14ac:dyDescent="0.25">
      <c r="B149" s="93"/>
      <c r="C149" s="79"/>
      <c r="D149" s="78" t="s">
        <v>148</v>
      </c>
      <c r="E149" s="78" t="s">
        <v>204</v>
      </c>
      <c r="F149" s="79" t="s">
        <v>208</v>
      </c>
      <c r="G149" s="117"/>
      <c r="H149" s="117"/>
      <c r="I149" s="78" t="s">
        <v>204</v>
      </c>
      <c r="J149" s="146"/>
      <c r="K149" s="146"/>
      <c r="L149" s="146"/>
      <c r="M149" s="146"/>
      <c r="N149" s="146"/>
      <c r="O149" s="146"/>
      <c r="P149" s="146"/>
    </row>
    <row r="150" spans="2:16" ht="15.75" hidden="1" thickBot="1" x14ac:dyDescent="0.25">
      <c r="B150" s="147" t="s">
        <v>209</v>
      </c>
      <c r="C150" s="91"/>
      <c r="D150" s="91" t="s">
        <v>210</v>
      </c>
      <c r="E150" s="148"/>
      <c r="F150" s="149"/>
      <c r="G150" s="89"/>
      <c r="H150" s="150"/>
      <c r="I150" s="148"/>
      <c r="J150" s="56">
        <f>J151</f>
        <v>160</v>
      </c>
      <c r="K150" s="56"/>
      <c r="L150" s="56">
        <f t="shared" ref="L150:P152" si="11">L151</f>
        <v>172</v>
      </c>
      <c r="M150" s="56">
        <f t="shared" si="11"/>
        <v>184</v>
      </c>
      <c r="N150" s="56">
        <f t="shared" si="11"/>
        <v>160</v>
      </c>
      <c r="O150" s="56">
        <f t="shared" si="11"/>
        <v>160</v>
      </c>
      <c r="P150" s="56">
        <f t="shared" si="11"/>
        <v>160</v>
      </c>
    </row>
    <row r="151" spans="2:16" ht="13.5" hidden="1" thickBot="1" x14ac:dyDescent="0.25">
      <c r="B151" s="72" t="s">
        <v>211</v>
      </c>
      <c r="C151" s="78"/>
      <c r="D151" s="78" t="s">
        <v>210</v>
      </c>
      <c r="E151" s="78" t="s">
        <v>212</v>
      </c>
      <c r="F151" s="24"/>
      <c r="G151" s="79"/>
      <c r="H151" s="79"/>
      <c r="I151" s="78" t="s">
        <v>212</v>
      </c>
      <c r="J151" s="70">
        <f>J152</f>
        <v>160</v>
      </c>
      <c r="K151" s="70"/>
      <c r="L151" s="70">
        <f t="shared" si="11"/>
        <v>172</v>
      </c>
      <c r="M151" s="70">
        <f t="shared" si="11"/>
        <v>184</v>
      </c>
      <c r="N151" s="70">
        <f t="shared" si="11"/>
        <v>160</v>
      </c>
      <c r="O151" s="70">
        <f t="shared" si="11"/>
        <v>160</v>
      </c>
      <c r="P151" s="70">
        <f t="shared" si="11"/>
        <v>160</v>
      </c>
    </row>
    <row r="152" spans="2:16" ht="53.25" hidden="1" customHeight="1" x14ac:dyDescent="0.2">
      <c r="B152" s="72" t="s">
        <v>213</v>
      </c>
      <c r="C152" s="78"/>
      <c r="D152" s="78" t="s">
        <v>210</v>
      </c>
      <c r="E152" s="78" t="s">
        <v>212</v>
      </c>
      <c r="F152" s="78" t="s">
        <v>214</v>
      </c>
      <c r="G152" s="98"/>
      <c r="H152" s="98"/>
      <c r="I152" s="78" t="s">
        <v>212</v>
      </c>
      <c r="J152" s="99">
        <f>J153</f>
        <v>160</v>
      </c>
      <c r="K152" s="99"/>
      <c r="L152" s="99">
        <f t="shared" si="11"/>
        <v>172</v>
      </c>
      <c r="M152" s="99">
        <f t="shared" si="11"/>
        <v>184</v>
      </c>
      <c r="N152" s="99">
        <f t="shared" si="11"/>
        <v>160</v>
      </c>
      <c r="O152" s="99">
        <f t="shared" si="11"/>
        <v>160</v>
      </c>
      <c r="P152" s="99">
        <f t="shared" si="11"/>
        <v>160</v>
      </c>
    </row>
    <row r="153" spans="2:16" ht="77.25" hidden="1" thickBot="1" x14ac:dyDescent="0.25">
      <c r="B153" s="100" t="s">
        <v>215</v>
      </c>
      <c r="C153" s="78"/>
      <c r="D153" s="78" t="s">
        <v>210</v>
      </c>
      <c r="E153" s="78" t="s">
        <v>212</v>
      </c>
      <c r="F153" s="78" t="s">
        <v>216</v>
      </c>
      <c r="G153" s="79"/>
      <c r="H153" s="79"/>
      <c r="I153" s="78" t="s">
        <v>212</v>
      </c>
      <c r="J153" s="70">
        <f>J156</f>
        <v>160</v>
      </c>
      <c r="K153" s="70"/>
      <c r="L153" s="70">
        <f>L156</f>
        <v>172</v>
      </c>
      <c r="M153" s="70">
        <f>M156</f>
        <v>184</v>
      </c>
      <c r="N153" s="70">
        <f>N156</f>
        <v>160</v>
      </c>
      <c r="O153" s="70">
        <f>O156</f>
        <v>160</v>
      </c>
      <c r="P153" s="70">
        <f>P156</f>
        <v>160</v>
      </c>
    </row>
    <row r="154" spans="2:16" ht="75" hidden="1" customHeight="1" x14ac:dyDescent="0.2">
      <c r="B154" s="80" t="s">
        <v>217</v>
      </c>
      <c r="C154" s="78"/>
      <c r="D154" s="78" t="s">
        <v>210</v>
      </c>
      <c r="E154" s="78" t="s">
        <v>212</v>
      </c>
      <c r="F154" s="79" t="s">
        <v>218</v>
      </c>
      <c r="G154" s="79"/>
      <c r="H154" s="79"/>
      <c r="I154" s="78" t="s">
        <v>212</v>
      </c>
      <c r="J154" s="70"/>
      <c r="K154" s="70"/>
      <c r="L154" s="70"/>
      <c r="M154" s="70"/>
      <c r="N154" s="70"/>
      <c r="O154" s="70"/>
      <c r="P154" s="70"/>
    </row>
    <row r="155" spans="2:16" ht="16.149999999999999" hidden="1" customHeight="1" x14ac:dyDescent="0.2">
      <c r="B155" s="66" t="s">
        <v>41</v>
      </c>
      <c r="C155" s="78"/>
      <c r="D155" s="78" t="s">
        <v>210</v>
      </c>
      <c r="E155" s="78" t="s">
        <v>212</v>
      </c>
      <c r="F155" s="79" t="s">
        <v>218</v>
      </c>
      <c r="G155" s="79" t="s">
        <v>64</v>
      </c>
      <c r="H155" s="79"/>
      <c r="I155" s="78" t="s">
        <v>212</v>
      </c>
      <c r="J155" s="70"/>
      <c r="K155" s="70"/>
      <c r="L155" s="70"/>
      <c r="M155" s="70"/>
      <c r="N155" s="70"/>
      <c r="O155" s="70"/>
      <c r="P155" s="70"/>
    </row>
    <row r="156" spans="2:16" ht="77.25" hidden="1" customHeight="1" x14ac:dyDescent="0.2">
      <c r="B156" s="76" t="s">
        <v>219</v>
      </c>
      <c r="C156" s="78"/>
      <c r="D156" s="78" t="s">
        <v>210</v>
      </c>
      <c r="E156" s="78" t="s">
        <v>212</v>
      </c>
      <c r="F156" s="79" t="s">
        <v>220</v>
      </c>
      <c r="G156" s="79"/>
      <c r="H156" s="79"/>
      <c r="I156" s="78" t="s">
        <v>212</v>
      </c>
      <c r="J156" s="70">
        <f>J157</f>
        <v>160</v>
      </c>
      <c r="K156" s="70"/>
      <c r="L156" s="70">
        <f>L157</f>
        <v>172</v>
      </c>
      <c r="M156" s="70">
        <f>M157</f>
        <v>184</v>
      </c>
      <c r="N156" s="70">
        <f>N157</f>
        <v>160</v>
      </c>
      <c r="O156" s="70">
        <f>O157</f>
        <v>160</v>
      </c>
      <c r="P156" s="70">
        <f>P157</f>
        <v>160</v>
      </c>
    </row>
    <row r="157" spans="2:16" ht="16.899999999999999" hidden="1" customHeight="1" x14ac:dyDescent="0.2">
      <c r="B157" s="66" t="s">
        <v>41</v>
      </c>
      <c r="C157" s="78"/>
      <c r="D157" s="78" t="s">
        <v>210</v>
      </c>
      <c r="E157" s="78" t="s">
        <v>212</v>
      </c>
      <c r="F157" s="79" t="s">
        <v>220</v>
      </c>
      <c r="G157" s="79" t="s">
        <v>64</v>
      </c>
      <c r="H157" s="79"/>
      <c r="I157" s="78" t="s">
        <v>212</v>
      </c>
      <c r="J157" s="70">
        <v>160</v>
      </c>
      <c r="K157" s="70"/>
      <c r="L157" s="70">
        <v>172</v>
      </c>
      <c r="M157" s="70">
        <v>184</v>
      </c>
      <c r="N157" s="70">
        <v>160</v>
      </c>
      <c r="O157" s="70">
        <v>160</v>
      </c>
      <c r="P157" s="70">
        <v>160</v>
      </c>
    </row>
    <row r="158" spans="2:16" ht="15" hidden="1" thickBot="1" x14ac:dyDescent="0.25">
      <c r="B158" s="52" t="s">
        <v>221</v>
      </c>
      <c r="C158" s="53"/>
      <c r="D158" s="53" t="s">
        <v>222</v>
      </c>
      <c r="E158" s="53"/>
      <c r="F158" s="53"/>
      <c r="G158" s="53"/>
      <c r="H158" s="53"/>
      <c r="I158" s="53"/>
      <c r="J158" s="56">
        <f>J159+J166</f>
        <v>7152.5</v>
      </c>
      <c r="K158" s="56"/>
      <c r="L158" s="56">
        <f>L159+L166</f>
        <v>7583.5</v>
      </c>
      <c r="M158" s="56">
        <f>M159+M166</f>
        <v>8198.5</v>
      </c>
      <c r="N158" s="56">
        <f>N159+N166</f>
        <v>7152.5</v>
      </c>
      <c r="O158" s="56">
        <f>O159+O166</f>
        <v>7152.5</v>
      </c>
      <c r="P158" s="56">
        <f>P159+P166</f>
        <v>7152.5</v>
      </c>
    </row>
    <row r="159" spans="2:16" ht="13.5" hidden="1" thickBot="1" x14ac:dyDescent="0.25">
      <c r="B159" s="72" t="s">
        <v>223</v>
      </c>
      <c r="C159" s="78"/>
      <c r="D159" s="78" t="s">
        <v>222</v>
      </c>
      <c r="E159" s="78" t="s">
        <v>224</v>
      </c>
      <c r="F159" s="78"/>
      <c r="G159" s="78"/>
      <c r="H159" s="78"/>
      <c r="I159" s="78" t="s">
        <v>224</v>
      </c>
      <c r="J159" s="61">
        <f>J160</f>
        <v>5947</v>
      </c>
      <c r="K159" s="61"/>
      <c r="L159" s="61">
        <f t="shared" ref="L159:P161" si="12">L160</f>
        <v>6305</v>
      </c>
      <c r="M159" s="61">
        <f t="shared" si="12"/>
        <v>6960</v>
      </c>
      <c r="N159" s="61">
        <f t="shared" si="12"/>
        <v>5947</v>
      </c>
      <c r="O159" s="61">
        <f t="shared" si="12"/>
        <v>5947</v>
      </c>
      <c r="P159" s="61">
        <f t="shared" si="12"/>
        <v>5947</v>
      </c>
    </row>
    <row r="160" spans="2:16" ht="55.5" hidden="1" customHeight="1" x14ac:dyDescent="0.2">
      <c r="B160" s="72" t="s">
        <v>213</v>
      </c>
      <c r="C160" s="78"/>
      <c r="D160" s="78" t="s">
        <v>222</v>
      </c>
      <c r="E160" s="78" t="s">
        <v>224</v>
      </c>
      <c r="F160" s="78" t="s">
        <v>214</v>
      </c>
      <c r="G160" s="98"/>
      <c r="H160" s="98"/>
      <c r="I160" s="78" t="s">
        <v>224</v>
      </c>
      <c r="J160" s="99">
        <f>J161</f>
        <v>5947</v>
      </c>
      <c r="K160" s="99"/>
      <c r="L160" s="99">
        <f t="shared" si="12"/>
        <v>6305</v>
      </c>
      <c r="M160" s="99">
        <f t="shared" si="12"/>
        <v>6960</v>
      </c>
      <c r="N160" s="99">
        <f t="shared" si="12"/>
        <v>5947</v>
      </c>
      <c r="O160" s="99">
        <f t="shared" si="12"/>
        <v>5947</v>
      </c>
      <c r="P160" s="99">
        <f t="shared" si="12"/>
        <v>5947</v>
      </c>
    </row>
    <row r="161" spans="2:24" ht="83.45" hidden="1" customHeight="1" x14ac:dyDescent="0.2">
      <c r="B161" s="100" t="s">
        <v>225</v>
      </c>
      <c r="C161" s="79"/>
      <c r="D161" s="79" t="s">
        <v>222</v>
      </c>
      <c r="E161" s="79" t="s">
        <v>224</v>
      </c>
      <c r="F161" s="79" t="s">
        <v>226</v>
      </c>
      <c r="G161" s="79"/>
      <c r="H161" s="79"/>
      <c r="I161" s="79" t="s">
        <v>224</v>
      </c>
      <c r="J161" s="68">
        <f>J162</f>
        <v>5947</v>
      </c>
      <c r="K161" s="68"/>
      <c r="L161" s="68">
        <f t="shared" si="12"/>
        <v>6305</v>
      </c>
      <c r="M161" s="68">
        <f t="shared" si="12"/>
        <v>6960</v>
      </c>
      <c r="N161" s="68">
        <f t="shared" si="12"/>
        <v>5947</v>
      </c>
      <c r="O161" s="68">
        <f t="shared" si="12"/>
        <v>5947</v>
      </c>
      <c r="P161" s="68">
        <f t="shared" si="12"/>
        <v>5947</v>
      </c>
    </row>
    <row r="162" spans="2:24" ht="90" hidden="1" thickBot="1" x14ac:dyDescent="0.25">
      <c r="B162" s="76" t="s">
        <v>227</v>
      </c>
      <c r="C162" s="79"/>
      <c r="D162" s="79" t="s">
        <v>222</v>
      </c>
      <c r="E162" s="79" t="s">
        <v>224</v>
      </c>
      <c r="F162" s="79" t="s">
        <v>228</v>
      </c>
      <c r="G162" s="79"/>
      <c r="H162" s="79"/>
      <c r="I162" s="79" t="s">
        <v>224</v>
      </c>
      <c r="J162" s="68">
        <f>J163+J164+J165</f>
        <v>5947</v>
      </c>
      <c r="K162" s="68"/>
      <c r="L162" s="68">
        <f>L163+L164+L165</f>
        <v>6305</v>
      </c>
      <c r="M162" s="68">
        <f>M163+M164+M165</f>
        <v>6960</v>
      </c>
      <c r="N162" s="68">
        <f>N163+N164+N165</f>
        <v>5947</v>
      </c>
      <c r="O162" s="68">
        <f>O163+O164+O165</f>
        <v>5947</v>
      </c>
      <c r="P162" s="68">
        <f>P163+P164+P165</f>
        <v>5947</v>
      </c>
    </row>
    <row r="163" spans="2:24" ht="13.5" hidden="1" thickBot="1" x14ac:dyDescent="0.25">
      <c r="B163" s="66" t="s">
        <v>229</v>
      </c>
      <c r="C163" s="79"/>
      <c r="D163" s="79" t="s">
        <v>222</v>
      </c>
      <c r="E163" s="79" t="s">
        <v>224</v>
      </c>
      <c r="F163" s="79" t="s">
        <v>228</v>
      </c>
      <c r="G163" s="79" t="s">
        <v>230</v>
      </c>
      <c r="H163" s="79"/>
      <c r="I163" s="79" t="s">
        <v>224</v>
      </c>
      <c r="J163" s="151">
        <v>4171.2870000000003</v>
      </c>
      <c r="K163" s="151"/>
      <c r="L163" s="68">
        <v>5305.1139999999996</v>
      </c>
      <c r="M163" s="68">
        <v>6631.482</v>
      </c>
      <c r="N163" s="151">
        <v>4171.2870000000003</v>
      </c>
      <c r="O163" s="151">
        <v>4171.2870000000003</v>
      </c>
      <c r="P163" s="151">
        <v>4171.2870000000003</v>
      </c>
    </row>
    <row r="164" spans="2:24" ht="13.5" hidden="1" thickBot="1" x14ac:dyDescent="0.25">
      <c r="B164" s="66" t="s">
        <v>41</v>
      </c>
      <c r="C164" s="79"/>
      <c r="D164" s="79" t="s">
        <v>222</v>
      </c>
      <c r="E164" s="79" t="s">
        <v>224</v>
      </c>
      <c r="F164" s="79" t="s">
        <v>228</v>
      </c>
      <c r="G164" s="79" t="s">
        <v>64</v>
      </c>
      <c r="H164" s="79"/>
      <c r="I164" s="79" t="s">
        <v>224</v>
      </c>
      <c r="J164" s="68">
        <f>1775.713-0.713</f>
        <v>1775</v>
      </c>
      <c r="K164" s="68"/>
      <c r="L164" s="68">
        <f>999.886-0.886</f>
        <v>999</v>
      </c>
      <c r="M164" s="68">
        <v>328</v>
      </c>
      <c r="N164" s="68">
        <f>1775.713-0.713</f>
        <v>1775</v>
      </c>
      <c r="O164" s="68">
        <f>1775.713-0.713</f>
        <v>1775</v>
      </c>
      <c r="P164" s="68">
        <f>1775.713-0.713</f>
        <v>1775</v>
      </c>
    </row>
    <row r="165" spans="2:24" ht="13.5" hidden="1" thickBot="1" x14ac:dyDescent="0.25">
      <c r="B165" s="66" t="s">
        <v>87</v>
      </c>
      <c r="C165" s="79"/>
      <c r="D165" s="79" t="s">
        <v>222</v>
      </c>
      <c r="E165" s="79" t="s">
        <v>224</v>
      </c>
      <c r="F165" s="79" t="s">
        <v>228</v>
      </c>
      <c r="G165" s="79" t="s">
        <v>88</v>
      </c>
      <c r="H165" s="79"/>
      <c r="I165" s="79" t="s">
        <v>224</v>
      </c>
      <c r="J165" s="70">
        <v>0.71299999999999997</v>
      </c>
      <c r="K165" s="70"/>
      <c r="L165" s="70">
        <v>0.88600000000000001</v>
      </c>
      <c r="M165" s="70">
        <v>0.51800000000000002</v>
      </c>
      <c r="N165" s="70">
        <v>0.71299999999999997</v>
      </c>
      <c r="O165" s="70">
        <v>0.71299999999999997</v>
      </c>
      <c r="P165" s="70">
        <v>0.71299999999999997</v>
      </c>
    </row>
    <row r="166" spans="2:24" ht="30.75" hidden="1" customHeight="1" x14ac:dyDescent="0.2">
      <c r="B166" s="72" t="s">
        <v>231</v>
      </c>
      <c r="C166" s="78"/>
      <c r="D166" s="78" t="s">
        <v>222</v>
      </c>
      <c r="E166" s="78" t="s">
        <v>232</v>
      </c>
      <c r="F166" s="79"/>
      <c r="G166" s="79"/>
      <c r="H166" s="79"/>
      <c r="I166" s="78" t="s">
        <v>232</v>
      </c>
      <c r="J166" s="61">
        <f>J167</f>
        <v>1205.5</v>
      </c>
      <c r="K166" s="61"/>
      <c r="L166" s="61">
        <f t="shared" ref="L166:P169" si="13">L167</f>
        <v>1278.5</v>
      </c>
      <c r="M166" s="61">
        <f t="shared" si="13"/>
        <v>1238.5</v>
      </c>
      <c r="N166" s="61">
        <f t="shared" si="13"/>
        <v>1205.5</v>
      </c>
      <c r="O166" s="61">
        <f t="shared" si="13"/>
        <v>1205.5</v>
      </c>
      <c r="P166" s="61">
        <f t="shared" si="13"/>
        <v>1205.5</v>
      </c>
    </row>
    <row r="167" spans="2:24" ht="39.6" hidden="1" customHeight="1" x14ac:dyDescent="0.2">
      <c r="B167" s="72" t="s">
        <v>213</v>
      </c>
      <c r="C167" s="78"/>
      <c r="D167" s="78" t="s">
        <v>222</v>
      </c>
      <c r="E167" s="78" t="s">
        <v>232</v>
      </c>
      <c r="F167" s="78" t="s">
        <v>214</v>
      </c>
      <c r="G167" s="98"/>
      <c r="H167" s="98"/>
      <c r="I167" s="78" t="s">
        <v>232</v>
      </c>
      <c r="J167" s="99">
        <f>J168</f>
        <v>1205.5</v>
      </c>
      <c r="K167" s="99"/>
      <c r="L167" s="99">
        <f t="shared" si="13"/>
        <v>1278.5</v>
      </c>
      <c r="M167" s="99">
        <f t="shared" si="13"/>
        <v>1238.5</v>
      </c>
      <c r="N167" s="99">
        <f t="shared" si="13"/>
        <v>1205.5</v>
      </c>
      <c r="O167" s="99">
        <f t="shared" si="13"/>
        <v>1205.5</v>
      </c>
      <c r="P167" s="99">
        <f t="shared" si="13"/>
        <v>1205.5</v>
      </c>
    </row>
    <row r="168" spans="2:24" ht="85.9" hidden="1" customHeight="1" x14ac:dyDescent="0.2">
      <c r="B168" s="100" t="s">
        <v>233</v>
      </c>
      <c r="C168" s="79"/>
      <c r="D168" s="79" t="s">
        <v>222</v>
      </c>
      <c r="E168" s="79" t="s">
        <v>232</v>
      </c>
      <c r="F168" s="79" t="s">
        <v>234</v>
      </c>
      <c r="G168" s="79"/>
      <c r="H168" s="79"/>
      <c r="I168" s="79" t="s">
        <v>232</v>
      </c>
      <c r="J168" s="68">
        <f>J169</f>
        <v>1205.5</v>
      </c>
      <c r="K168" s="68"/>
      <c r="L168" s="68">
        <f t="shared" si="13"/>
        <v>1278.5</v>
      </c>
      <c r="M168" s="68">
        <f t="shared" si="13"/>
        <v>1238.5</v>
      </c>
      <c r="N168" s="68">
        <f t="shared" si="13"/>
        <v>1205.5</v>
      </c>
      <c r="O168" s="68">
        <f t="shared" si="13"/>
        <v>1205.5</v>
      </c>
      <c r="P168" s="68">
        <f t="shared" si="13"/>
        <v>1205.5</v>
      </c>
    </row>
    <row r="169" spans="2:24" ht="90" hidden="1" thickBot="1" x14ac:dyDescent="0.25">
      <c r="B169" s="76" t="s">
        <v>235</v>
      </c>
      <c r="C169" s="79"/>
      <c r="D169" s="79" t="s">
        <v>222</v>
      </c>
      <c r="E169" s="79" t="s">
        <v>232</v>
      </c>
      <c r="F169" s="79" t="s">
        <v>236</v>
      </c>
      <c r="G169" s="79"/>
      <c r="H169" s="79"/>
      <c r="I169" s="79" t="s">
        <v>232</v>
      </c>
      <c r="J169" s="68">
        <f>J170</f>
        <v>1205.5</v>
      </c>
      <c r="K169" s="68"/>
      <c r="L169" s="68">
        <f t="shared" si="13"/>
        <v>1278.5</v>
      </c>
      <c r="M169" s="68">
        <f t="shared" si="13"/>
        <v>1238.5</v>
      </c>
      <c r="N169" s="68">
        <f t="shared" si="13"/>
        <v>1205.5</v>
      </c>
      <c r="O169" s="68">
        <f t="shared" si="13"/>
        <v>1205.5</v>
      </c>
      <c r="P169" s="68">
        <f t="shared" si="13"/>
        <v>1205.5</v>
      </c>
    </row>
    <row r="170" spans="2:24" ht="13.5" hidden="1" thickBot="1" x14ac:dyDescent="0.25">
      <c r="B170" s="66" t="s">
        <v>41</v>
      </c>
      <c r="C170" s="79"/>
      <c r="D170" s="79" t="s">
        <v>222</v>
      </c>
      <c r="E170" s="79" t="s">
        <v>232</v>
      </c>
      <c r="F170" s="79" t="s">
        <v>236</v>
      </c>
      <c r="G170" s="79" t="s">
        <v>64</v>
      </c>
      <c r="H170" s="79"/>
      <c r="I170" s="79" t="s">
        <v>232</v>
      </c>
      <c r="J170" s="68">
        <v>1205.5</v>
      </c>
      <c r="K170" s="68"/>
      <c r="L170" s="68">
        <v>1278.5</v>
      </c>
      <c r="M170" s="68">
        <v>1238.5</v>
      </c>
      <c r="N170" s="68">
        <v>1205.5</v>
      </c>
      <c r="O170" s="68">
        <v>1205.5</v>
      </c>
      <c r="P170" s="68">
        <v>1205.5</v>
      </c>
    </row>
    <row r="171" spans="2:24" s="154" customFormat="1" ht="51.75" hidden="1" thickBot="1" x14ac:dyDescent="0.3">
      <c r="B171" s="152" t="s">
        <v>237</v>
      </c>
      <c r="C171" s="63"/>
      <c r="D171" s="63" t="s">
        <v>222</v>
      </c>
      <c r="E171" s="79" t="s">
        <v>232</v>
      </c>
      <c r="F171" s="63" t="s">
        <v>238</v>
      </c>
      <c r="G171" s="102"/>
      <c r="H171" s="102"/>
      <c r="I171" s="79" t="s">
        <v>232</v>
      </c>
      <c r="J171" s="70"/>
      <c r="K171" s="70"/>
      <c r="L171" s="70"/>
      <c r="M171" s="70"/>
      <c r="N171" s="70"/>
      <c r="O171" s="70"/>
      <c r="P171" s="70"/>
      <c r="Q171" s="153"/>
      <c r="R171" s="153"/>
      <c r="S171" s="153"/>
      <c r="T171" s="153"/>
      <c r="U171" s="153"/>
      <c r="V171" s="153"/>
      <c r="W171" s="153"/>
      <c r="X171" s="153"/>
    </row>
    <row r="172" spans="2:24" ht="15" hidden="1" thickBot="1" x14ac:dyDescent="0.25">
      <c r="B172" s="52" t="s">
        <v>239</v>
      </c>
      <c r="C172" s="53"/>
      <c r="D172" s="53" t="s">
        <v>240</v>
      </c>
      <c r="E172" s="53"/>
      <c r="F172" s="53"/>
      <c r="G172" s="53"/>
      <c r="H172" s="53"/>
      <c r="I172" s="53"/>
      <c r="J172" s="95">
        <f>J173+J176</f>
        <v>412.5</v>
      </c>
      <c r="K172" s="95"/>
      <c r="L172" s="95">
        <f>L173+L176</f>
        <v>412.5</v>
      </c>
      <c r="M172" s="95">
        <f>M173+M176</f>
        <v>412.5</v>
      </c>
      <c r="N172" s="95">
        <f>N173+N176</f>
        <v>412.5</v>
      </c>
      <c r="O172" s="95">
        <f>O173+O176</f>
        <v>412.5</v>
      </c>
      <c r="P172" s="95">
        <f>P173+P176</f>
        <v>412.5</v>
      </c>
    </row>
    <row r="173" spans="2:24" ht="13.5" hidden="1" thickBot="1" x14ac:dyDescent="0.25">
      <c r="B173" s="108" t="s">
        <v>241</v>
      </c>
      <c r="C173" s="59"/>
      <c r="D173" s="78" t="s">
        <v>240</v>
      </c>
      <c r="E173" s="78" t="s">
        <v>242</v>
      </c>
      <c r="F173" s="59"/>
      <c r="G173" s="59"/>
      <c r="H173" s="59"/>
      <c r="I173" s="78" t="s">
        <v>242</v>
      </c>
      <c r="J173" s="75">
        <f>J174</f>
        <v>240.5</v>
      </c>
      <c r="K173" s="75"/>
      <c r="L173" s="75">
        <f t="shared" ref="L173:P174" si="14">L174</f>
        <v>240.5</v>
      </c>
      <c r="M173" s="75">
        <f t="shared" si="14"/>
        <v>240.5</v>
      </c>
      <c r="N173" s="75">
        <f t="shared" si="14"/>
        <v>240.5</v>
      </c>
      <c r="O173" s="75">
        <f t="shared" si="14"/>
        <v>240.5</v>
      </c>
      <c r="P173" s="75">
        <f t="shared" si="14"/>
        <v>240.5</v>
      </c>
    </row>
    <row r="174" spans="2:24" ht="21" hidden="1" customHeight="1" x14ac:dyDescent="0.2">
      <c r="B174" s="80" t="s">
        <v>243</v>
      </c>
      <c r="C174" s="59"/>
      <c r="D174" s="79" t="s">
        <v>240</v>
      </c>
      <c r="E174" s="79" t="s">
        <v>242</v>
      </c>
      <c r="F174" s="155">
        <v>9900308</v>
      </c>
      <c r="G174" s="59"/>
      <c r="H174" s="59"/>
      <c r="I174" s="79" t="s">
        <v>242</v>
      </c>
      <c r="J174" s="71">
        <f>J175</f>
        <v>240.5</v>
      </c>
      <c r="K174" s="71"/>
      <c r="L174" s="71">
        <f t="shared" si="14"/>
        <v>240.5</v>
      </c>
      <c r="M174" s="71">
        <f t="shared" si="14"/>
        <v>240.5</v>
      </c>
      <c r="N174" s="71">
        <f t="shared" si="14"/>
        <v>240.5</v>
      </c>
      <c r="O174" s="71">
        <f t="shared" si="14"/>
        <v>240.5</v>
      </c>
      <c r="P174" s="71">
        <f t="shared" si="14"/>
        <v>240.5</v>
      </c>
    </row>
    <row r="175" spans="2:24" ht="21" hidden="1" customHeight="1" x14ac:dyDescent="0.2">
      <c r="B175" s="66" t="s">
        <v>244</v>
      </c>
      <c r="C175" s="59"/>
      <c r="D175" s="79" t="s">
        <v>240</v>
      </c>
      <c r="E175" s="79" t="s">
        <v>242</v>
      </c>
      <c r="F175" s="155">
        <v>9900308</v>
      </c>
      <c r="G175" s="63" t="s">
        <v>245</v>
      </c>
      <c r="H175" s="63"/>
      <c r="I175" s="79" t="s">
        <v>242</v>
      </c>
      <c r="J175" s="71">
        <v>240.5</v>
      </c>
      <c r="K175" s="71"/>
      <c r="L175" s="71">
        <v>240.5</v>
      </c>
      <c r="M175" s="71">
        <v>240.5</v>
      </c>
      <c r="N175" s="71">
        <v>240.5</v>
      </c>
      <c r="O175" s="71">
        <v>240.5</v>
      </c>
      <c r="P175" s="71">
        <v>240.5</v>
      </c>
    </row>
    <row r="176" spans="2:24" ht="13.5" hidden="1" thickBot="1" x14ac:dyDescent="0.25">
      <c r="B176" s="113" t="s">
        <v>246</v>
      </c>
      <c r="C176" s="78"/>
      <c r="D176" s="78" t="s">
        <v>240</v>
      </c>
      <c r="E176" s="78" t="s">
        <v>247</v>
      </c>
      <c r="F176" s="78"/>
      <c r="G176" s="79"/>
      <c r="H176" s="79"/>
      <c r="I176" s="78" t="s">
        <v>247</v>
      </c>
      <c r="J176" s="75">
        <f>J177</f>
        <v>172</v>
      </c>
      <c r="K176" s="75"/>
      <c r="L176" s="75">
        <f t="shared" ref="L176:P177" si="15">L177</f>
        <v>172</v>
      </c>
      <c r="M176" s="75">
        <f t="shared" si="15"/>
        <v>172</v>
      </c>
      <c r="N176" s="75">
        <f t="shared" si="15"/>
        <v>172</v>
      </c>
      <c r="O176" s="75">
        <f t="shared" si="15"/>
        <v>172</v>
      </c>
      <c r="P176" s="75">
        <f t="shared" si="15"/>
        <v>172</v>
      </c>
    </row>
    <row r="177" spans="2:16" ht="21" hidden="1" customHeight="1" x14ac:dyDescent="0.2">
      <c r="B177" s="156" t="s">
        <v>248</v>
      </c>
      <c r="C177" s="156"/>
      <c r="D177" s="79" t="s">
        <v>240</v>
      </c>
      <c r="E177" s="79" t="s">
        <v>247</v>
      </c>
      <c r="F177" s="155">
        <v>9901073</v>
      </c>
      <c r="G177" s="79"/>
      <c r="H177" s="79"/>
      <c r="I177" s="79" t="s">
        <v>247</v>
      </c>
      <c r="J177" s="71">
        <f>J178</f>
        <v>172</v>
      </c>
      <c r="K177" s="71"/>
      <c r="L177" s="71">
        <f t="shared" si="15"/>
        <v>172</v>
      </c>
      <c r="M177" s="71">
        <f t="shared" si="15"/>
        <v>172</v>
      </c>
      <c r="N177" s="71">
        <f t="shared" si="15"/>
        <v>172</v>
      </c>
      <c r="O177" s="71">
        <f t="shared" si="15"/>
        <v>172</v>
      </c>
      <c r="P177" s="71">
        <f t="shared" si="15"/>
        <v>172</v>
      </c>
    </row>
    <row r="178" spans="2:16" ht="21" hidden="1" customHeight="1" x14ac:dyDescent="0.2">
      <c r="B178" s="66" t="s">
        <v>244</v>
      </c>
      <c r="C178" s="156"/>
      <c r="D178" s="79" t="s">
        <v>240</v>
      </c>
      <c r="E178" s="79" t="s">
        <v>247</v>
      </c>
      <c r="F178" s="155">
        <v>9901073</v>
      </c>
      <c r="G178" s="79" t="s">
        <v>245</v>
      </c>
      <c r="H178" s="79"/>
      <c r="I178" s="79" t="s">
        <v>247</v>
      </c>
      <c r="J178" s="71">
        <v>172</v>
      </c>
      <c r="K178" s="71"/>
      <c r="L178" s="71">
        <v>172</v>
      </c>
      <c r="M178" s="71">
        <v>172</v>
      </c>
      <c r="N178" s="71">
        <v>172</v>
      </c>
      <c r="O178" s="71">
        <v>172</v>
      </c>
      <c r="P178" s="71">
        <v>172</v>
      </c>
    </row>
    <row r="179" spans="2:16" ht="15" hidden="1" thickBot="1" x14ac:dyDescent="0.25">
      <c r="B179" s="52" t="s">
        <v>249</v>
      </c>
      <c r="C179" s="53"/>
      <c r="D179" s="53" t="s">
        <v>250</v>
      </c>
      <c r="E179" s="53"/>
      <c r="F179" s="53"/>
      <c r="G179" s="53"/>
      <c r="H179" s="53"/>
      <c r="I179" s="53"/>
      <c r="J179" s="97">
        <f>J181</f>
        <v>3930</v>
      </c>
      <c r="K179" s="97"/>
      <c r="L179" s="97">
        <f>L181</f>
        <v>3930</v>
      </c>
      <c r="M179" s="97">
        <f>M181</f>
        <v>1185</v>
      </c>
      <c r="N179" s="97">
        <f>N181</f>
        <v>3930</v>
      </c>
      <c r="O179" s="97">
        <f>O181</f>
        <v>3930</v>
      </c>
      <c r="P179" s="97">
        <f>P181</f>
        <v>3930</v>
      </c>
    </row>
    <row r="180" spans="2:16" ht="24" hidden="1" customHeight="1" x14ac:dyDescent="0.2">
      <c r="B180" s="72" t="s">
        <v>251</v>
      </c>
      <c r="C180" s="79"/>
      <c r="D180" s="78" t="s">
        <v>250</v>
      </c>
      <c r="E180" s="78" t="s">
        <v>252</v>
      </c>
      <c r="F180" s="78"/>
      <c r="G180" s="78"/>
      <c r="H180" s="78"/>
      <c r="I180" s="78" t="s">
        <v>252</v>
      </c>
      <c r="J180" s="69">
        <f>J181</f>
        <v>3930</v>
      </c>
      <c r="K180" s="69"/>
      <c r="L180" s="69">
        <f>L181</f>
        <v>3930</v>
      </c>
      <c r="M180" s="69">
        <f>M181</f>
        <v>1185</v>
      </c>
      <c r="N180" s="69">
        <f>N181</f>
        <v>3930</v>
      </c>
      <c r="O180" s="69">
        <f>O181</f>
        <v>3930</v>
      </c>
      <c r="P180" s="69">
        <f>P181</f>
        <v>3930</v>
      </c>
    </row>
    <row r="181" spans="2:16" ht="58.5" hidden="1" customHeight="1" x14ac:dyDescent="0.2">
      <c r="B181" s="108" t="s">
        <v>253</v>
      </c>
      <c r="C181" s="79"/>
      <c r="D181" s="79" t="s">
        <v>250</v>
      </c>
      <c r="E181" s="79" t="s">
        <v>252</v>
      </c>
      <c r="F181" s="79" t="s">
        <v>254</v>
      </c>
      <c r="G181" s="157"/>
      <c r="H181" s="157"/>
      <c r="I181" s="79" t="s">
        <v>252</v>
      </c>
      <c r="J181" s="158">
        <f>J184+J188</f>
        <v>3930</v>
      </c>
      <c r="K181" s="158"/>
      <c r="L181" s="158">
        <f>L184+L188</f>
        <v>3930</v>
      </c>
      <c r="M181" s="158">
        <f>M184+M188</f>
        <v>1185</v>
      </c>
      <c r="N181" s="158">
        <f>N184+N188</f>
        <v>3930</v>
      </c>
      <c r="O181" s="158">
        <f>O184+O188</f>
        <v>3930</v>
      </c>
      <c r="P181" s="158">
        <f>P184+P188</f>
        <v>3930</v>
      </c>
    </row>
    <row r="182" spans="2:16" ht="64.5" hidden="1" thickBot="1" x14ac:dyDescent="0.25">
      <c r="B182" s="100" t="s">
        <v>255</v>
      </c>
      <c r="C182" s="79"/>
      <c r="D182" s="79" t="s">
        <v>250</v>
      </c>
      <c r="E182" s="79" t="s">
        <v>252</v>
      </c>
      <c r="F182" s="79" t="s">
        <v>256</v>
      </c>
      <c r="G182" s="79"/>
      <c r="H182" s="79"/>
      <c r="I182" s="79" t="s">
        <v>252</v>
      </c>
      <c r="J182" s="69"/>
      <c r="K182" s="69"/>
      <c r="L182" s="69"/>
      <c r="M182" s="69"/>
      <c r="N182" s="69"/>
      <c r="O182" s="69"/>
      <c r="P182" s="69"/>
    </row>
    <row r="183" spans="2:16" ht="64.5" hidden="1" thickBot="1" x14ac:dyDescent="0.25">
      <c r="B183" s="93" t="s">
        <v>257</v>
      </c>
      <c r="C183" s="79"/>
      <c r="D183" s="79" t="s">
        <v>250</v>
      </c>
      <c r="E183" s="79" t="s">
        <v>252</v>
      </c>
      <c r="F183" s="79" t="s">
        <v>258</v>
      </c>
      <c r="G183" s="79"/>
      <c r="H183" s="79"/>
      <c r="I183" s="79" t="s">
        <v>252</v>
      </c>
      <c r="J183" s="69"/>
      <c r="K183" s="69"/>
      <c r="L183" s="69"/>
      <c r="M183" s="69"/>
      <c r="N183" s="69"/>
      <c r="O183" s="69"/>
      <c r="P183" s="69"/>
    </row>
    <row r="184" spans="2:16" ht="90" hidden="1" thickBot="1" x14ac:dyDescent="0.25">
      <c r="B184" s="100" t="s">
        <v>259</v>
      </c>
      <c r="C184" s="79"/>
      <c r="D184" s="79" t="s">
        <v>250</v>
      </c>
      <c r="E184" s="79" t="s">
        <v>252</v>
      </c>
      <c r="F184" s="78" t="s">
        <v>260</v>
      </c>
      <c r="G184" s="79"/>
      <c r="H184" s="79"/>
      <c r="I184" s="79" t="s">
        <v>252</v>
      </c>
      <c r="J184" s="65">
        <f>J185</f>
        <v>3600</v>
      </c>
      <c r="K184" s="65"/>
      <c r="L184" s="65">
        <f t="shared" ref="L184:P185" si="16">L185</f>
        <v>3600</v>
      </c>
      <c r="M184" s="65">
        <f t="shared" si="16"/>
        <v>850</v>
      </c>
      <c r="N184" s="65">
        <f t="shared" si="16"/>
        <v>3600</v>
      </c>
      <c r="O184" s="65">
        <f t="shared" si="16"/>
        <v>3600</v>
      </c>
      <c r="P184" s="65">
        <f t="shared" si="16"/>
        <v>3600</v>
      </c>
    </row>
    <row r="185" spans="2:16" ht="80.45" hidden="1" customHeight="1" x14ac:dyDescent="0.2">
      <c r="B185" s="76" t="s">
        <v>261</v>
      </c>
      <c r="C185" s="79"/>
      <c r="D185" s="79" t="s">
        <v>250</v>
      </c>
      <c r="E185" s="79" t="s">
        <v>252</v>
      </c>
      <c r="F185" s="79" t="s">
        <v>262</v>
      </c>
      <c r="G185" s="79"/>
      <c r="H185" s="79"/>
      <c r="I185" s="79" t="s">
        <v>252</v>
      </c>
      <c r="J185" s="69">
        <f>J186</f>
        <v>3600</v>
      </c>
      <c r="K185" s="69"/>
      <c r="L185" s="69">
        <f t="shared" si="16"/>
        <v>3600</v>
      </c>
      <c r="M185" s="69">
        <f t="shared" si="16"/>
        <v>850</v>
      </c>
      <c r="N185" s="69">
        <f t="shared" si="16"/>
        <v>3600</v>
      </c>
      <c r="O185" s="69">
        <f t="shared" si="16"/>
        <v>3600</v>
      </c>
      <c r="P185" s="69">
        <f t="shared" si="16"/>
        <v>3600</v>
      </c>
    </row>
    <row r="186" spans="2:16" ht="13.5" hidden="1" thickBot="1" x14ac:dyDescent="0.25">
      <c r="B186" s="86" t="s">
        <v>41</v>
      </c>
      <c r="C186" s="79"/>
      <c r="D186" s="79" t="s">
        <v>250</v>
      </c>
      <c r="E186" s="79" t="s">
        <v>252</v>
      </c>
      <c r="F186" s="79" t="s">
        <v>262</v>
      </c>
      <c r="G186" s="79" t="s">
        <v>64</v>
      </c>
      <c r="H186" s="79"/>
      <c r="I186" s="79" t="s">
        <v>252</v>
      </c>
      <c r="J186" s="69">
        <v>3600</v>
      </c>
      <c r="K186" s="69"/>
      <c r="L186" s="69">
        <v>3600</v>
      </c>
      <c r="M186" s="69">
        <v>850</v>
      </c>
      <c r="N186" s="69">
        <v>3600</v>
      </c>
      <c r="O186" s="69">
        <v>3600</v>
      </c>
      <c r="P186" s="69">
        <v>3600</v>
      </c>
    </row>
    <row r="187" spans="2:16" ht="64.5" hidden="1" thickBot="1" x14ac:dyDescent="0.25">
      <c r="B187" s="93" t="s">
        <v>263</v>
      </c>
      <c r="C187" s="79"/>
      <c r="D187" s="79" t="s">
        <v>250</v>
      </c>
      <c r="E187" s="79" t="s">
        <v>252</v>
      </c>
      <c r="F187" s="79" t="s">
        <v>264</v>
      </c>
      <c r="G187" s="79"/>
      <c r="H187" s="79"/>
      <c r="I187" s="79" t="s">
        <v>252</v>
      </c>
      <c r="J187" s="71"/>
      <c r="K187" s="71"/>
      <c r="L187" s="71"/>
      <c r="M187" s="71"/>
      <c r="N187" s="71"/>
      <c r="O187" s="71"/>
      <c r="P187" s="71"/>
    </row>
    <row r="188" spans="2:16" ht="77.25" hidden="1" thickBot="1" x14ac:dyDescent="0.25">
      <c r="B188" s="159" t="s">
        <v>265</v>
      </c>
      <c r="C188" s="79"/>
      <c r="D188" s="79" t="s">
        <v>250</v>
      </c>
      <c r="E188" s="79" t="s">
        <v>252</v>
      </c>
      <c r="F188" s="78" t="s">
        <v>266</v>
      </c>
      <c r="G188" s="79"/>
      <c r="H188" s="79"/>
      <c r="I188" s="79" t="s">
        <v>252</v>
      </c>
      <c r="J188" s="75">
        <f>J189</f>
        <v>330</v>
      </c>
      <c r="K188" s="75"/>
      <c r="L188" s="75">
        <f>L189</f>
        <v>330</v>
      </c>
      <c r="M188" s="75">
        <f>M189</f>
        <v>335</v>
      </c>
      <c r="N188" s="75">
        <f>N189</f>
        <v>330</v>
      </c>
      <c r="O188" s="75">
        <f>O189</f>
        <v>330</v>
      </c>
      <c r="P188" s="75">
        <f>P189</f>
        <v>330</v>
      </c>
    </row>
    <row r="189" spans="2:16" ht="92.25" hidden="1" customHeight="1" x14ac:dyDescent="0.2">
      <c r="B189" s="93" t="s">
        <v>267</v>
      </c>
      <c r="C189" s="79"/>
      <c r="D189" s="79" t="s">
        <v>250</v>
      </c>
      <c r="E189" s="79" t="s">
        <v>252</v>
      </c>
      <c r="F189" s="79" t="s">
        <v>268</v>
      </c>
      <c r="G189" s="79"/>
      <c r="H189" s="79"/>
      <c r="I189" s="79" t="s">
        <v>252</v>
      </c>
      <c r="J189" s="71">
        <f>J190</f>
        <v>330</v>
      </c>
      <c r="K189" s="71"/>
      <c r="L189" s="71">
        <f>L190</f>
        <v>330</v>
      </c>
      <c r="M189" s="71">
        <v>335</v>
      </c>
      <c r="N189" s="71">
        <f>N190</f>
        <v>330</v>
      </c>
      <c r="O189" s="71">
        <f>O190</f>
        <v>330</v>
      </c>
      <c r="P189" s="71">
        <f>P190</f>
        <v>330</v>
      </c>
    </row>
    <row r="190" spans="2:16" ht="13.9" hidden="1" customHeight="1" x14ac:dyDescent="0.2">
      <c r="B190" s="86" t="s">
        <v>41</v>
      </c>
      <c r="C190" s="79"/>
      <c r="D190" s="79" t="s">
        <v>250</v>
      </c>
      <c r="E190" s="79" t="s">
        <v>252</v>
      </c>
      <c r="F190" s="79" t="s">
        <v>268</v>
      </c>
      <c r="G190" s="79" t="s">
        <v>64</v>
      </c>
      <c r="H190" s="79"/>
      <c r="I190" s="79" t="s">
        <v>252</v>
      </c>
      <c r="J190" s="71">
        <v>330</v>
      </c>
      <c r="K190" s="71"/>
      <c r="L190" s="71">
        <v>330</v>
      </c>
      <c r="M190" s="71">
        <v>330</v>
      </c>
      <c r="N190" s="71">
        <v>330</v>
      </c>
      <c r="O190" s="71">
        <v>330</v>
      </c>
      <c r="P190" s="71">
        <v>330</v>
      </c>
    </row>
    <row r="191" spans="2:16" ht="13.5" hidden="1" thickBot="1" x14ac:dyDescent="0.25"/>
    <row r="192" spans="2:16" ht="13.5" hidden="1" thickBot="1" x14ac:dyDescent="0.25"/>
    <row r="193" spans="1:20" ht="13.5" hidden="1" thickBot="1" x14ac:dyDescent="0.25"/>
    <row r="194" spans="1:20" ht="47.25" x14ac:dyDescent="0.2">
      <c r="A194" s="160"/>
      <c r="B194" s="161" t="s">
        <v>18</v>
      </c>
      <c r="C194" s="162"/>
      <c r="D194" s="163"/>
      <c r="E194" s="163"/>
      <c r="F194" s="164" t="s">
        <v>22</v>
      </c>
      <c r="G194" s="164" t="s">
        <v>23</v>
      </c>
      <c r="H194" s="164" t="s">
        <v>269</v>
      </c>
      <c r="I194" s="164" t="s">
        <v>270</v>
      </c>
      <c r="J194" s="165" t="s">
        <v>25</v>
      </c>
      <c r="K194" s="166"/>
      <c r="L194" s="167" t="s">
        <v>26</v>
      </c>
      <c r="M194" s="167" t="s">
        <v>27</v>
      </c>
      <c r="N194" s="168" t="s">
        <v>271</v>
      </c>
      <c r="O194" s="169" t="s">
        <v>272</v>
      </c>
      <c r="P194" s="44" t="s">
        <v>273</v>
      </c>
    </row>
    <row r="195" spans="1:20" ht="15.75" x14ac:dyDescent="0.2">
      <c r="A195" s="170"/>
      <c r="B195" s="171" t="s">
        <v>274</v>
      </c>
      <c r="C195" s="172"/>
      <c r="D195" s="173"/>
      <c r="E195" s="173"/>
      <c r="F195" s="43"/>
      <c r="G195" s="43"/>
      <c r="H195" s="43"/>
      <c r="I195" s="43"/>
      <c r="J195" s="174">
        <f>J196+J342</f>
        <v>72325.900000000009</v>
      </c>
      <c r="K195" s="175"/>
      <c r="L195" s="176">
        <f>L196+L342</f>
        <v>70391</v>
      </c>
      <c r="M195" s="176">
        <f>M196+M342</f>
        <v>70022.100000000006</v>
      </c>
      <c r="N195" s="177">
        <f>N196+N342</f>
        <v>99089.883000000002</v>
      </c>
      <c r="O195" s="174">
        <f>O196+O342</f>
        <v>78942.400000000009</v>
      </c>
      <c r="P195" s="174">
        <f>P196+P342</f>
        <v>79872.899999999994</v>
      </c>
    </row>
    <row r="196" spans="1:20" ht="15.75" x14ac:dyDescent="0.2">
      <c r="A196" s="170"/>
      <c r="B196" s="178" t="s">
        <v>275</v>
      </c>
      <c r="C196" s="172"/>
      <c r="D196" s="173"/>
      <c r="E196" s="173"/>
      <c r="F196" s="43"/>
      <c r="G196" s="43"/>
      <c r="H196" s="43"/>
      <c r="I196" s="43"/>
      <c r="J196" s="176">
        <f>J197+J210+J221+J246+J266+J290+J296+J332</f>
        <v>25287.312000000002</v>
      </c>
      <c r="K196" s="175"/>
      <c r="L196" s="176">
        <f>L197+L210+L221+L246+L266+L290+L296+L332</f>
        <v>42242.735000000001</v>
      </c>
      <c r="M196" s="176">
        <f>M197+M210+M221+M246+M266+M290+M296+M332</f>
        <v>40917.551999999996</v>
      </c>
      <c r="N196" s="179">
        <f>N332+N308+N296+N290+N266+N246+N221+N210+N197+N316</f>
        <v>65585.417000000001</v>
      </c>
      <c r="O196" s="176">
        <f>O332+O308+O296+O290+O266+O246+O221+O210+O197</f>
        <v>55959.275000000001</v>
      </c>
      <c r="P196" s="176">
        <f>P332+P308+P296+P290+P266+P246+P221+P210+P197</f>
        <v>55434.17</v>
      </c>
    </row>
    <row r="197" spans="1:20" ht="48" customHeight="1" x14ac:dyDescent="0.2">
      <c r="A197" s="180">
        <v>1</v>
      </c>
      <c r="B197" s="108" t="s">
        <v>276</v>
      </c>
      <c r="C197" s="79"/>
      <c r="D197" s="79" t="s">
        <v>250</v>
      </c>
      <c r="E197" s="79" t="s">
        <v>252</v>
      </c>
      <c r="F197" s="78" t="s">
        <v>277</v>
      </c>
      <c r="G197" s="157"/>
      <c r="H197" s="157"/>
      <c r="I197" s="79"/>
      <c r="J197" s="181">
        <f>J200+J205</f>
        <v>330</v>
      </c>
      <c r="K197" s="158"/>
      <c r="L197" s="158">
        <f>L200+L205</f>
        <v>3930</v>
      </c>
      <c r="M197" s="158">
        <f>M200+M205</f>
        <v>1185</v>
      </c>
      <c r="N197" s="182">
        <f>N200+N205</f>
        <v>500</v>
      </c>
      <c r="O197" s="181">
        <f>O200+O205</f>
        <v>450</v>
      </c>
      <c r="P197" s="181">
        <f>P200+P205</f>
        <v>500</v>
      </c>
      <c r="Q197" s="183"/>
    </row>
    <row r="198" spans="1:20" ht="63.75" hidden="1" x14ac:dyDescent="0.2">
      <c r="A198" s="170"/>
      <c r="B198" s="100" t="s">
        <v>255</v>
      </c>
      <c r="C198" s="79"/>
      <c r="D198" s="79" t="s">
        <v>250</v>
      </c>
      <c r="E198" s="79" t="s">
        <v>252</v>
      </c>
      <c r="F198" s="79" t="s">
        <v>256</v>
      </c>
      <c r="G198" s="79"/>
      <c r="H198" s="79"/>
      <c r="I198" s="79"/>
      <c r="J198" s="69"/>
      <c r="K198" s="69"/>
      <c r="L198" s="69"/>
      <c r="M198" s="69"/>
      <c r="N198" s="184"/>
      <c r="O198" s="185"/>
      <c r="P198" s="69"/>
    </row>
    <row r="199" spans="1:20" ht="63.75" hidden="1" x14ac:dyDescent="0.2">
      <c r="A199" s="170"/>
      <c r="B199" s="76" t="s">
        <v>257</v>
      </c>
      <c r="C199" s="79"/>
      <c r="D199" s="79" t="s">
        <v>250</v>
      </c>
      <c r="E199" s="79" t="s">
        <v>252</v>
      </c>
      <c r="F199" s="79" t="s">
        <v>258</v>
      </c>
      <c r="G199" s="79"/>
      <c r="H199" s="79"/>
      <c r="I199" s="79"/>
      <c r="J199" s="69"/>
      <c r="K199" s="69"/>
      <c r="L199" s="69"/>
      <c r="M199" s="69"/>
      <c r="N199" s="184"/>
      <c r="O199" s="185"/>
      <c r="P199" s="69"/>
    </row>
    <row r="200" spans="1:20" ht="76.5" hidden="1" x14ac:dyDescent="0.25">
      <c r="A200" s="170"/>
      <c r="B200" s="100" t="s">
        <v>278</v>
      </c>
      <c r="C200" s="79"/>
      <c r="D200" s="79" t="s">
        <v>250</v>
      </c>
      <c r="E200" s="79" t="s">
        <v>252</v>
      </c>
      <c r="F200" s="78" t="s">
        <v>260</v>
      </c>
      <c r="G200" s="79"/>
      <c r="H200" s="79"/>
      <c r="I200" s="79"/>
      <c r="J200" s="65">
        <f>J201</f>
        <v>0</v>
      </c>
      <c r="K200" s="65"/>
      <c r="L200" s="65">
        <f t="shared" ref="L200:P201" si="17">L201</f>
        <v>3600</v>
      </c>
      <c r="M200" s="65">
        <f t="shared" si="17"/>
        <v>850</v>
      </c>
      <c r="N200" s="186">
        <f t="shared" si="17"/>
        <v>0</v>
      </c>
      <c r="O200" s="187">
        <f t="shared" si="17"/>
        <v>0</v>
      </c>
      <c r="P200" s="65">
        <f t="shared" si="17"/>
        <v>0</v>
      </c>
      <c r="Q200" s="188"/>
      <c r="R200" s="188"/>
      <c r="S200" s="188"/>
      <c r="T200" s="188"/>
    </row>
    <row r="201" spans="1:20" ht="102" hidden="1" x14ac:dyDescent="0.25">
      <c r="A201" s="170"/>
      <c r="B201" s="76" t="s">
        <v>279</v>
      </c>
      <c r="C201" s="79"/>
      <c r="D201" s="79" t="s">
        <v>250</v>
      </c>
      <c r="E201" s="79" t="s">
        <v>252</v>
      </c>
      <c r="F201" s="79" t="s">
        <v>262</v>
      </c>
      <c r="G201" s="79"/>
      <c r="H201" s="79"/>
      <c r="I201" s="79"/>
      <c r="J201" s="69">
        <f>J202</f>
        <v>0</v>
      </c>
      <c r="K201" s="69"/>
      <c r="L201" s="69">
        <f t="shared" si="17"/>
        <v>3600</v>
      </c>
      <c r="M201" s="69">
        <f t="shared" si="17"/>
        <v>850</v>
      </c>
      <c r="N201" s="184">
        <f t="shared" si="17"/>
        <v>0</v>
      </c>
      <c r="O201" s="185">
        <f t="shared" si="17"/>
        <v>0</v>
      </c>
      <c r="P201" s="69">
        <f t="shared" si="17"/>
        <v>0</v>
      </c>
      <c r="Q201" s="188"/>
      <c r="R201" s="188"/>
      <c r="S201" s="188"/>
      <c r="T201" s="188"/>
    </row>
    <row r="202" spans="1:20" ht="25.5" hidden="1" x14ac:dyDescent="0.25">
      <c r="A202" s="170"/>
      <c r="B202" s="189" t="s">
        <v>280</v>
      </c>
      <c r="C202" s="79"/>
      <c r="D202" s="79" t="s">
        <v>250</v>
      </c>
      <c r="E202" s="79" t="s">
        <v>252</v>
      </c>
      <c r="F202" s="79" t="s">
        <v>262</v>
      </c>
      <c r="G202" s="79" t="s">
        <v>64</v>
      </c>
      <c r="H202" s="79"/>
      <c r="I202" s="79"/>
      <c r="J202" s="69">
        <f>J204</f>
        <v>0</v>
      </c>
      <c r="K202" s="69"/>
      <c r="L202" s="69">
        <v>3600</v>
      </c>
      <c r="M202" s="69">
        <v>850</v>
      </c>
      <c r="N202" s="184">
        <f>N204</f>
        <v>0</v>
      </c>
      <c r="O202" s="185">
        <f>O204</f>
        <v>0</v>
      </c>
      <c r="P202" s="69">
        <f>P204</f>
        <v>0</v>
      </c>
      <c r="Q202" s="188"/>
      <c r="R202" s="188"/>
      <c r="S202" s="188"/>
      <c r="T202" s="188"/>
    </row>
    <row r="203" spans="1:20" ht="63.75" hidden="1" x14ac:dyDescent="0.25">
      <c r="A203" s="170"/>
      <c r="B203" s="76" t="s">
        <v>263</v>
      </c>
      <c r="C203" s="79"/>
      <c r="D203" s="79" t="s">
        <v>250</v>
      </c>
      <c r="E203" s="79" t="s">
        <v>252</v>
      </c>
      <c r="F203" s="79" t="s">
        <v>264</v>
      </c>
      <c r="G203" s="79"/>
      <c r="H203" s="79"/>
      <c r="I203" s="79" t="s">
        <v>252</v>
      </c>
      <c r="J203" s="71"/>
      <c r="K203" s="71"/>
      <c r="L203" s="71"/>
      <c r="M203" s="71"/>
      <c r="N203" s="190"/>
      <c r="O203" s="104"/>
      <c r="P203" s="71"/>
      <c r="Q203" s="188"/>
      <c r="R203" s="188"/>
      <c r="S203" s="188"/>
      <c r="T203" s="188"/>
    </row>
    <row r="204" spans="1:20" ht="15.75" hidden="1" x14ac:dyDescent="0.25">
      <c r="A204" s="170"/>
      <c r="B204" s="76" t="s">
        <v>251</v>
      </c>
      <c r="C204" s="79"/>
      <c r="D204" s="79"/>
      <c r="E204" s="79"/>
      <c r="F204" s="79" t="s">
        <v>262</v>
      </c>
      <c r="G204" s="79" t="s">
        <v>64</v>
      </c>
      <c r="H204" s="79"/>
      <c r="I204" s="79" t="s">
        <v>252</v>
      </c>
      <c r="J204" s="69"/>
      <c r="K204" s="69"/>
      <c r="L204" s="69">
        <v>3600</v>
      </c>
      <c r="M204" s="69">
        <v>850</v>
      </c>
      <c r="N204" s="184"/>
      <c r="O204" s="185"/>
      <c r="P204" s="69"/>
      <c r="Q204" s="188"/>
      <c r="R204" s="188"/>
      <c r="S204" s="188"/>
      <c r="T204" s="188"/>
    </row>
    <row r="205" spans="1:20" ht="38.25" x14ac:dyDescent="0.25">
      <c r="A205" s="170"/>
      <c r="B205" s="100" t="s">
        <v>281</v>
      </c>
      <c r="C205" s="79"/>
      <c r="D205" s="79" t="s">
        <v>250</v>
      </c>
      <c r="E205" s="79" t="s">
        <v>252</v>
      </c>
      <c r="F205" s="78" t="s">
        <v>282</v>
      </c>
      <c r="G205" s="79"/>
      <c r="H205" s="79"/>
      <c r="I205" s="79"/>
      <c r="J205" s="75">
        <f>J206</f>
        <v>330</v>
      </c>
      <c r="K205" s="75"/>
      <c r="L205" s="75">
        <f>L206</f>
        <v>330</v>
      </c>
      <c r="M205" s="75">
        <f>M206</f>
        <v>335</v>
      </c>
      <c r="N205" s="191">
        <f>N206</f>
        <v>500</v>
      </c>
      <c r="O205" s="192">
        <f>O206</f>
        <v>450</v>
      </c>
      <c r="P205" s="75">
        <f>P206</f>
        <v>500</v>
      </c>
      <c r="Q205" s="188"/>
      <c r="R205" s="188"/>
      <c r="S205" s="188"/>
      <c r="T205" s="188"/>
    </row>
    <row r="206" spans="1:20" ht="38.25" x14ac:dyDescent="0.2">
      <c r="A206" s="170"/>
      <c r="B206" s="193" t="s">
        <v>283</v>
      </c>
      <c r="C206" s="79"/>
      <c r="D206" s="79" t="s">
        <v>250</v>
      </c>
      <c r="E206" s="79" t="s">
        <v>252</v>
      </c>
      <c r="F206" s="79" t="s">
        <v>284</v>
      </c>
      <c r="G206" s="79"/>
      <c r="H206" s="79"/>
      <c r="I206" s="79"/>
      <c r="J206" s="71">
        <f>J208</f>
        <v>330</v>
      </c>
      <c r="K206" s="71"/>
      <c r="L206" s="71">
        <f>L208</f>
        <v>330</v>
      </c>
      <c r="M206" s="71">
        <v>335</v>
      </c>
      <c r="N206" s="190">
        <f t="shared" ref="N206:P207" si="18">N208</f>
        <v>500</v>
      </c>
      <c r="O206" s="104">
        <f t="shared" si="18"/>
        <v>450</v>
      </c>
      <c r="P206" s="71">
        <f t="shared" si="18"/>
        <v>500</v>
      </c>
    </row>
    <row r="207" spans="1:20" ht="25.5" x14ac:dyDescent="0.2">
      <c r="A207" s="170"/>
      <c r="B207" s="76" t="s">
        <v>285</v>
      </c>
      <c r="C207" s="79"/>
      <c r="D207" s="79" t="s">
        <v>250</v>
      </c>
      <c r="E207" s="79" t="s">
        <v>252</v>
      </c>
      <c r="F207" s="79" t="s">
        <v>286</v>
      </c>
      <c r="G207" s="79"/>
      <c r="H207" s="79"/>
      <c r="I207" s="79"/>
      <c r="J207" s="71">
        <f>J209</f>
        <v>330</v>
      </c>
      <c r="K207" s="71"/>
      <c r="L207" s="71"/>
      <c r="M207" s="71"/>
      <c r="N207" s="190">
        <f t="shared" si="18"/>
        <v>500</v>
      </c>
      <c r="O207" s="104">
        <f t="shared" si="18"/>
        <v>450</v>
      </c>
      <c r="P207" s="71">
        <f t="shared" si="18"/>
        <v>500</v>
      </c>
    </row>
    <row r="208" spans="1:20" ht="25.15" customHeight="1" x14ac:dyDescent="0.2">
      <c r="A208" s="170"/>
      <c r="B208" s="189" t="s">
        <v>280</v>
      </c>
      <c r="C208" s="79"/>
      <c r="D208" s="79" t="s">
        <v>250</v>
      </c>
      <c r="E208" s="79" t="s">
        <v>252</v>
      </c>
      <c r="F208" s="79" t="s">
        <v>286</v>
      </c>
      <c r="G208" s="79" t="s">
        <v>64</v>
      </c>
      <c r="H208" s="79"/>
      <c r="I208" s="79"/>
      <c r="J208" s="71">
        <f>J209</f>
        <v>330</v>
      </c>
      <c r="K208" s="71"/>
      <c r="L208" s="71">
        <v>330</v>
      </c>
      <c r="M208" s="71">
        <v>330</v>
      </c>
      <c r="N208" s="190">
        <f>N209</f>
        <v>500</v>
      </c>
      <c r="O208" s="104">
        <f>O209</f>
        <v>450</v>
      </c>
      <c r="P208" s="71">
        <f>P209</f>
        <v>500</v>
      </c>
    </row>
    <row r="209" spans="1:24" ht="13.9" customHeight="1" x14ac:dyDescent="0.2">
      <c r="A209" s="170"/>
      <c r="B209" s="76" t="s">
        <v>251</v>
      </c>
      <c r="C209" s="79"/>
      <c r="D209" s="79"/>
      <c r="E209" s="79"/>
      <c r="F209" s="79" t="s">
        <v>286</v>
      </c>
      <c r="G209" s="79" t="s">
        <v>64</v>
      </c>
      <c r="H209" s="79" t="s">
        <v>287</v>
      </c>
      <c r="I209" s="79" t="s">
        <v>288</v>
      </c>
      <c r="J209" s="71">
        <v>330</v>
      </c>
      <c r="K209" s="71"/>
      <c r="L209" s="71">
        <v>330</v>
      </c>
      <c r="M209" s="71">
        <v>330</v>
      </c>
      <c r="N209" s="190">
        <v>500</v>
      </c>
      <c r="O209" s="104">
        <v>450</v>
      </c>
      <c r="P209" s="71">
        <v>500</v>
      </c>
    </row>
    <row r="210" spans="1:24" s="46" customFormat="1" ht="51.75" customHeight="1" x14ac:dyDescent="0.2">
      <c r="A210" s="180">
        <v>2</v>
      </c>
      <c r="B210" s="72" t="s">
        <v>289</v>
      </c>
      <c r="C210" s="79"/>
      <c r="D210" s="78" t="s">
        <v>118</v>
      </c>
      <c r="E210" s="78" t="s">
        <v>134</v>
      </c>
      <c r="F210" s="78" t="s">
        <v>290</v>
      </c>
      <c r="G210" s="98"/>
      <c r="H210" s="98"/>
      <c r="I210" s="78"/>
      <c r="J210" s="99">
        <f>J212</f>
        <v>305</v>
      </c>
      <c r="K210" s="99"/>
      <c r="L210" s="99">
        <f>L212</f>
        <v>305</v>
      </c>
      <c r="M210" s="99">
        <f>M212</f>
        <v>310</v>
      </c>
      <c r="N210" s="194">
        <f>N212</f>
        <v>300</v>
      </c>
      <c r="O210" s="132">
        <f>O212</f>
        <v>315</v>
      </c>
      <c r="P210" s="99">
        <f>P212</f>
        <v>320</v>
      </c>
      <c r="Q210" s="51"/>
      <c r="R210" s="51"/>
      <c r="S210" s="51"/>
      <c r="T210" s="51"/>
      <c r="U210" s="51"/>
      <c r="V210" s="51"/>
      <c r="W210" s="51"/>
      <c r="X210" s="51"/>
    </row>
    <row r="211" spans="1:24" s="46" customFormat="1" ht="78" hidden="1" customHeight="1" x14ac:dyDescent="0.2">
      <c r="A211" s="195"/>
      <c r="B211" s="62" t="s">
        <v>137</v>
      </c>
      <c r="C211" s="51"/>
      <c r="D211" s="63" t="s">
        <v>118</v>
      </c>
      <c r="E211" s="63" t="s">
        <v>134</v>
      </c>
      <c r="F211" s="63" t="s">
        <v>138</v>
      </c>
      <c r="G211" s="79"/>
      <c r="H211" s="79"/>
      <c r="I211" s="63"/>
      <c r="J211" s="75"/>
      <c r="K211" s="75"/>
      <c r="L211" s="75"/>
      <c r="M211" s="75"/>
      <c r="N211" s="191"/>
      <c r="O211" s="192"/>
      <c r="P211" s="75"/>
      <c r="Q211" s="51"/>
      <c r="R211" s="51"/>
      <c r="S211" s="51"/>
      <c r="T211" s="51"/>
      <c r="U211" s="51"/>
      <c r="V211" s="51"/>
      <c r="W211" s="51"/>
      <c r="X211" s="51"/>
    </row>
    <row r="212" spans="1:24" s="46" customFormat="1" ht="51" x14ac:dyDescent="0.2">
      <c r="A212" s="195"/>
      <c r="B212" s="196" t="s">
        <v>291</v>
      </c>
      <c r="C212" s="79"/>
      <c r="D212" s="63" t="s">
        <v>118</v>
      </c>
      <c r="E212" s="63" t="s">
        <v>134</v>
      </c>
      <c r="F212" s="79" t="s">
        <v>292</v>
      </c>
      <c r="G212" s="79"/>
      <c r="H212" s="79"/>
      <c r="I212" s="63"/>
      <c r="J212" s="71">
        <f>J214</f>
        <v>305</v>
      </c>
      <c r="K212" s="75"/>
      <c r="L212" s="75">
        <f>L214</f>
        <v>305</v>
      </c>
      <c r="M212" s="75">
        <f>M214</f>
        <v>310</v>
      </c>
      <c r="N212" s="190">
        <f>N214</f>
        <v>300</v>
      </c>
      <c r="O212" s="104">
        <f>O214</f>
        <v>315</v>
      </c>
      <c r="P212" s="71">
        <f>P214</f>
        <v>320</v>
      </c>
      <c r="Q212" s="51"/>
      <c r="R212" s="51"/>
      <c r="S212" s="51"/>
      <c r="T212" s="51"/>
      <c r="U212" s="51"/>
      <c r="V212" s="51"/>
      <c r="W212" s="51"/>
      <c r="X212" s="51"/>
    </row>
    <row r="213" spans="1:24" s="46" customFormat="1" ht="25.5" x14ac:dyDescent="0.2">
      <c r="A213" s="195"/>
      <c r="B213" s="197" t="s">
        <v>293</v>
      </c>
      <c r="C213" s="79"/>
      <c r="D213" s="63"/>
      <c r="E213" s="63"/>
      <c r="F213" s="79" t="s">
        <v>294</v>
      </c>
      <c r="G213" s="79"/>
      <c r="H213" s="79"/>
      <c r="I213" s="63"/>
      <c r="J213" s="71">
        <f>J214</f>
        <v>305</v>
      </c>
      <c r="K213" s="75"/>
      <c r="L213" s="75"/>
      <c r="M213" s="75"/>
      <c r="N213" s="190">
        <f>N214</f>
        <v>300</v>
      </c>
      <c r="O213" s="104">
        <f>O214</f>
        <v>315</v>
      </c>
      <c r="P213" s="71">
        <f>P214</f>
        <v>320</v>
      </c>
      <c r="Q213" s="51"/>
      <c r="R213" s="51"/>
      <c r="S213" s="51"/>
      <c r="T213" s="51"/>
      <c r="U213" s="51"/>
      <c r="V213" s="51"/>
      <c r="W213" s="51"/>
      <c r="X213" s="51"/>
    </row>
    <row r="214" spans="1:24" s="46" customFormat="1" ht="25.15" customHeight="1" x14ac:dyDescent="0.2">
      <c r="A214" s="195"/>
      <c r="B214" s="189" t="s">
        <v>280</v>
      </c>
      <c r="C214" s="79"/>
      <c r="D214" s="63" t="s">
        <v>118</v>
      </c>
      <c r="E214" s="63" t="s">
        <v>134</v>
      </c>
      <c r="F214" s="79" t="s">
        <v>294</v>
      </c>
      <c r="G214" s="79" t="s">
        <v>64</v>
      </c>
      <c r="H214" s="79"/>
      <c r="I214" s="63"/>
      <c r="J214" s="71">
        <f>J220</f>
        <v>305</v>
      </c>
      <c r="K214" s="75"/>
      <c r="L214" s="71">
        <v>305</v>
      </c>
      <c r="M214" s="71">
        <v>310</v>
      </c>
      <c r="N214" s="190">
        <f>N220</f>
        <v>300</v>
      </c>
      <c r="O214" s="104">
        <f>O220</f>
        <v>315</v>
      </c>
      <c r="P214" s="71">
        <f>P220</f>
        <v>320</v>
      </c>
      <c r="Q214" s="51"/>
      <c r="R214" s="51"/>
      <c r="S214" s="51"/>
      <c r="T214" s="51"/>
      <c r="U214" s="51"/>
      <c r="V214" s="51"/>
      <c r="W214" s="51"/>
      <c r="X214" s="51"/>
    </row>
    <row r="215" spans="1:24" ht="53.45" hidden="1" customHeight="1" x14ac:dyDescent="0.2">
      <c r="A215" s="170"/>
      <c r="B215" s="72" t="s">
        <v>151</v>
      </c>
      <c r="C215" s="78"/>
      <c r="D215" s="43" t="s">
        <v>148</v>
      </c>
      <c r="E215" s="78" t="s">
        <v>150</v>
      </c>
      <c r="F215" s="78" t="s">
        <v>152</v>
      </c>
      <c r="G215" s="98"/>
      <c r="H215" s="98"/>
      <c r="I215" s="78" t="s">
        <v>150</v>
      </c>
      <c r="J215" s="98"/>
      <c r="K215" s="98"/>
      <c r="L215" s="6"/>
      <c r="M215" s="114"/>
      <c r="N215" s="198"/>
      <c r="O215" s="199"/>
      <c r="P215" s="98"/>
    </row>
    <row r="216" spans="1:24" ht="63.75" hidden="1" x14ac:dyDescent="0.2">
      <c r="A216" s="170"/>
      <c r="B216" s="200" t="s">
        <v>153</v>
      </c>
      <c r="C216" s="79"/>
      <c r="D216" s="73" t="s">
        <v>148</v>
      </c>
      <c r="E216" s="79" t="s">
        <v>150</v>
      </c>
      <c r="F216" s="79" t="s">
        <v>154</v>
      </c>
      <c r="G216" s="79"/>
      <c r="H216" s="79"/>
      <c r="I216" s="79" t="s">
        <v>150</v>
      </c>
      <c r="J216" s="61"/>
      <c r="K216" s="61"/>
      <c r="L216" s="61"/>
      <c r="M216" s="61"/>
      <c r="N216" s="201"/>
      <c r="O216" s="202"/>
      <c r="P216" s="61"/>
    </row>
    <row r="217" spans="1:24" ht="81.599999999999994" hidden="1" customHeight="1" x14ac:dyDescent="0.2">
      <c r="A217" s="170"/>
      <c r="B217" s="203" t="s">
        <v>155</v>
      </c>
      <c r="C217" s="79"/>
      <c r="D217" s="73" t="s">
        <v>148</v>
      </c>
      <c r="E217" s="79" t="s">
        <v>150</v>
      </c>
      <c r="F217" s="79" t="s">
        <v>156</v>
      </c>
      <c r="G217" s="79"/>
      <c r="H217" s="79"/>
      <c r="I217" s="79" t="s">
        <v>150</v>
      </c>
      <c r="J217" s="61"/>
      <c r="K217" s="61"/>
      <c r="L217" s="61"/>
      <c r="M217" s="61"/>
      <c r="N217" s="201"/>
      <c r="O217" s="202"/>
      <c r="P217" s="61"/>
    </row>
    <row r="218" spans="1:24" ht="81" hidden="1" customHeight="1" x14ac:dyDescent="0.2">
      <c r="A218" s="170"/>
      <c r="B218" s="200" t="s">
        <v>157</v>
      </c>
      <c r="C218" s="79"/>
      <c r="D218" s="73" t="s">
        <v>148</v>
      </c>
      <c r="E218" s="79" t="s">
        <v>150</v>
      </c>
      <c r="F218" s="79" t="s">
        <v>158</v>
      </c>
      <c r="G218" s="79"/>
      <c r="H218" s="79"/>
      <c r="I218" s="79" t="s">
        <v>150</v>
      </c>
      <c r="J218" s="75"/>
      <c r="K218" s="75"/>
      <c r="L218" s="75"/>
      <c r="M218" s="75"/>
      <c r="N218" s="191"/>
      <c r="O218" s="192"/>
      <c r="P218" s="75"/>
    </row>
    <row r="219" spans="1:24" ht="63.75" hidden="1" x14ac:dyDescent="0.2">
      <c r="A219" s="170"/>
      <c r="B219" s="203" t="s">
        <v>159</v>
      </c>
      <c r="C219" s="79"/>
      <c r="D219" s="73" t="s">
        <v>148</v>
      </c>
      <c r="E219" s="79" t="s">
        <v>150</v>
      </c>
      <c r="F219" s="79" t="s">
        <v>160</v>
      </c>
      <c r="G219" s="79"/>
      <c r="H219" s="79"/>
      <c r="I219" s="79" t="s">
        <v>150</v>
      </c>
      <c r="J219" s="75"/>
      <c r="K219" s="75"/>
      <c r="L219" s="75"/>
      <c r="M219" s="75"/>
      <c r="N219" s="191"/>
      <c r="O219" s="192"/>
      <c r="P219" s="75"/>
    </row>
    <row r="220" spans="1:24" x14ac:dyDescent="0.2">
      <c r="A220" s="170"/>
      <c r="B220" s="203" t="s">
        <v>133</v>
      </c>
      <c r="C220" s="79"/>
      <c r="D220" s="73"/>
      <c r="E220" s="79"/>
      <c r="F220" s="79" t="s">
        <v>295</v>
      </c>
      <c r="G220" s="79" t="s">
        <v>64</v>
      </c>
      <c r="H220" s="79" t="s">
        <v>296</v>
      </c>
      <c r="I220" s="63" t="s">
        <v>297</v>
      </c>
      <c r="J220" s="71">
        <v>305</v>
      </c>
      <c r="K220" s="75"/>
      <c r="L220" s="71">
        <v>305</v>
      </c>
      <c r="M220" s="71">
        <v>310</v>
      </c>
      <c r="N220" s="190">
        <f>320-20</f>
        <v>300</v>
      </c>
      <c r="O220" s="204">
        <v>315</v>
      </c>
      <c r="P220" s="205">
        <v>320</v>
      </c>
    </row>
    <row r="221" spans="1:24" ht="53.25" customHeight="1" x14ac:dyDescent="0.2">
      <c r="A221" s="180">
        <v>3</v>
      </c>
      <c r="B221" s="72" t="s">
        <v>298</v>
      </c>
      <c r="C221" s="78"/>
      <c r="D221" s="78" t="s">
        <v>210</v>
      </c>
      <c r="E221" s="78" t="s">
        <v>212</v>
      </c>
      <c r="F221" s="78" t="s">
        <v>299</v>
      </c>
      <c r="G221" s="98"/>
      <c r="H221" s="98"/>
      <c r="I221" s="78"/>
      <c r="J221" s="99">
        <f>J222+J230+J240</f>
        <v>7755.5</v>
      </c>
      <c r="K221" s="99"/>
      <c r="L221" s="99">
        <f>L222+L230+L240</f>
        <v>7755.5</v>
      </c>
      <c r="M221" s="99">
        <f>M222+M230+M240</f>
        <v>8382.5</v>
      </c>
      <c r="N221" s="194">
        <f>N222+N230+N240</f>
        <v>13536.763999999999</v>
      </c>
      <c r="O221" s="132">
        <f>O222+O230+O240</f>
        <v>8514.5999999999985</v>
      </c>
      <c r="P221" s="99">
        <f>P222+P230+P240</f>
        <v>8600</v>
      </c>
    </row>
    <row r="222" spans="1:24" ht="38.25" x14ac:dyDescent="0.2">
      <c r="A222" s="170"/>
      <c r="B222" s="100" t="s">
        <v>300</v>
      </c>
      <c r="C222" s="78"/>
      <c r="D222" s="78" t="s">
        <v>210</v>
      </c>
      <c r="E222" s="78" t="s">
        <v>212</v>
      </c>
      <c r="F222" s="79" t="s">
        <v>301</v>
      </c>
      <c r="G222" s="79"/>
      <c r="H222" s="79"/>
      <c r="I222" s="78"/>
      <c r="J222" s="70">
        <f>J226</f>
        <v>272</v>
      </c>
      <c r="K222" s="70"/>
      <c r="L222" s="70">
        <f>L226</f>
        <v>172</v>
      </c>
      <c r="M222" s="70">
        <f>M226</f>
        <v>184</v>
      </c>
      <c r="N222" s="206">
        <f>N225</f>
        <v>337</v>
      </c>
      <c r="O222" s="207">
        <f>O225</f>
        <v>302</v>
      </c>
      <c r="P222" s="70">
        <f>P225</f>
        <v>337</v>
      </c>
    </row>
    <row r="223" spans="1:24" ht="75" hidden="1" customHeight="1" x14ac:dyDescent="0.2">
      <c r="A223" s="170"/>
      <c r="B223" s="80" t="s">
        <v>217</v>
      </c>
      <c r="C223" s="78"/>
      <c r="D223" s="78" t="s">
        <v>210</v>
      </c>
      <c r="E223" s="78" t="s">
        <v>212</v>
      </c>
      <c r="F223" s="79" t="s">
        <v>218</v>
      </c>
      <c r="G223" s="79"/>
      <c r="H223" s="79"/>
      <c r="I223" s="78"/>
      <c r="J223" s="70"/>
      <c r="K223" s="70"/>
      <c r="L223" s="70"/>
      <c r="M223" s="70"/>
      <c r="N223" s="206"/>
      <c r="O223" s="207"/>
      <c r="P223" s="70"/>
    </row>
    <row r="224" spans="1:24" ht="25.15" hidden="1" customHeight="1" x14ac:dyDescent="0.2">
      <c r="A224" s="170"/>
      <c r="B224" s="189" t="s">
        <v>280</v>
      </c>
      <c r="C224" s="78"/>
      <c r="D224" s="78" t="s">
        <v>210</v>
      </c>
      <c r="E224" s="78" t="s">
        <v>212</v>
      </c>
      <c r="F224" s="79" t="s">
        <v>218</v>
      </c>
      <c r="G224" s="79" t="s">
        <v>64</v>
      </c>
      <c r="H224" s="79"/>
      <c r="I224" s="78"/>
      <c r="J224" s="70"/>
      <c r="K224" s="70"/>
      <c r="L224" s="70"/>
      <c r="M224" s="70"/>
      <c r="N224" s="206"/>
      <c r="O224" s="207"/>
      <c r="P224" s="70"/>
    </row>
    <row r="225" spans="1:17" ht="25.15" customHeight="1" x14ac:dyDescent="0.2">
      <c r="A225" s="170"/>
      <c r="B225" s="196" t="s">
        <v>302</v>
      </c>
      <c r="C225" s="78"/>
      <c r="D225" s="78"/>
      <c r="E225" s="78"/>
      <c r="F225" s="79" t="s">
        <v>303</v>
      </c>
      <c r="G225" s="79"/>
      <c r="H225" s="79"/>
      <c r="I225" s="78"/>
      <c r="J225" s="70">
        <f>J226</f>
        <v>272</v>
      </c>
      <c r="K225" s="70"/>
      <c r="L225" s="70"/>
      <c r="M225" s="70"/>
      <c r="N225" s="206">
        <f t="shared" ref="N225:P227" si="19">N226</f>
        <v>337</v>
      </c>
      <c r="O225" s="207">
        <f t="shared" si="19"/>
        <v>302</v>
      </c>
      <c r="P225" s="70">
        <f t="shared" si="19"/>
        <v>337</v>
      </c>
    </row>
    <row r="226" spans="1:17" ht="25.5" x14ac:dyDescent="0.2">
      <c r="A226" s="170"/>
      <c r="B226" s="76" t="s">
        <v>304</v>
      </c>
      <c r="C226" s="78"/>
      <c r="D226" s="78" t="s">
        <v>210</v>
      </c>
      <c r="E226" s="78" t="s">
        <v>212</v>
      </c>
      <c r="F226" s="79" t="s">
        <v>305</v>
      </c>
      <c r="G226" s="79"/>
      <c r="H226" s="79"/>
      <c r="I226" s="78"/>
      <c r="J226" s="70">
        <f>J227</f>
        <v>272</v>
      </c>
      <c r="K226" s="70"/>
      <c r="L226" s="70">
        <f>L227</f>
        <v>172</v>
      </c>
      <c r="M226" s="70">
        <f>M227</f>
        <v>184</v>
      </c>
      <c r="N226" s="206">
        <f t="shared" si="19"/>
        <v>337</v>
      </c>
      <c r="O226" s="207">
        <f t="shared" si="19"/>
        <v>302</v>
      </c>
      <c r="P226" s="70">
        <f t="shared" si="19"/>
        <v>337</v>
      </c>
    </row>
    <row r="227" spans="1:17" ht="25.15" customHeight="1" x14ac:dyDescent="0.2">
      <c r="A227" s="170"/>
      <c r="B227" s="189" t="s">
        <v>280</v>
      </c>
      <c r="C227" s="78"/>
      <c r="D227" s="78" t="s">
        <v>210</v>
      </c>
      <c r="E227" s="78" t="s">
        <v>212</v>
      </c>
      <c r="F227" s="79" t="s">
        <v>305</v>
      </c>
      <c r="G227" s="79" t="s">
        <v>64</v>
      </c>
      <c r="H227" s="79"/>
      <c r="I227" s="79"/>
      <c r="J227" s="70">
        <f>J228</f>
        <v>272</v>
      </c>
      <c r="K227" s="70"/>
      <c r="L227" s="70">
        <v>172</v>
      </c>
      <c r="M227" s="70">
        <v>184</v>
      </c>
      <c r="N227" s="206">
        <f t="shared" si="19"/>
        <v>337</v>
      </c>
      <c r="O227" s="207">
        <f t="shared" si="19"/>
        <v>302</v>
      </c>
      <c r="P227" s="70">
        <f t="shared" si="19"/>
        <v>337</v>
      </c>
    </row>
    <row r="228" spans="1:17" ht="16.899999999999999" customHeight="1" x14ac:dyDescent="0.2">
      <c r="A228" s="170"/>
      <c r="B228" s="208" t="s">
        <v>211</v>
      </c>
      <c r="C228" s="78"/>
      <c r="D228" s="78"/>
      <c r="E228" s="78"/>
      <c r="F228" s="79" t="s">
        <v>305</v>
      </c>
      <c r="G228" s="79" t="s">
        <v>64</v>
      </c>
      <c r="H228" s="79" t="s">
        <v>306</v>
      </c>
      <c r="I228" s="79" t="s">
        <v>306</v>
      </c>
      <c r="J228" s="70">
        <v>272</v>
      </c>
      <c r="K228" s="70"/>
      <c r="L228" s="70">
        <v>172</v>
      </c>
      <c r="M228" s="70">
        <v>184</v>
      </c>
      <c r="N228" s="206">
        <v>337</v>
      </c>
      <c r="O228" s="207">
        <v>302</v>
      </c>
      <c r="P228" s="70">
        <v>337</v>
      </c>
    </row>
    <row r="229" spans="1:17" ht="48" customHeight="1" x14ac:dyDescent="0.2">
      <c r="A229" s="180"/>
      <c r="B229" s="72" t="s">
        <v>307</v>
      </c>
      <c r="C229" s="78"/>
      <c r="D229" s="78" t="s">
        <v>222</v>
      </c>
      <c r="E229" s="78" t="s">
        <v>224</v>
      </c>
      <c r="F229" s="78" t="s">
        <v>214</v>
      </c>
      <c r="G229" s="98"/>
      <c r="H229" s="98"/>
      <c r="I229" s="78"/>
      <c r="J229" s="99">
        <f>J230</f>
        <v>6205</v>
      </c>
      <c r="K229" s="99"/>
      <c r="L229" s="99">
        <f>L230</f>
        <v>6305</v>
      </c>
      <c r="M229" s="99">
        <f>M230</f>
        <v>6960</v>
      </c>
      <c r="N229" s="194">
        <f>N230</f>
        <v>10032.673999999999</v>
      </c>
      <c r="O229" s="132">
        <f>O230</f>
        <v>6962.0999999999995</v>
      </c>
      <c r="P229" s="99">
        <f>P230</f>
        <v>6915</v>
      </c>
    </row>
    <row r="230" spans="1:17" ht="38.25" x14ac:dyDescent="0.2">
      <c r="A230" s="170"/>
      <c r="B230" s="100" t="s">
        <v>308</v>
      </c>
      <c r="C230" s="79"/>
      <c r="D230" s="79" t="s">
        <v>222</v>
      </c>
      <c r="E230" s="79" t="s">
        <v>224</v>
      </c>
      <c r="F230" s="79" t="s">
        <v>309</v>
      </c>
      <c r="G230" s="79"/>
      <c r="H230" s="79"/>
      <c r="I230" s="79"/>
      <c r="J230" s="68">
        <f>J232</f>
        <v>6205</v>
      </c>
      <c r="K230" s="68"/>
      <c r="L230" s="68">
        <f>L232</f>
        <v>6305</v>
      </c>
      <c r="M230" s="68">
        <f>M232</f>
        <v>6960</v>
      </c>
      <c r="N230" s="209">
        <f>N232</f>
        <v>10032.673999999999</v>
      </c>
      <c r="O230" s="210">
        <f>O232</f>
        <v>6962.0999999999995</v>
      </c>
      <c r="P230" s="68">
        <f>P232</f>
        <v>6915</v>
      </c>
    </row>
    <row r="231" spans="1:17" ht="25.5" x14ac:dyDescent="0.2">
      <c r="A231" s="170"/>
      <c r="B231" s="196" t="s">
        <v>310</v>
      </c>
      <c r="C231" s="79"/>
      <c r="D231" s="79"/>
      <c r="E231" s="79"/>
      <c r="F231" s="79" t="s">
        <v>311</v>
      </c>
      <c r="G231" s="79"/>
      <c r="H231" s="79"/>
      <c r="I231" s="79"/>
      <c r="J231" s="68">
        <f>J232</f>
        <v>6205</v>
      </c>
      <c r="K231" s="68"/>
      <c r="L231" s="68"/>
      <c r="M231" s="68"/>
      <c r="N231" s="209">
        <f>N232</f>
        <v>10032.673999999999</v>
      </c>
      <c r="O231" s="210">
        <f>O232</f>
        <v>6962.0999999999995</v>
      </c>
      <c r="P231" s="68">
        <f>P232</f>
        <v>6915</v>
      </c>
    </row>
    <row r="232" spans="1:17" ht="25.5" x14ac:dyDescent="0.2">
      <c r="A232" s="170"/>
      <c r="B232" s="76" t="s">
        <v>312</v>
      </c>
      <c r="C232" s="79"/>
      <c r="D232" s="79" t="s">
        <v>222</v>
      </c>
      <c r="E232" s="79" t="s">
        <v>224</v>
      </c>
      <c r="F232" s="79" t="s">
        <v>313</v>
      </c>
      <c r="G232" s="79"/>
      <c r="H232" s="79"/>
      <c r="I232" s="79"/>
      <c r="J232" s="68">
        <f>J233+J235+J237</f>
        <v>6205</v>
      </c>
      <c r="K232" s="68"/>
      <c r="L232" s="68">
        <f>L233+L235+L237</f>
        <v>6305</v>
      </c>
      <c r="M232" s="68">
        <f>M233+M235+M237</f>
        <v>6960</v>
      </c>
      <c r="N232" s="209">
        <f>N233+N235+N237</f>
        <v>10032.673999999999</v>
      </c>
      <c r="O232" s="210">
        <f>O233+O235+O237</f>
        <v>6962.0999999999995</v>
      </c>
      <c r="P232" s="68">
        <f>P233+P235+P237</f>
        <v>6915</v>
      </c>
    </row>
    <row r="233" spans="1:17" x14ac:dyDescent="0.2">
      <c r="A233" s="170"/>
      <c r="B233" s="86" t="s">
        <v>229</v>
      </c>
      <c r="C233" s="79"/>
      <c r="D233" s="79" t="s">
        <v>222</v>
      </c>
      <c r="E233" s="79" t="s">
        <v>224</v>
      </c>
      <c r="F233" s="79" t="s">
        <v>313</v>
      </c>
      <c r="G233" s="79" t="s">
        <v>230</v>
      </c>
      <c r="H233" s="79"/>
      <c r="I233" s="79"/>
      <c r="J233" s="68">
        <f>J234</f>
        <v>4156.915</v>
      </c>
      <c r="K233" s="151"/>
      <c r="L233" s="68">
        <v>5305.1139999999996</v>
      </c>
      <c r="M233" s="68">
        <v>6631.482</v>
      </c>
      <c r="N233" s="209">
        <f>N234</f>
        <v>6167.9539999999997</v>
      </c>
      <c r="O233" s="210">
        <f>O234</f>
        <v>4886.9669999999996</v>
      </c>
      <c r="P233" s="68">
        <f>P234</f>
        <v>5375.0079999999998</v>
      </c>
    </row>
    <row r="234" spans="1:17" x14ac:dyDescent="0.2">
      <c r="A234" s="170"/>
      <c r="B234" s="86" t="s">
        <v>223</v>
      </c>
      <c r="C234" s="79"/>
      <c r="D234" s="79"/>
      <c r="E234" s="79"/>
      <c r="F234" s="79" t="s">
        <v>313</v>
      </c>
      <c r="G234" s="79" t="s">
        <v>230</v>
      </c>
      <c r="H234" s="79" t="s">
        <v>314</v>
      </c>
      <c r="I234" s="79" t="s">
        <v>315</v>
      </c>
      <c r="J234" s="68">
        <v>4156.915</v>
      </c>
      <c r="K234" s="151"/>
      <c r="L234" s="68"/>
      <c r="M234" s="68"/>
      <c r="N234" s="209">
        <f>6556.288-851+462.666</f>
        <v>6167.9539999999997</v>
      </c>
      <c r="O234" s="210">
        <v>4886.9669999999996</v>
      </c>
      <c r="P234" s="68">
        <v>5375.0079999999998</v>
      </c>
    </row>
    <row r="235" spans="1:17" ht="25.15" customHeight="1" x14ac:dyDescent="0.2">
      <c r="A235" s="170"/>
      <c r="B235" s="189" t="s">
        <v>280</v>
      </c>
      <c r="C235" s="79"/>
      <c r="D235" s="79" t="s">
        <v>222</v>
      </c>
      <c r="E235" s="79" t="s">
        <v>224</v>
      </c>
      <c r="F235" s="79" t="s">
        <v>313</v>
      </c>
      <c r="G235" s="79" t="s">
        <v>64</v>
      </c>
      <c r="H235" s="79"/>
      <c r="I235" s="79"/>
      <c r="J235" s="68">
        <f>J236</f>
        <v>2047.085</v>
      </c>
      <c r="K235" s="68"/>
      <c r="L235" s="68">
        <f>999.886-0.886</f>
        <v>999</v>
      </c>
      <c r="M235" s="68">
        <v>328</v>
      </c>
      <c r="N235" s="209">
        <f>N236</f>
        <v>3855.5070000000001</v>
      </c>
      <c r="O235" s="210">
        <f>O236</f>
        <v>2074.1329999999998</v>
      </c>
      <c r="P235" s="68">
        <f>P236</f>
        <v>1538.992</v>
      </c>
    </row>
    <row r="236" spans="1:17" x14ac:dyDescent="0.2">
      <c r="A236" s="170"/>
      <c r="B236" s="86" t="s">
        <v>223</v>
      </c>
      <c r="C236" s="79"/>
      <c r="D236" s="79"/>
      <c r="E236" s="79"/>
      <c r="F236" s="79" t="s">
        <v>313</v>
      </c>
      <c r="G236" s="79" t="s">
        <v>64</v>
      </c>
      <c r="H236" s="79" t="s">
        <v>314</v>
      </c>
      <c r="I236" s="79" t="s">
        <v>315</v>
      </c>
      <c r="J236" s="68">
        <v>2047.085</v>
      </c>
      <c r="K236" s="68"/>
      <c r="L236" s="68"/>
      <c r="M236" s="68"/>
      <c r="N236" s="209">
        <f>913.187+851+200+421.576+300-8.5+358.244+200+620</f>
        <v>3855.5070000000001</v>
      </c>
      <c r="O236" s="210">
        <v>2074.1329999999998</v>
      </c>
      <c r="P236" s="68">
        <v>1538.992</v>
      </c>
      <c r="Q236" s="211"/>
    </row>
    <row r="237" spans="1:17" x14ac:dyDescent="0.2">
      <c r="A237" s="170"/>
      <c r="B237" s="86" t="s">
        <v>87</v>
      </c>
      <c r="C237" s="79"/>
      <c r="D237" s="79" t="s">
        <v>222</v>
      </c>
      <c r="E237" s="79" t="s">
        <v>224</v>
      </c>
      <c r="F237" s="79" t="s">
        <v>313</v>
      </c>
      <c r="G237" s="79" t="s">
        <v>88</v>
      </c>
      <c r="H237" s="79"/>
      <c r="I237" s="79"/>
      <c r="J237" s="70">
        <f>J238</f>
        <v>1</v>
      </c>
      <c r="K237" s="70"/>
      <c r="L237" s="70">
        <v>0.88600000000000001</v>
      </c>
      <c r="M237" s="70">
        <v>0.51800000000000002</v>
      </c>
      <c r="N237" s="206">
        <f>N238</f>
        <v>9.2129999999999992</v>
      </c>
      <c r="O237" s="207">
        <f>O238</f>
        <v>1</v>
      </c>
      <c r="P237" s="70">
        <f>P238</f>
        <v>1</v>
      </c>
    </row>
    <row r="238" spans="1:17" x14ac:dyDescent="0.2">
      <c r="A238" s="170"/>
      <c r="B238" s="86" t="s">
        <v>223</v>
      </c>
      <c r="C238" s="79"/>
      <c r="D238" s="79"/>
      <c r="E238" s="79"/>
      <c r="F238" s="79" t="s">
        <v>313</v>
      </c>
      <c r="G238" s="79" t="s">
        <v>88</v>
      </c>
      <c r="H238" s="79" t="s">
        <v>314</v>
      </c>
      <c r="I238" s="79" t="s">
        <v>315</v>
      </c>
      <c r="J238" s="70">
        <v>1</v>
      </c>
      <c r="K238" s="70"/>
      <c r="L238" s="70">
        <f>L233+L235+L237</f>
        <v>6305</v>
      </c>
      <c r="M238" s="70">
        <f>M233+M235+M237</f>
        <v>6960</v>
      </c>
      <c r="N238" s="206">
        <f>0.713+8.5</f>
        <v>9.2129999999999992</v>
      </c>
      <c r="O238" s="207">
        <v>1</v>
      </c>
      <c r="P238" s="70">
        <v>1</v>
      </c>
    </row>
    <row r="239" spans="1:17" ht="39.6" customHeight="1" x14ac:dyDescent="0.2">
      <c r="A239" s="180"/>
      <c r="B239" s="72" t="s">
        <v>307</v>
      </c>
      <c r="C239" s="78"/>
      <c r="D239" s="78" t="s">
        <v>222</v>
      </c>
      <c r="E239" s="78" t="s">
        <v>232</v>
      </c>
      <c r="F239" s="79" t="s">
        <v>214</v>
      </c>
      <c r="G239" s="98"/>
      <c r="H239" s="98"/>
      <c r="I239" s="78"/>
      <c r="J239" s="99">
        <f>J240</f>
        <v>1278.5</v>
      </c>
      <c r="K239" s="99"/>
      <c r="L239" s="99">
        <f t="shared" ref="L239:M242" si="20">L240</f>
        <v>1278.5</v>
      </c>
      <c r="M239" s="99">
        <f t="shared" si="20"/>
        <v>1238.5</v>
      </c>
      <c r="N239" s="194">
        <f>N240</f>
        <v>3167.09</v>
      </c>
      <c r="O239" s="132">
        <f>O240</f>
        <v>1250.5</v>
      </c>
      <c r="P239" s="99">
        <f>P240</f>
        <v>1348</v>
      </c>
    </row>
    <row r="240" spans="1:17" ht="25.5" x14ac:dyDescent="0.2">
      <c r="A240" s="170"/>
      <c r="B240" s="100" t="s">
        <v>316</v>
      </c>
      <c r="C240" s="79"/>
      <c r="D240" s="79" t="s">
        <v>222</v>
      </c>
      <c r="E240" s="79" t="s">
        <v>232</v>
      </c>
      <c r="F240" s="79" t="s">
        <v>317</v>
      </c>
      <c r="G240" s="79"/>
      <c r="H240" s="79"/>
      <c r="I240" s="79"/>
      <c r="J240" s="68">
        <f>J242</f>
        <v>1278.5</v>
      </c>
      <c r="K240" s="68"/>
      <c r="L240" s="68">
        <f>L242</f>
        <v>1278.5</v>
      </c>
      <c r="M240" s="68">
        <f>M242</f>
        <v>1238.5</v>
      </c>
      <c r="N240" s="209">
        <f>N242</f>
        <v>3167.09</v>
      </c>
      <c r="O240" s="210">
        <f>O242</f>
        <v>1250.5</v>
      </c>
      <c r="P240" s="68">
        <f>P242</f>
        <v>1348</v>
      </c>
    </row>
    <row r="241" spans="1:24" x14ac:dyDescent="0.2">
      <c r="A241" s="170"/>
      <c r="B241" s="196" t="s">
        <v>318</v>
      </c>
      <c r="C241" s="79"/>
      <c r="D241" s="79"/>
      <c r="E241" s="79"/>
      <c r="F241" s="79" t="s">
        <v>319</v>
      </c>
      <c r="G241" s="79"/>
      <c r="H241" s="79"/>
      <c r="I241" s="79"/>
      <c r="J241" s="68">
        <f>J242</f>
        <v>1278.5</v>
      </c>
      <c r="K241" s="68"/>
      <c r="L241" s="68"/>
      <c r="M241" s="68"/>
      <c r="N241" s="209">
        <f t="shared" ref="N241:P242" si="21">N242</f>
        <v>3167.09</v>
      </c>
      <c r="O241" s="210">
        <f t="shared" si="21"/>
        <v>1250.5</v>
      </c>
      <c r="P241" s="68">
        <f t="shared" si="21"/>
        <v>1348</v>
      </c>
    </row>
    <row r="242" spans="1:24" x14ac:dyDescent="0.2">
      <c r="A242" s="170"/>
      <c r="B242" s="76" t="s">
        <v>320</v>
      </c>
      <c r="C242" s="79"/>
      <c r="D242" s="79" t="s">
        <v>222</v>
      </c>
      <c r="E242" s="79" t="s">
        <v>232</v>
      </c>
      <c r="F242" s="79" t="s">
        <v>321</v>
      </c>
      <c r="G242" s="79"/>
      <c r="H242" s="79"/>
      <c r="I242" s="79"/>
      <c r="J242" s="68">
        <f>J243</f>
        <v>1278.5</v>
      </c>
      <c r="K242" s="68"/>
      <c r="L242" s="68">
        <f t="shared" si="20"/>
        <v>1278.5</v>
      </c>
      <c r="M242" s="68">
        <f t="shared" si="20"/>
        <v>1238.5</v>
      </c>
      <c r="N242" s="209">
        <f t="shared" si="21"/>
        <v>3167.09</v>
      </c>
      <c r="O242" s="210">
        <f t="shared" si="21"/>
        <v>1250.5</v>
      </c>
      <c r="P242" s="68">
        <f t="shared" si="21"/>
        <v>1348</v>
      </c>
    </row>
    <row r="243" spans="1:24" ht="25.15" customHeight="1" x14ac:dyDescent="0.2">
      <c r="A243" s="170"/>
      <c r="B243" s="189" t="s">
        <v>280</v>
      </c>
      <c r="C243" s="79"/>
      <c r="D243" s="79" t="s">
        <v>222</v>
      </c>
      <c r="E243" s="79" t="s">
        <v>232</v>
      </c>
      <c r="F243" s="79" t="s">
        <v>321</v>
      </c>
      <c r="G243" s="79" t="s">
        <v>64</v>
      </c>
      <c r="H243" s="79"/>
      <c r="I243" s="79"/>
      <c r="J243" s="68">
        <f>J245</f>
        <v>1278.5</v>
      </c>
      <c r="K243" s="68"/>
      <c r="L243" s="68">
        <v>1278.5</v>
      </c>
      <c r="M243" s="68">
        <v>1238.5</v>
      </c>
      <c r="N243" s="209">
        <f>N245</f>
        <v>3167.09</v>
      </c>
      <c r="O243" s="210">
        <f>O245</f>
        <v>1250.5</v>
      </c>
      <c r="P243" s="68">
        <f>P245</f>
        <v>1348</v>
      </c>
    </row>
    <row r="244" spans="1:24" s="154" customFormat="1" ht="51" hidden="1" x14ac:dyDescent="0.25">
      <c r="A244" s="212"/>
      <c r="B244" s="152" t="s">
        <v>237</v>
      </c>
      <c r="C244" s="63"/>
      <c r="D244" s="63" t="s">
        <v>222</v>
      </c>
      <c r="E244" s="79" t="s">
        <v>232</v>
      </c>
      <c r="F244" s="63" t="s">
        <v>238</v>
      </c>
      <c r="G244" s="102"/>
      <c r="H244" s="102"/>
      <c r="I244" s="79"/>
      <c r="J244" s="70"/>
      <c r="K244" s="70"/>
      <c r="L244" s="70"/>
      <c r="M244" s="70"/>
      <c r="N244" s="206"/>
      <c r="O244" s="207"/>
      <c r="P244" s="70"/>
      <c r="Q244" s="153"/>
      <c r="R244" s="153"/>
      <c r="S244" s="153"/>
      <c r="T244" s="153"/>
      <c r="U244" s="153"/>
      <c r="V244" s="153"/>
      <c r="W244" s="153"/>
      <c r="X244" s="153"/>
    </row>
    <row r="245" spans="1:24" s="154" customFormat="1" ht="15.75" x14ac:dyDescent="0.25">
      <c r="A245" s="212"/>
      <c r="B245" s="152" t="s">
        <v>231</v>
      </c>
      <c r="C245" s="63"/>
      <c r="D245" s="63"/>
      <c r="E245" s="79"/>
      <c r="F245" s="79" t="s">
        <v>321</v>
      </c>
      <c r="G245" s="79" t="s">
        <v>64</v>
      </c>
      <c r="H245" s="79" t="s">
        <v>314</v>
      </c>
      <c r="I245" s="79" t="s">
        <v>296</v>
      </c>
      <c r="J245" s="68">
        <v>1278.5</v>
      </c>
      <c r="K245" s="68"/>
      <c r="L245" s="68">
        <v>1278.5</v>
      </c>
      <c r="M245" s="68">
        <v>1238.5</v>
      </c>
      <c r="N245" s="209">
        <f>1088+679.09+700+700</f>
        <v>3167.09</v>
      </c>
      <c r="O245" s="210">
        <v>1250.5</v>
      </c>
      <c r="P245" s="68">
        <v>1348</v>
      </c>
      <c r="Q245" s="153"/>
      <c r="R245" s="153"/>
      <c r="S245" s="153"/>
      <c r="T245" s="153"/>
      <c r="U245" s="153"/>
      <c r="V245" s="153"/>
      <c r="W245" s="153"/>
      <c r="X245" s="153"/>
    </row>
    <row r="246" spans="1:24" ht="39.6" customHeight="1" x14ac:dyDescent="0.2">
      <c r="A246" s="180">
        <v>4</v>
      </c>
      <c r="B246" s="72" t="s">
        <v>322</v>
      </c>
      <c r="C246" s="78"/>
      <c r="D246" s="78" t="s">
        <v>96</v>
      </c>
      <c r="E246" s="78" t="s">
        <v>98</v>
      </c>
      <c r="F246" s="78" t="s">
        <v>323</v>
      </c>
      <c r="G246" s="98"/>
      <c r="H246" s="98"/>
      <c r="I246" s="78"/>
      <c r="J246" s="99">
        <f>J247+J260</f>
        <v>1182</v>
      </c>
      <c r="K246" s="99"/>
      <c r="L246" s="99">
        <f>L247+L260</f>
        <v>1182</v>
      </c>
      <c r="M246" s="99">
        <f>M247+M260</f>
        <v>1022</v>
      </c>
      <c r="N246" s="194">
        <f>N247+N260</f>
        <v>676</v>
      </c>
      <c r="O246" s="132">
        <f>O247+O260</f>
        <v>1202</v>
      </c>
      <c r="P246" s="99">
        <f>P247+P260</f>
        <v>676</v>
      </c>
    </row>
    <row r="247" spans="1:24" ht="63.75" x14ac:dyDescent="0.2">
      <c r="A247" s="170"/>
      <c r="B247" s="100" t="s">
        <v>324</v>
      </c>
      <c r="C247" s="79"/>
      <c r="D247" s="79" t="s">
        <v>96</v>
      </c>
      <c r="E247" s="79" t="s">
        <v>98</v>
      </c>
      <c r="F247" s="79" t="s">
        <v>325</v>
      </c>
      <c r="G247" s="73"/>
      <c r="H247" s="73"/>
      <c r="I247" s="79"/>
      <c r="J247" s="71">
        <f>J248</f>
        <v>496</v>
      </c>
      <c r="K247" s="71"/>
      <c r="L247" s="71">
        <f>L249+L257</f>
        <v>496</v>
      </c>
      <c r="M247" s="71">
        <f>M249+M257</f>
        <v>336</v>
      </c>
      <c r="N247" s="190">
        <f>N248+N252</f>
        <v>363.32</v>
      </c>
      <c r="O247" s="104">
        <f>O248+O252</f>
        <v>506</v>
      </c>
      <c r="P247" s="71">
        <f>P248+P252</f>
        <v>646</v>
      </c>
    </row>
    <row r="248" spans="1:24" ht="38.25" hidden="1" x14ac:dyDescent="0.2">
      <c r="A248" s="170"/>
      <c r="B248" s="196" t="s">
        <v>326</v>
      </c>
      <c r="C248" s="79"/>
      <c r="D248" s="79"/>
      <c r="E248" s="79"/>
      <c r="F248" s="79" t="s">
        <v>327</v>
      </c>
      <c r="G248" s="73"/>
      <c r="H248" s="73"/>
      <c r="I248" s="79"/>
      <c r="J248" s="71">
        <f>J249+J257</f>
        <v>496</v>
      </c>
      <c r="K248" s="71"/>
      <c r="L248" s="71"/>
      <c r="M248" s="71"/>
      <c r="N248" s="190">
        <f t="shared" ref="N248:P250" si="22">N249</f>
        <v>0</v>
      </c>
      <c r="O248" s="104">
        <f t="shared" si="22"/>
        <v>0</v>
      </c>
      <c r="P248" s="71">
        <f t="shared" si="22"/>
        <v>0</v>
      </c>
    </row>
    <row r="249" spans="1:24" ht="25.5" hidden="1" x14ac:dyDescent="0.2">
      <c r="A249" s="170"/>
      <c r="B249" s="76" t="s">
        <v>328</v>
      </c>
      <c r="C249" s="79"/>
      <c r="D249" s="79" t="s">
        <v>96</v>
      </c>
      <c r="E249" s="79" t="s">
        <v>98</v>
      </c>
      <c r="F249" s="79" t="s">
        <v>329</v>
      </c>
      <c r="G249" s="73"/>
      <c r="H249" s="73"/>
      <c r="I249" s="79"/>
      <c r="J249" s="71">
        <f>J250</f>
        <v>296</v>
      </c>
      <c r="K249" s="71"/>
      <c r="L249" s="71">
        <f>L250</f>
        <v>296</v>
      </c>
      <c r="M249" s="71">
        <f>M250</f>
        <v>136</v>
      </c>
      <c r="N249" s="190">
        <f t="shared" si="22"/>
        <v>0</v>
      </c>
      <c r="O249" s="104">
        <f t="shared" si="22"/>
        <v>0</v>
      </c>
      <c r="P249" s="71">
        <f t="shared" si="22"/>
        <v>0</v>
      </c>
    </row>
    <row r="250" spans="1:24" ht="25.15" hidden="1" customHeight="1" x14ac:dyDescent="0.2">
      <c r="A250" s="170"/>
      <c r="B250" s="189" t="s">
        <v>280</v>
      </c>
      <c r="C250" s="79"/>
      <c r="D250" s="79" t="s">
        <v>96</v>
      </c>
      <c r="E250" s="79" t="s">
        <v>98</v>
      </c>
      <c r="F250" s="79" t="s">
        <v>329</v>
      </c>
      <c r="G250" s="73">
        <v>240</v>
      </c>
      <c r="H250" s="73"/>
      <c r="I250" s="79"/>
      <c r="J250" s="71">
        <f>J251</f>
        <v>296</v>
      </c>
      <c r="K250" s="71"/>
      <c r="L250" s="71">
        <v>296</v>
      </c>
      <c r="M250" s="71">
        <v>136</v>
      </c>
      <c r="N250" s="190">
        <f t="shared" si="22"/>
        <v>0</v>
      </c>
      <c r="O250" s="104">
        <f t="shared" si="22"/>
        <v>0</v>
      </c>
      <c r="P250" s="71">
        <f t="shared" si="22"/>
        <v>0</v>
      </c>
    </row>
    <row r="251" spans="1:24" ht="25.5" hidden="1" x14ac:dyDescent="0.2">
      <c r="A251" s="170"/>
      <c r="B251" s="213" t="s">
        <v>97</v>
      </c>
      <c r="C251" s="79"/>
      <c r="D251" s="79"/>
      <c r="E251" s="79"/>
      <c r="F251" s="79" t="s">
        <v>329</v>
      </c>
      <c r="G251" s="73">
        <v>240</v>
      </c>
      <c r="H251" s="73"/>
      <c r="I251" s="79" t="s">
        <v>98</v>
      </c>
      <c r="J251" s="71">
        <v>296</v>
      </c>
      <c r="K251" s="71"/>
      <c r="L251" s="71">
        <v>296</v>
      </c>
      <c r="M251" s="71">
        <v>136</v>
      </c>
      <c r="N251" s="190"/>
      <c r="O251" s="104"/>
      <c r="P251" s="71"/>
    </row>
    <row r="252" spans="1:24" ht="38.25" x14ac:dyDescent="0.2">
      <c r="A252" s="170"/>
      <c r="B252" s="196" t="s">
        <v>326</v>
      </c>
      <c r="C252" s="79"/>
      <c r="D252" s="79"/>
      <c r="E252" s="79"/>
      <c r="F252" s="79" t="s">
        <v>327</v>
      </c>
      <c r="G252" s="73"/>
      <c r="H252" s="73"/>
      <c r="I252" s="79"/>
      <c r="J252" s="71">
        <f>J257</f>
        <v>200</v>
      </c>
      <c r="K252" s="71"/>
      <c r="L252" s="71"/>
      <c r="M252" s="71"/>
      <c r="N252" s="190">
        <f>N257+N253</f>
        <v>363.32</v>
      </c>
      <c r="O252" s="104">
        <f>O257+O253</f>
        <v>506</v>
      </c>
      <c r="P252" s="71">
        <f>P257+P253</f>
        <v>646</v>
      </c>
    </row>
    <row r="253" spans="1:24" ht="25.5" x14ac:dyDescent="0.2">
      <c r="A253" s="170"/>
      <c r="B253" s="214" t="s">
        <v>330</v>
      </c>
      <c r="C253" s="79"/>
      <c r="D253" s="79"/>
      <c r="E253" s="79"/>
      <c r="F253" s="79" t="s">
        <v>329</v>
      </c>
      <c r="G253" s="73"/>
      <c r="H253" s="73"/>
      <c r="I253" s="79"/>
      <c r="J253" s="71"/>
      <c r="K253" s="71"/>
      <c r="L253" s="71"/>
      <c r="M253" s="71"/>
      <c r="N253" s="190">
        <f t="shared" ref="N253:P254" si="23">N254</f>
        <v>93.32</v>
      </c>
      <c r="O253" s="104">
        <f t="shared" si="23"/>
        <v>320</v>
      </c>
      <c r="P253" s="71">
        <f t="shared" si="23"/>
        <v>340</v>
      </c>
    </row>
    <row r="254" spans="1:24" ht="25.5" x14ac:dyDescent="0.2">
      <c r="A254" s="170"/>
      <c r="B254" s="189" t="s">
        <v>280</v>
      </c>
      <c r="C254" s="79"/>
      <c r="D254" s="79"/>
      <c r="E254" s="79"/>
      <c r="F254" s="79" t="s">
        <v>329</v>
      </c>
      <c r="G254" s="73">
        <v>240</v>
      </c>
      <c r="H254" s="73"/>
      <c r="I254" s="79"/>
      <c r="J254" s="71"/>
      <c r="K254" s="71"/>
      <c r="L254" s="71"/>
      <c r="M254" s="71"/>
      <c r="N254" s="190">
        <f t="shared" si="23"/>
        <v>93.32</v>
      </c>
      <c r="O254" s="104">
        <f t="shared" si="23"/>
        <v>320</v>
      </c>
      <c r="P254" s="71">
        <f t="shared" si="23"/>
        <v>340</v>
      </c>
    </row>
    <row r="255" spans="1:24" ht="25.5" x14ac:dyDescent="0.2">
      <c r="A255" s="170"/>
      <c r="B255" s="215" t="s">
        <v>97</v>
      </c>
      <c r="C255" s="79"/>
      <c r="D255" s="79"/>
      <c r="E255" s="79"/>
      <c r="F255" s="79" t="s">
        <v>329</v>
      </c>
      <c r="G255" s="73">
        <v>240</v>
      </c>
      <c r="H255" s="79" t="s">
        <v>331</v>
      </c>
      <c r="I255" s="79" t="s">
        <v>332</v>
      </c>
      <c r="J255" s="71"/>
      <c r="K255" s="71"/>
      <c r="L255" s="71"/>
      <c r="M255" s="71"/>
      <c r="N255" s="190">
        <v>93.32</v>
      </c>
      <c r="O255" s="104">
        <v>320</v>
      </c>
      <c r="P255" s="71">
        <v>340</v>
      </c>
    </row>
    <row r="256" spans="1:24" x14ac:dyDescent="0.2">
      <c r="A256" s="170"/>
      <c r="B256" s="196" t="s">
        <v>333</v>
      </c>
      <c r="C256" s="79"/>
      <c r="D256" s="79"/>
      <c r="E256" s="79"/>
      <c r="F256" s="79" t="s">
        <v>334</v>
      </c>
      <c r="G256" s="73"/>
      <c r="H256" s="73"/>
      <c r="I256" s="79"/>
      <c r="J256" s="71"/>
      <c r="K256" s="71"/>
      <c r="L256" s="71"/>
      <c r="M256" s="71"/>
      <c r="N256" s="190">
        <f t="shared" ref="N256:P258" si="24">N257</f>
        <v>270</v>
      </c>
      <c r="O256" s="104">
        <f t="shared" si="24"/>
        <v>186</v>
      </c>
      <c r="P256" s="71">
        <f t="shared" si="24"/>
        <v>306</v>
      </c>
    </row>
    <row r="257" spans="1:24" x14ac:dyDescent="0.2">
      <c r="A257" s="170"/>
      <c r="B257" s="214" t="s">
        <v>335</v>
      </c>
      <c r="C257" s="79"/>
      <c r="D257" s="79" t="s">
        <v>96</v>
      </c>
      <c r="E257" s="79" t="s">
        <v>98</v>
      </c>
      <c r="F257" s="79" t="s">
        <v>336</v>
      </c>
      <c r="G257" s="73"/>
      <c r="H257" s="73"/>
      <c r="I257" s="79"/>
      <c r="J257" s="71">
        <f>J258</f>
        <v>200</v>
      </c>
      <c r="K257" s="71"/>
      <c r="L257" s="71">
        <f>L258</f>
        <v>200</v>
      </c>
      <c r="M257" s="71">
        <f>M258</f>
        <v>200</v>
      </c>
      <c r="N257" s="190">
        <f t="shared" si="24"/>
        <v>270</v>
      </c>
      <c r="O257" s="104">
        <f t="shared" si="24"/>
        <v>186</v>
      </c>
      <c r="P257" s="71">
        <f t="shared" si="24"/>
        <v>306</v>
      </c>
    </row>
    <row r="258" spans="1:24" ht="25.15" customHeight="1" x14ac:dyDescent="0.2">
      <c r="A258" s="170"/>
      <c r="B258" s="189" t="s">
        <v>280</v>
      </c>
      <c r="C258" s="79"/>
      <c r="D258" s="79" t="s">
        <v>96</v>
      </c>
      <c r="E258" s="79" t="s">
        <v>98</v>
      </c>
      <c r="F258" s="79" t="s">
        <v>336</v>
      </c>
      <c r="G258" s="73">
        <v>240</v>
      </c>
      <c r="H258" s="73"/>
      <c r="I258" s="79"/>
      <c r="J258" s="71">
        <f>J259</f>
        <v>200</v>
      </c>
      <c r="K258" s="71"/>
      <c r="L258" s="71">
        <v>200</v>
      </c>
      <c r="M258" s="71">
        <v>200</v>
      </c>
      <c r="N258" s="190">
        <f t="shared" si="24"/>
        <v>270</v>
      </c>
      <c r="O258" s="104">
        <f t="shared" si="24"/>
        <v>186</v>
      </c>
      <c r="P258" s="71">
        <f t="shared" si="24"/>
        <v>306</v>
      </c>
    </row>
    <row r="259" spans="1:24" ht="25.5" x14ac:dyDescent="0.2">
      <c r="A259" s="170"/>
      <c r="B259" s="215" t="s">
        <v>97</v>
      </c>
      <c r="C259" s="79"/>
      <c r="D259" s="79"/>
      <c r="E259" s="79"/>
      <c r="F259" s="79" t="s">
        <v>336</v>
      </c>
      <c r="G259" s="73">
        <v>240</v>
      </c>
      <c r="H259" s="79" t="s">
        <v>331</v>
      </c>
      <c r="I259" s="79" t="s">
        <v>332</v>
      </c>
      <c r="J259" s="71">
        <v>200</v>
      </c>
      <c r="K259" s="71"/>
      <c r="L259" s="71">
        <v>200</v>
      </c>
      <c r="M259" s="71">
        <v>200</v>
      </c>
      <c r="N259" s="190">
        <v>270</v>
      </c>
      <c r="O259" s="104">
        <v>186</v>
      </c>
      <c r="P259" s="71">
        <v>306</v>
      </c>
    </row>
    <row r="260" spans="1:24" ht="63.75" x14ac:dyDescent="0.2">
      <c r="A260" s="170"/>
      <c r="B260" s="100" t="s">
        <v>337</v>
      </c>
      <c r="C260" s="78"/>
      <c r="D260" s="79" t="s">
        <v>96</v>
      </c>
      <c r="E260" s="79" t="s">
        <v>98</v>
      </c>
      <c r="F260" s="79" t="s">
        <v>338</v>
      </c>
      <c r="G260" s="79"/>
      <c r="H260" s="79"/>
      <c r="I260" s="79"/>
      <c r="J260" s="71">
        <f>J262</f>
        <v>686</v>
      </c>
      <c r="K260" s="71"/>
      <c r="L260" s="71">
        <f>L262</f>
        <v>686</v>
      </c>
      <c r="M260" s="71">
        <f>M262</f>
        <v>686</v>
      </c>
      <c r="N260" s="190">
        <f t="shared" ref="N260:P261" si="25">N261</f>
        <v>312.68</v>
      </c>
      <c r="O260" s="104">
        <f t="shared" si="25"/>
        <v>696</v>
      </c>
      <c r="P260" s="71">
        <f t="shared" si="25"/>
        <v>30</v>
      </c>
    </row>
    <row r="261" spans="1:24" ht="51" x14ac:dyDescent="0.2">
      <c r="A261" s="170"/>
      <c r="B261" s="196" t="s">
        <v>339</v>
      </c>
      <c r="C261" s="78"/>
      <c r="D261" s="79"/>
      <c r="E261" s="79"/>
      <c r="F261" s="79" t="s">
        <v>340</v>
      </c>
      <c r="G261" s="79"/>
      <c r="H261" s="79"/>
      <c r="I261" s="79"/>
      <c r="J261" s="71">
        <f>J260</f>
        <v>686</v>
      </c>
      <c r="K261" s="71"/>
      <c r="L261" s="71"/>
      <c r="M261" s="71"/>
      <c r="N261" s="190">
        <f t="shared" si="25"/>
        <v>312.68</v>
      </c>
      <c r="O261" s="104">
        <f t="shared" si="25"/>
        <v>696</v>
      </c>
      <c r="P261" s="71">
        <f t="shared" si="25"/>
        <v>30</v>
      </c>
    </row>
    <row r="262" spans="1:24" x14ac:dyDescent="0.2">
      <c r="A262" s="170"/>
      <c r="B262" s="214" t="s">
        <v>341</v>
      </c>
      <c r="C262" s="78"/>
      <c r="D262" s="79" t="s">
        <v>96</v>
      </c>
      <c r="E262" s="79" t="s">
        <v>98</v>
      </c>
      <c r="F262" s="79" t="s">
        <v>342</v>
      </c>
      <c r="G262" s="78"/>
      <c r="H262" s="78"/>
      <c r="I262" s="79"/>
      <c r="J262" s="71">
        <f>J264</f>
        <v>686</v>
      </c>
      <c r="K262" s="71"/>
      <c r="L262" s="71">
        <f>L264</f>
        <v>686</v>
      </c>
      <c r="M262" s="71">
        <f>M264</f>
        <v>686</v>
      </c>
      <c r="N262" s="190">
        <f>N264</f>
        <v>312.68</v>
      </c>
      <c r="O262" s="104">
        <f>O264</f>
        <v>696</v>
      </c>
      <c r="P262" s="71">
        <f>P264</f>
        <v>30</v>
      </c>
    </row>
    <row r="263" spans="1:24" ht="40.5" hidden="1" customHeight="1" x14ac:dyDescent="0.2">
      <c r="A263" s="170"/>
      <c r="B263" s="82" t="s">
        <v>111</v>
      </c>
      <c r="C263" s="101"/>
      <c r="D263" s="102" t="s">
        <v>96</v>
      </c>
      <c r="E263" s="102" t="s">
        <v>98</v>
      </c>
      <c r="F263" s="102" t="s">
        <v>112</v>
      </c>
      <c r="G263" s="103"/>
      <c r="H263" s="103"/>
      <c r="I263" s="102" t="s">
        <v>98</v>
      </c>
      <c r="J263" s="104"/>
      <c r="K263" s="104"/>
      <c r="L263" s="104"/>
      <c r="M263" s="104"/>
      <c r="N263" s="216"/>
      <c r="O263" s="104"/>
      <c r="P263" s="104"/>
    </row>
    <row r="264" spans="1:24" ht="25.15" customHeight="1" x14ac:dyDescent="0.2">
      <c r="A264" s="170"/>
      <c r="B264" s="189" t="s">
        <v>280</v>
      </c>
      <c r="C264" s="101"/>
      <c r="D264" s="79" t="s">
        <v>96</v>
      </c>
      <c r="E264" s="79" t="s">
        <v>98</v>
      </c>
      <c r="F264" s="79" t="s">
        <v>342</v>
      </c>
      <c r="G264" s="63" t="s">
        <v>64</v>
      </c>
      <c r="H264" s="63"/>
      <c r="I264" s="79"/>
      <c r="J264" s="71">
        <v>686</v>
      </c>
      <c r="K264" s="104"/>
      <c r="L264" s="71">
        <v>686</v>
      </c>
      <c r="M264" s="71">
        <v>686</v>
      </c>
      <c r="N264" s="190">
        <f>N265</f>
        <v>312.68</v>
      </c>
      <c r="O264" s="104">
        <f>O265</f>
        <v>696</v>
      </c>
      <c r="P264" s="71">
        <f>P265</f>
        <v>30</v>
      </c>
    </row>
    <row r="265" spans="1:24" ht="27.6" customHeight="1" x14ac:dyDescent="0.2">
      <c r="A265" s="170"/>
      <c r="B265" s="215" t="s">
        <v>97</v>
      </c>
      <c r="C265" s="101"/>
      <c r="D265" s="79"/>
      <c r="E265" s="79"/>
      <c r="F265" s="79" t="s">
        <v>342</v>
      </c>
      <c r="G265" s="63" t="s">
        <v>64</v>
      </c>
      <c r="H265" s="79" t="s">
        <v>331</v>
      </c>
      <c r="I265" s="79" t="s">
        <v>332</v>
      </c>
      <c r="J265" s="71">
        <v>686</v>
      </c>
      <c r="K265" s="104"/>
      <c r="L265" s="71">
        <v>686</v>
      </c>
      <c r="M265" s="71">
        <v>686</v>
      </c>
      <c r="N265" s="190">
        <v>312.68</v>
      </c>
      <c r="O265" s="104">
        <v>696</v>
      </c>
      <c r="P265" s="71">
        <v>30</v>
      </c>
    </row>
    <row r="266" spans="1:24" s="46" customFormat="1" ht="38.25" customHeight="1" x14ac:dyDescent="0.2">
      <c r="A266" s="180">
        <v>5</v>
      </c>
      <c r="B266" s="72" t="s">
        <v>343</v>
      </c>
      <c r="C266" s="59"/>
      <c r="D266" s="59" t="s">
        <v>118</v>
      </c>
      <c r="E266" s="59" t="s">
        <v>120</v>
      </c>
      <c r="F266" s="59" t="s">
        <v>344</v>
      </c>
      <c r="G266" s="98"/>
      <c r="H266" s="98"/>
      <c r="I266" s="59"/>
      <c r="J266" s="99">
        <f>J267+J282</f>
        <v>1600</v>
      </c>
      <c r="K266" s="109"/>
      <c r="L266" s="99">
        <f>L267+L282</f>
        <v>11444.685000000001</v>
      </c>
      <c r="M266" s="99">
        <f>M267+M282</f>
        <v>14038.547</v>
      </c>
      <c r="N266" s="194">
        <f>N267+N282</f>
        <v>9704.3680000000004</v>
      </c>
      <c r="O266" s="132">
        <f>O267+O282</f>
        <v>5740</v>
      </c>
      <c r="P266" s="99">
        <f>P267+P282</f>
        <v>5980</v>
      </c>
      <c r="Q266" s="51"/>
      <c r="R266" s="51"/>
      <c r="S266" s="51"/>
      <c r="T266" s="51"/>
      <c r="U266" s="51"/>
      <c r="V266" s="51"/>
      <c r="W266" s="51"/>
      <c r="X266" s="51"/>
    </row>
    <row r="267" spans="1:24" s="46" customFormat="1" ht="25.5" x14ac:dyDescent="0.2">
      <c r="A267" s="195"/>
      <c r="B267" s="100" t="s">
        <v>345</v>
      </c>
      <c r="C267" s="63"/>
      <c r="D267" s="63" t="s">
        <v>118</v>
      </c>
      <c r="E267" s="63" t="s">
        <v>120</v>
      </c>
      <c r="F267" s="63" t="s">
        <v>346</v>
      </c>
      <c r="G267" s="63"/>
      <c r="H267" s="63"/>
      <c r="I267" s="63"/>
      <c r="J267" s="69">
        <f>J268</f>
        <v>800</v>
      </c>
      <c r="K267" s="71"/>
      <c r="L267" s="71">
        <f>L269</f>
        <v>10777.685000000001</v>
      </c>
      <c r="M267" s="69">
        <f>M269</f>
        <v>13305.547</v>
      </c>
      <c r="N267" s="184">
        <f>N268</f>
        <v>1769.6420000000003</v>
      </c>
      <c r="O267" s="185">
        <f>O268</f>
        <v>0</v>
      </c>
      <c r="P267" s="69">
        <f>P268</f>
        <v>0</v>
      </c>
      <c r="Q267" s="51"/>
      <c r="R267" s="51"/>
      <c r="S267" s="51"/>
      <c r="T267" s="51"/>
      <c r="U267" s="51"/>
      <c r="V267" s="51"/>
      <c r="W267" s="51"/>
      <c r="X267" s="51"/>
    </row>
    <row r="268" spans="1:24" s="46" customFormat="1" ht="63.75" x14ac:dyDescent="0.2">
      <c r="A268" s="195"/>
      <c r="B268" s="196" t="s">
        <v>347</v>
      </c>
      <c r="C268" s="63"/>
      <c r="D268" s="63"/>
      <c r="E268" s="63"/>
      <c r="F268" s="63" t="s">
        <v>348</v>
      </c>
      <c r="G268" s="59"/>
      <c r="H268" s="59"/>
      <c r="I268" s="63"/>
      <c r="J268" s="69">
        <f>J271+J275+J278+J281</f>
        <v>800</v>
      </c>
      <c r="K268" s="71"/>
      <c r="L268" s="71"/>
      <c r="M268" s="69"/>
      <c r="N268" s="184">
        <f>N271+N275+N281</f>
        <v>1769.6420000000003</v>
      </c>
      <c r="O268" s="185">
        <f>O271+O275+O281</f>
        <v>0</v>
      </c>
      <c r="P268" s="69">
        <f>P271+P275+P281</f>
        <v>0</v>
      </c>
      <c r="Q268" s="51"/>
      <c r="R268" s="51"/>
      <c r="S268" s="51"/>
      <c r="T268" s="51"/>
      <c r="U268" s="51"/>
      <c r="V268" s="51"/>
      <c r="W268" s="51"/>
      <c r="X268" s="51"/>
    </row>
    <row r="269" spans="1:24" s="46" customFormat="1" x14ac:dyDescent="0.2">
      <c r="A269" s="195"/>
      <c r="B269" s="214" t="s">
        <v>349</v>
      </c>
      <c r="C269" s="63"/>
      <c r="D269" s="63" t="s">
        <v>118</v>
      </c>
      <c r="E269" s="63" t="s">
        <v>120</v>
      </c>
      <c r="F269" s="63" t="s">
        <v>350</v>
      </c>
      <c r="G269" s="63"/>
      <c r="H269" s="63"/>
      <c r="I269" s="63"/>
      <c r="J269" s="69">
        <f>J270</f>
        <v>0</v>
      </c>
      <c r="K269" s="71"/>
      <c r="L269" s="69">
        <f>L273</f>
        <v>10777.685000000001</v>
      </c>
      <c r="M269" s="69">
        <f>M273</f>
        <v>13305.547</v>
      </c>
      <c r="N269" s="184">
        <f t="shared" ref="N269:P270" si="26">N270</f>
        <v>1294.2020000000002</v>
      </c>
      <c r="O269" s="185">
        <f t="shared" si="26"/>
        <v>0</v>
      </c>
      <c r="P269" s="69">
        <f t="shared" si="26"/>
        <v>0</v>
      </c>
      <c r="Q269" s="51"/>
      <c r="R269" s="51"/>
      <c r="S269" s="51"/>
      <c r="T269" s="51"/>
      <c r="U269" s="51"/>
      <c r="V269" s="51"/>
      <c r="W269" s="51"/>
      <c r="X269" s="51"/>
    </row>
    <row r="270" spans="1:24" s="46" customFormat="1" ht="25.5" x14ac:dyDescent="0.2">
      <c r="A270" s="195"/>
      <c r="B270" s="189" t="s">
        <v>280</v>
      </c>
      <c r="C270" s="63"/>
      <c r="D270" s="63"/>
      <c r="E270" s="63"/>
      <c r="F270" s="63" t="s">
        <v>350</v>
      </c>
      <c r="G270" s="63" t="s">
        <v>64</v>
      </c>
      <c r="H270" s="63"/>
      <c r="I270" s="63"/>
      <c r="J270" s="69">
        <f>J271</f>
        <v>0</v>
      </c>
      <c r="K270" s="71"/>
      <c r="L270" s="69"/>
      <c r="M270" s="69"/>
      <c r="N270" s="184">
        <f t="shared" si="26"/>
        <v>1294.2020000000002</v>
      </c>
      <c r="O270" s="185">
        <f t="shared" si="26"/>
        <v>0</v>
      </c>
      <c r="P270" s="69">
        <f t="shared" si="26"/>
        <v>0</v>
      </c>
      <c r="Q270" s="51"/>
      <c r="R270" s="51"/>
      <c r="S270" s="51"/>
      <c r="T270" s="51"/>
      <c r="U270" s="51"/>
      <c r="V270" s="51"/>
      <c r="W270" s="51"/>
      <c r="X270" s="51"/>
    </row>
    <row r="271" spans="1:24" s="46" customFormat="1" x14ac:dyDescent="0.2">
      <c r="A271" s="195"/>
      <c r="B271" s="86" t="s">
        <v>119</v>
      </c>
      <c r="C271" s="63"/>
      <c r="D271" s="63"/>
      <c r="E271" s="63"/>
      <c r="F271" s="63" t="s">
        <v>350</v>
      </c>
      <c r="G271" s="63" t="s">
        <v>64</v>
      </c>
      <c r="H271" s="79" t="s">
        <v>296</v>
      </c>
      <c r="I271" s="79" t="s">
        <v>332</v>
      </c>
      <c r="J271" s="69"/>
      <c r="K271" s="71"/>
      <c r="L271" s="69"/>
      <c r="M271" s="69"/>
      <c r="N271" s="184">
        <f>2370.38-436.091-640.087</f>
        <v>1294.2020000000002</v>
      </c>
      <c r="O271" s="185"/>
      <c r="P271" s="69"/>
      <c r="Q271" s="51"/>
      <c r="R271" s="51"/>
      <c r="S271" s="51"/>
      <c r="T271" s="51"/>
      <c r="U271" s="51"/>
      <c r="V271" s="51"/>
      <c r="W271" s="51"/>
      <c r="X271" s="51"/>
    </row>
    <row r="272" spans="1:24" s="46" customFormat="1" ht="25.5" x14ac:dyDescent="0.2">
      <c r="A272" s="195"/>
      <c r="B272" s="214" t="s">
        <v>351</v>
      </c>
      <c r="C272" s="63"/>
      <c r="D272" s="63"/>
      <c r="E272" s="63"/>
      <c r="F272" s="63" t="s">
        <v>352</v>
      </c>
      <c r="G272" s="63"/>
      <c r="H272" s="63"/>
      <c r="I272" s="63"/>
      <c r="J272" s="69">
        <f>J273</f>
        <v>800</v>
      </c>
      <c r="K272" s="71"/>
      <c r="L272" s="69"/>
      <c r="M272" s="69"/>
      <c r="N272" s="184">
        <f>N273</f>
        <v>475.44000000000005</v>
      </c>
      <c r="O272" s="185">
        <f>O273</f>
        <v>0</v>
      </c>
      <c r="P272" s="69">
        <f>P273</f>
        <v>0</v>
      </c>
      <c r="Q272" s="51"/>
      <c r="R272" s="51"/>
      <c r="S272" s="51"/>
      <c r="T272" s="51"/>
      <c r="U272" s="51"/>
      <c r="V272" s="51"/>
      <c r="W272" s="51"/>
      <c r="X272" s="51"/>
    </row>
    <row r="273" spans="1:24" s="46" customFormat="1" ht="25.15" customHeight="1" x14ac:dyDescent="0.2">
      <c r="A273" s="195"/>
      <c r="B273" s="189" t="s">
        <v>280</v>
      </c>
      <c r="C273" s="63"/>
      <c r="D273" s="63" t="s">
        <v>118</v>
      </c>
      <c r="E273" s="63" t="s">
        <v>120</v>
      </c>
      <c r="F273" s="63" t="s">
        <v>352</v>
      </c>
      <c r="G273" s="63" t="s">
        <v>64</v>
      </c>
      <c r="H273" s="63"/>
      <c r="I273" s="63"/>
      <c r="J273" s="69">
        <f>J275</f>
        <v>800</v>
      </c>
      <c r="K273" s="71"/>
      <c r="L273" s="69">
        <f>22480.2-11702.515</f>
        <v>10777.685000000001</v>
      </c>
      <c r="M273" s="69">
        <v>13305.547</v>
      </c>
      <c r="N273" s="184">
        <f>N275</f>
        <v>475.44000000000005</v>
      </c>
      <c r="O273" s="185">
        <f>O275</f>
        <v>0</v>
      </c>
      <c r="P273" s="69">
        <f>P275</f>
        <v>0</v>
      </c>
      <c r="Q273" s="51"/>
      <c r="R273" s="51"/>
      <c r="S273" s="51"/>
      <c r="T273" s="51"/>
      <c r="U273" s="51"/>
      <c r="V273" s="51"/>
      <c r="W273" s="51"/>
      <c r="X273" s="51"/>
    </row>
    <row r="274" spans="1:24" s="46" customFormat="1" ht="51" hidden="1" x14ac:dyDescent="0.2">
      <c r="A274" s="195"/>
      <c r="B274" s="80" t="s">
        <v>127</v>
      </c>
      <c r="C274" s="59"/>
      <c r="D274" s="63" t="s">
        <v>118</v>
      </c>
      <c r="E274" s="63" t="s">
        <v>120</v>
      </c>
      <c r="F274" s="63" t="s">
        <v>128</v>
      </c>
      <c r="G274" s="59"/>
      <c r="H274" s="59"/>
      <c r="I274" s="63" t="s">
        <v>120</v>
      </c>
      <c r="J274" s="71"/>
      <c r="K274" s="71"/>
      <c r="L274" s="71"/>
      <c r="M274" s="71"/>
      <c r="N274" s="190"/>
      <c r="O274" s="104"/>
      <c r="P274" s="71"/>
      <c r="Q274" s="51"/>
      <c r="R274" s="51"/>
      <c r="S274" s="51"/>
      <c r="T274" s="51"/>
      <c r="U274" s="51"/>
      <c r="V274" s="51"/>
      <c r="W274" s="51"/>
      <c r="X274" s="51"/>
    </row>
    <row r="275" spans="1:24" s="46" customFormat="1" x14ac:dyDescent="0.2">
      <c r="A275" s="195"/>
      <c r="B275" s="86" t="s">
        <v>119</v>
      </c>
      <c r="C275" s="59"/>
      <c r="D275" s="63"/>
      <c r="E275" s="63"/>
      <c r="F275" s="63" t="s">
        <v>352</v>
      </c>
      <c r="G275" s="63" t="s">
        <v>64</v>
      </c>
      <c r="H275" s="79" t="s">
        <v>296</v>
      </c>
      <c r="I275" s="79" t="s">
        <v>332</v>
      </c>
      <c r="J275" s="69">
        <v>800</v>
      </c>
      <c r="K275" s="71"/>
      <c r="L275" s="69">
        <f>22480.2-11702.515</f>
        <v>10777.685000000001</v>
      </c>
      <c r="M275" s="69">
        <v>13305.547</v>
      </c>
      <c r="N275" s="184">
        <f>739.349-263.909</f>
        <v>475.44000000000005</v>
      </c>
      <c r="O275" s="185"/>
      <c r="P275" s="69"/>
      <c r="Q275" s="51"/>
      <c r="R275" s="51"/>
      <c r="S275" s="51"/>
      <c r="T275" s="51"/>
      <c r="U275" s="51"/>
      <c r="V275" s="51"/>
      <c r="W275" s="51"/>
      <c r="X275" s="51"/>
    </row>
    <row r="276" spans="1:24" s="46" customFormat="1" ht="51" hidden="1" x14ac:dyDescent="0.2">
      <c r="A276" s="195"/>
      <c r="B276" s="214" t="s">
        <v>353</v>
      </c>
      <c r="C276" s="59"/>
      <c r="D276" s="63"/>
      <c r="E276" s="63"/>
      <c r="F276" s="63" t="s">
        <v>354</v>
      </c>
      <c r="G276" s="63"/>
      <c r="H276" s="63"/>
      <c r="I276" s="63"/>
      <c r="J276" s="69">
        <f>J277</f>
        <v>0</v>
      </c>
      <c r="K276" s="71"/>
      <c r="L276" s="69"/>
      <c r="M276" s="69"/>
      <c r="N276" s="184">
        <f t="shared" ref="N276:P277" si="27">N277</f>
        <v>0</v>
      </c>
      <c r="O276" s="185">
        <f t="shared" si="27"/>
        <v>0</v>
      </c>
      <c r="P276" s="69">
        <f t="shared" si="27"/>
        <v>0</v>
      </c>
      <c r="Q276" s="51"/>
      <c r="R276" s="51"/>
      <c r="S276" s="51"/>
      <c r="T276" s="51"/>
      <c r="U276" s="51"/>
      <c r="V276" s="51"/>
      <c r="W276" s="51"/>
      <c r="X276" s="51"/>
    </row>
    <row r="277" spans="1:24" s="46" customFormat="1" ht="25.5" hidden="1" x14ac:dyDescent="0.2">
      <c r="A277" s="195"/>
      <c r="B277" s="189" t="s">
        <v>280</v>
      </c>
      <c r="C277" s="59"/>
      <c r="D277" s="63"/>
      <c r="E277" s="63"/>
      <c r="F277" s="63" t="s">
        <v>354</v>
      </c>
      <c r="G277" s="63" t="s">
        <v>64</v>
      </c>
      <c r="H277" s="63"/>
      <c r="I277" s="63"/>
      <c r="J277" s="69">
        <f>J278</f>
        <v>0</v>
      </c>
      <c r="K277" s="71"/>
      <c r="L277" s="69"/>
      <c r="M277" s="69"/>
      <c r="N277" s="184">
        <f t="shared" si="27"/>
        <v>0</v>
      </c>
      <c r="O277" s="185">
        <f t="shared" si="27"/>
        <v>0</v>
      </c>
      <c r="P277" s="69">
        <f t="shared" si="27"/>
        <v>0</v>
      </c>
      <c r="Q277" s="51"/>
      <c r="R277" s="51"/>
      <c r="S277" s="51"/>
      <c r="T277" s="51"/>
      <c r="U277" s="51"/>
      <c r="V277" s="51"/>
      <c r="W277" s="51"/>
      <c r="X277" s="51"/>
    </row>
    <row r="278" spans="1:24" s="46" customFormat="1" hidden="1" x14ac:dyDescent="0.2">
      <c r="A278" s="195"/>
      <c r="B278" s="86" t="s">
        <v>119</v>
      </c>
      <c r="C278" s="59"/>
      <c r="D278" s="63"/>
      <c r="E278" s="63"/>
      <c r="F278" s="63" t="s">
        <v>354</v>
      </c>
      <c r="G278" s="63" t="s">
        <v>64</v>
      </c>
      <c r="H278" s="63"/>
      <c r="I278" s="63" t="s">
        <v>120</v>
      </c>
      <c r="J278" s="69"/>
      <c r="K278" s="71"/>
      <c r="L278" s="69"/>
      <c r="M278" s="69"/>
      <c r="N278" s="184"/>
      <c r="O278" s="185"/>
      <c r="P278" s="69"/>
      <c r="Q278" s="51"/>
      <c r="R278" s="51"/>
      <c r="S278" s="51"/>
      <c r="T278" s="51"/>
      <c r="U278" s="51"/>
      <c r="V278" s="51"/>
      <c r="W278" s="51"/>
      <c r="X278" s="51"/>
    </row>
    <row r="279" spans="1:24" s="46" customFormat="1" ht="25.5" hidden="1" x14ac:dyDescent="0.2">
      <c r="A279" s="195" t="s">
        <v>43</v>
      </c>
      <c r="B279" s="215" t="s">
        <v>355</v>
      </c>
      <c r="C279" s="59"/>
      <c r="D279" s="63"/>
      <c r="E279" s="63"/>
      <c r="F279" s="63" t="s">
        <v>356</v>
      </c>
      <c r="G279" s="63"/>
      <c r="H279" s="63"/>
      <c r="I279" s="63"/>
      <c r="J279" s="69">
        <f>J280</f>
        <v>0</v>
      </c>
      <c r="K279" s="71"/>
      <c r="L279" s="69"/>
      <c r="M279" s="69"/>
      <c r="N279" s="184">
        <f t="shared" ref="N279:P280" si="28">N280</f>
        <v>0</v>
      </c>
      <c r="O279" s="185">
        <f t="shared" si="28"/>
        <v>0</v>
      </c>
      <c r="P279" s="69">
        <f t="shared" si="28"/>
        <v>0</v>
      </c>
      <c r="Q279" s="51"/>
      <c r="R279" s="51"/>
      <c r="S279" s="51"/>
      <c r="T279" s="51"/>
      <c r="U279" s="51"/>
      <c r="V279" s="51"/>
      <c r="W279" s="51"/>
      <c r="X279" s="51"/>
    </row>
    <row r="280" spans="1:24" s="46" customFormat="1" ht="25.5" hidden="1" x14ac:dyDescent="0.2">
      <c r="A280" s="195"/>
      <c r="B280" s="189" t="s">
        <v>280</v>
      </c>
      <c r="C280" s="59"/>
      <c r="D280" s="63"/>
      <c r="E280" s="63"/>
      <c r="F280" s="63" t="s">
        <v>356</v>
      </c>
      <c r="G280" s="63" t="s">
        <v>64</v>
      </c>
      <c r="H280" s="63"/>
      <c r="I280" s="63"/>
      <c r="J280" s="69">
        <f>J281</f>
        <v>0</v>
      </c>
      <c r="K280" s="71"/>
      <c r="L280" s="69"/>
      <c r="M280" s="69"/>
      <c r="N280" s="184">
        <f t="shared" si="28"/>
        <v>0</v>
      </c>
      <c r="O280" s="185">
        <f t="shared" si="28"/>
        <v>0</v>
      </c>
      <c r="P280" s="69">
        <f t="shared" si="28"/>
        <v>0</v>
      </c>
      <c r="Q280" s="51"/>
      <c r="R280" s="51"/>
      <c r="S280" s="51"/>
      <c r="T280" s="51"/>
      <c r="U280" s="51"/>
      <c r="V280" s="51"/>
      <c r="W280" s="51"/>
      <c r="X280" s="51"/>
    </row>
    <row r="281" spans="1:24" s="46" customFormat="1" hidden="1" x14ac:dyDescent="0.2">
      <c r="A281" s="195"/>
      <c r="B281" s="86" t="s">
        <v>119</v>
      </c>
      <c r="C281" s="59"/>
      <c r="D281" s="63"/>
      <c r="E281" s="63"/>
      <c r="F281" s="63" t="s">
        <v>356</v>
      </c>
      <c r="G281" s="63" t="s">
        <v>64</v>
      </c>
      <c r="H281" s="79" t="s">
        <v>296</v>
      </c>
      <c r="I281" s="79" t="s">
        <v>332</v>
      </c>
      <c r="J281" s="69"/>
      <c r="K281" s="71"/>
      <c r="L281" s="69"/>
      <c r="M281" s="69"/>
      <c r="N281" s="184"/>
      <c r="O281" s="185"/>
      <c r="P281" s="69"/>
      <c r="Q281" s="51"/>
      <c r="R281" s="51"/>
      <c r="S281" s="51"/>
      <c r="T281" s="51"/>
      <c r="U281" s="51"/>
      <c r="V281" s="51"/>
      <c r="W281" s="51"/>
      <c r="X281" s="51"/>
    </row>
    <row r="282" spans="1:24" s="46" customFormat="1" ht="51" x14ac:dyDescent="0.2">
      <c r="A282" s="195"/>
      <c r="B282" s="100" t="s">
        <v>357</v>
      </c>
      <c r="C282" s="59"/>
      <c r="D282" s="63" t="s">
        <v>118</v>
      </c>
      <c r="E282" s="63" t="s">
        <v>120</v>
      </c>
      <c r="F282" s="63" t="s">
        <v>358</v>
      </c>
      <c r="G282" s="63"/>
      <c r="H282" s="63"/>
      <c r="I282" s="63"/>
      <c r="J282" s="71">
        <f>J283</f>
        <v>800</v>
      </c>
      <c r="K282" s="71"/>
      <c r="L282" s="71">
        <f>L283</f>
        <v>667</v>
      </c>
      <c r="M282" s="71">
        <f>M283</f>
        <v>733</v>
      </c>
      <c r="N282" s="184">
        <f>N286+N289</f>
        <v>7934.7259999999997</v>
      </c>
      <c r="O282" s="104">
        <f>O286+O289</f>
        <v>5740</v>
      </c>
      <c r="P282" s="71">
        <f>P286+P289</f>
        <v>5980</v>
      </c>
      <c r="Q282" s="51"/>
      <c r="R282" s="51"/>
      <c r="S282" s="51"/>
      <c r="T282" s="51"/>
      <c r="U282" s="51"/>
      <c r="V282" s="51"/>
      <c r="W282" s="51"/>
      <c r="X282" s="51"/>
    </row>
    <row r="283" spans="1:24" s="46" customFormat="1" ht="25.5" x14ac:dyDescent="0.2">
      <c r="A283" s="195"/>
      <c r="B283" s="196" t="s">
        <v>359</v>
      </c>
      <c r="C283" s="59"/>
      <c r="D283" s="63" t="s">
        <v>118</v>
      </c>
      <c r="E283" s="63" t="s">
        <v>120</v>
      </c>
      <c r="F283" s="63" t="s">
        <v>360</v>
      </c>
      <c r="G283" s="73"/>
      <c r="H283" s="73"/>
      <c r="I283" s="63"/>
      <c r="J283" s="71">
        <f>J287</f>
        <v>800</v>
      </c>
      <c r="K283" s="71"/>
      <c r="L283" s="71">
        <f>L288</f>
        <v>667</v>
      </c>
      <c r="M283" s="71">
        <f>M288</f>
        <v>733</v>
      </c>
      <c r="N283" s="184">
        <f>N287+N286</f>
        <v>7934.7259999999997</v>
      </c>
      <c r="O283" s="104">
        <f>O287</f>
        <v>500</v>
      </c>
      <c r="P283" s="71">
        <f>P287</f>
        <v>600</v>
      </c>
      <c r="Q283" s="51"/>
      <c r="R283" s="51"/>
      <c r="S283" s="51"/>
      <c r="T283" s="51"/>
      <c r="U283" s="51"/>
      <c r="V283" s="51"/>
      <c r="W283" s="51"/>
      <c r="X283" s="51"/>
    </row>
    <row r="284" spans="1:24" s="46" customFormat="1" x14ac:dyDescent="0.2">
      <c r="A284" s="195"/>
      <c r="B284" s="214" t="s">
        <v>349</v>
      </c>
      <c r="C284" s="59"/>
      <c r="D284" s="63"/>
      <c r="E284" s="63"/>
      <c r="F284" s="63" t="s">
        <v>361</v>
      </c>
      <c r="G284" s="73"/>
      <c r="H284" s="73"/>
      <c r="I284" s="63"/>
      <c r="J284" s="71"/>
      <c r="K284" s="71"/>
      <c r="L284" s="71"/>
      <c r="M284" s="71"/>
      <c r="N284" s="184">
        <f t="shared" ref="N284:P285" si="29">N285</f>
        <v>7393.4879999999994</v>
      </c>
      <c r="O284" s="104">
        <f t="shared" si="29"/>
        <v>5240</v>
      </c>
      <c r="P284" s="71">
        <f t="shared" si="29"/>
        <v>5380</v>
      </c>
      <c r="Q284" s="51"/>
      <c r="R284" s="51"/>
      <c r="S284" s="51"/>
      <c r="T284" s="51"/>
      <c r="U284" s="51"/>
      <c r="V284" s="51"/>
      <c r="W284" s="51"/>
      <c r="X284" s="51"/>
    </row>
    <row r="285" spans="1:24" s="46" customFormat="1" ht="25.5" x14ac:dyDescent="0.2">
      <c r="A285" s="195"/>
      <c r="B285" s="189" t="s">
        <v>280</v>
      </c>
      <c r="C285" s="59"/>
      <c r="D285" s="63"/>
      <c r="E285" s="63"/>
      <c r="F285" s="63" t="s">
        <v>361</v>
      </c>
      <c r="G285" s="73">
        <v>240</v>
      </c>
      <c r="H285" s="73"/>
      <c r="I285" s="63"/>
      <c r="J285" s="71"/>
      <c r="K285" s="71"/>
      <c r="L285" s="71"/>
      <c r="M285" s="71"/>
      <c r="N285" s="184">
        <f t="shared" si="29"/>
        <v>7393.4879999999994</v>
      </c>
      <c r="O285" s="104">
        <f t="shared" si="29"/>
        <v>5240</v>
      </c>
      <c r="P285" s="71">
        <f t="shared" si="29"/>
        <v>5380</v>
      </c>
      <c r="Q285" s="51"/>
      <c r="R285" s="51"/>
      <c r="S285" s="51"/>
      <c r="T285" s="51"/>
      <c r="U285" s="51"/>
      <c r="V285" s="51"/>
      <c r="W285" s="51"/>
      <c r="X285" s="51"/>
    </row>
    <row r="286" spans="1:24" s="46" customFormat="1" x14ac:dyDescent="0.2">
      <c r="A286" s="195"/>
      <c r="B286" s="622" t="s">
        <v>119</v>
      </c>
      <c r="C286" s="623"/>
      <c r="D286" s="624"/>
      <c r="E286" s="624"/>
      <c r="F286" s="624" t="s">
        <v>361</v>
      </c>
      <c r="G286" s="625">
        <v>240</v>
      </c>
      <c r="H286" s="626" t="s">
        <v>296</v>
      </c>
      <c r="I286" s="626" t="s">
        <v>332</v>
      </c>
      <c r="J286" s="627"/>
      <c r="K286" s="627"/>
      <c r="L286" s="627"/>
      <c r="M286" s="627"/>
      <c r="N286" s="628">
        <f>8493.488-1100+2000-2000</f>
        <v>7393.4879999999994</v>
      </c>
      <c r="O286" s="104">
        <v>5240</v>
      </c>
      <c r="P286" s="71">
        <v>5380</v>
      </c>
      <c r="Q286" s="51"/>
      <c r="R286" s="51"/>
      <c r="S286" s="51"/>
      <c r="T286" s="51"/>
      <c r="U286" s="51"/>
      <c r="V286" s="51"/>
      <c r="W286" s="51"/>
      <c r="X286" s="51"/>
    </row>
    <row r="287" spans="1:24" s="46" customFormat="1" ht="25.5" x14ac:dyDescent="0.2">
      <c r="A287" s="195"/>
      <c r="B287" s="214" t="s">
        <v>362</v>
      </c>
      <c r="C287" s="59"/>
      <c r="D287" s="63"/>
      <c r="E287" s="63"/>
      <c r="F287" s="63" t="s">
        <v>363</v>
      </c>
      <c r="G287" s="73"/>
      <c r="H287" s="73"/>
      <c r="I287" s="63"/>
      <c r="J287" s="71">
        <f>J288</f>
        <v>800</v>
      </c>
      <c r="K287" s="71"/>
      <c r="L287" s="71"/>
      <c r="M287" s="71"/>
      <c r="N287" s="190">
        <f t="shared" ref="N287:P288" si="30">N288</f>
        <v>541.23800000000006</v>
      </c>
      <c r="O287" s="104">
        <f t="shared" si="30"/>
        <v>500</v>
      </c>
      <c r="P287" s="71">
        <f t="shared" si="30"/>
        <v>600</v>
      </c>
      <c r="Q287" s="51"/>
      <c r="R287" s="51"/>
      <c r="S287" s="51"/>
      <c r="T287" s="51"/>
      <c r="U287" s="51"/>
      <c r="V287" s="51"/>
      <c r="W287" s="51"/>
      <c r="X287" s="51"/>
    </row>
    <row r="288" spans="1:24" s="46" customFormat="1" ht="25.15" customHeight="1" x14ac:dyDescent="0.2">
      <c r="A288" s="195"/>
      <c r="B288" s="189" t="s">
        <v>280</v>
      </c>
      <c r="C288" s="59"/>
      <c r="D288" s="63" t="s">
        <v>118</v>
      </c>
      <c r="E288" s="63" t="s">
        <v>120</v>
      </c>
      <c r="F288" s="63" t="s">
        <v>363</v>
      </c>
      <c r="G288" s="73">
        <v>240</v>
      </c>
      <c r="H288" s="73"/>
      <c r="I288" s="63"/>
      <c r="J288" s="71">
        <f>J289</f>
        <v>800</v>
      </c>
      <c r="K288" s="71"/>
      <c r="L288" s="71">
        <v>667</v>
      </c>
      <c r="M288" s="71">
        <v>733</v>
      </c>
      <c r="N288" s="190">
        <f t="shared" si="30"/>
        <v>541.23800000000006</v>
      </c>
      <c r="O288" s="104">
        <f t="shared" si="30"/>
        <v>500</v>
      </c>
      <c r="P288" s="71">
        <f t="shared" si="30"/>
        <v>600</v>
      </c>
      <c r="Q288" s="51"/>
      <c r="R288" s="51"/>
      <c r="S288" s="51"/>
      <c r="T288" s="51"/>
      <c r="U288" s="51"/>
      <c r="V288" s="51"/>
      <c r="W288" s="51"/>
      <c r="X288" s="51"/>
    </row>
    <row r="289" spans="1:256" s="46" customFormat="1" x14ac:dyDescent="0.2">
      <c r="A289" s="195"/>
      <c r="B289" s="86" t="s">
        <v>119</v>
      </c>
      <c r="C289" s="59"/>
      <c r="D289" s="63"/>
      <c r="E289" s="63"/>
      <c r="F289" s="63" t="s">
        <v>363</v>
      </c>
      <c r="G289" s="73">
        <v>240</v>
      </c>
      <c r="H289" s="79" t="s">
        <v>296</v>
      </c>
      <c r="I289" s="79" t="s">
        <v>332</v>
      </c>
      <c r="J289" s="71">
        <v>800</v>
      </c>
      <c r="K289" s="71"/>
      <c r="L289" s="71">
        <v>667</v>
      </c>
      <c r="M289" s="71">
        <v>733</v>
      </c>
      <c r="N289" s="190">
        <v>541.23800000000006</v>
      </c>
      <c r="O289" s="104">
        <v>500</v>
      </c>
      <c r="P289" s="71">
        <v>600</v>
      </c>
      <c r="Q289" s="51"/>
      <c r="R289" s="51"/>
      <c r="S289" s="51"/>
      <c r="T289" s="51"/>
      <c r="U289" s="51"/>
      <c r="V289" s="51"/>
      <c r="W289" s="51"/>
      <c r="X289" s="51"/>
    </row>
    <row r="290" spans="1:256" ht="38.25" x14ac:dyDescent="0.2">
      <c r="A290" s="217">
        <v>6</v>
      </c>
      <c r="B290" s="218" t="s">
        <v>364</v>
      </c>
      <c r="C290" s="219"/>
      <c r="D290" s="220" t="s">
        <v>148</v>
      </c>
      <c r="E290" s="219" t="s">
        <v>168</v>
      </c>
      <c r="F290" s="219" t="s">
        <v>365</v>
      </c>
      <c r="G290" s="221"/>
      <c r="H290" s="221"/>
      <c r="I290" s="219"/>
      <c r="J290" s="222">
        <f>J291</f>
        <v>3497.6120000000001</v>
      </c>
      <c r="K290" s="223"/>
      <c r="L290" s="222">
        <f>L292</f>
        <v>4000</v>
      </c>
      <c r="M290" s="222">
        <f>M292</f>
        <v>0</v>
      </c>
      <c r="N290" s="224">
        <f t="shared" ref="N290:P292" si="31">N291</f>
        <v>2200</v>
      </c>
      <c r="O290" s="222">
        <f t="shared" si="31"/>
        <v>48</v>
      </c>
      <c r="P290" s="222">
        <f t="shared" si="31"/>
        <v>816.12</v>
      </c>
    </row>
    <row r="291" spans="1:256" s="6" customFormat="1" ht="31.15" customHeight="1" x14ac:dyDescent="0.2">
      <c r="A291" s="225"/>
      <c r="B291" s="193" t="s">
        <v>366</v>
      </c>
      <c r="C291" s="193"/>
      <c r="D291" s="193"/>
      <c r="E291" s="193"/>
      <c r="F291" s="79" t="s">
        <v>367</v>
      </c>
      <c r="G291" s="193"/>
      <c r="H291" s="193"/>
      <c r="I291" s="193"/>
      <c r="J291" s="226">
        <f>J292</f>
        <v>3497.6120000000001</v>
      </c>
      <c r="K291" s="193"/>
      <c r="L291" s="193"/>
      <c r="M291" s="193"/>
      <c r="N291" s="227">
        <f t="shared" si="31"/>
        <v>2200</v>
      </c>
      <c r="O291" s="228">
        <f t="shared" si="31"/>
        <v>48</v>
      </c>
      <c r="P291" s="226">
        <f t="shared" si="31"/>
        <v>816.12</v>
      </c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  <c r="AJ291" s="229"/>
      <c r="AK291" s="229"/>
      <c r="AL291" s="229"/>
      <c r="AM291" s="229"/>
      <c r="AN291" s="229"/>
      <c r="AO291" s="229"/>
      <c r="AP291" s="229"/>
      <c r="AQ291" s="229"/>
      <c r="AR291" s="229"/>
      <c r="AS291" s="229"/>
      <c r="AT291" s="229"/>
      <c r="AU291" s="229"/>
      <c r="AV291" s="229"/>
      <c r="AW291" s="229"/>
      <c r="AX291" s="229"/>
      <c r="AY291" s="229"/>
      <c r="AZ291" s="229"/>
      <c r="BA291" s="229"/>
      <c r="BB291" s="229"/>
      <c r="BC291" s="229"/>
      <c r="BD291" s="229"/>
      <c r="BE291" s="229"/>
      <c r="BF291" s="229"/>
      <c r="BG291" s="229"/>
      <c r="BH291" s="229"/>
      <c r="BI291" s="229"/>
      <c r="BJ291" s="229"/>
      <c r="BK291" s="229"/>
      <c r="BL291" s="229"/>
      <c r="BM291" s="229"/>
      <c r="BN291" s="229"/>
      <c r="BO291" s="229"/>
      <c r="BP291" s="229"/>
      <c r="BQ291" s="229"/>
      <c r="BR291" s="229"/>
      <c r="BS291" s="229"/>
      <c r="BT291" s="229"/>
      <c r="BU291" s="229"/>
      <c r="BV291" s="229"/>
      <c r="BW291" s="229"/>
      <c r="BX291" s="229"/>
      <c r="BY291" s="229"/>
      <c r="BZ291" s="229"/>
      <c r="CA291" s="229"/>
      <c r="CB291" s="229"/>
      <c r="CC291" s="229"/>
      <c r="CD291" s="229"/>
      <c r="CE291" s="229"/>
      <c r="CF291" s="229"/>
      <c r="CG291" s="229"/>
      <c r="CH291" s="229"/>
      <c r="CI291" s="229"/>
      <c r="CJ291" s="229"/>
      <c r="CK291" s="229"/>
      <c r="CL291" s="229"/>
      <c r="CM291" s="229"/>
      <c r="CN291" s="229"/>
      <c r="CO291" s="229"/>
      <c r="CP291" s="229"/>
      <c r="CQ291" s="229"/>
      <c r="CR291" s="229"/>
      <c r="CS291" s="229"/>
      <c r="CT291" s="229"/>
      <c r="CU291" s="229"/>
      <c r="CV291" s="229"/>
      <c r="CW291" s="229"/>
      <c r="CX291" s="229"/>
      <c r="CY291" s="229"/>
      <c r="CZ291" s="229"/>
      <c r="DA291" s="229"/>
      <c r="DB291" s="229"/>
      <c r="DC291" s="229"/>
      <c r="DD291" s="229"/>
      <c r="DE291" s="229"/>
      <c r="DF291" s="229"/>
      <c r="DG291" s="229"/>
      <c r="DH291" s="229"/>
      <c r="DI291" s="229"/>
      <c r="DJ291" s="229"/>
      <c r="DK291" s="229"/>
      <c r="DL291" s="229"/>
      <c r="DM291" s="229"/>
      <c r="DN291" s="229"/>
      <c r="DO291" s="229"/>
      <c r="DP291" s="229"/>
      <c r="DQ291" s="229"/>
      <c r="DR291" s="229"/>
      <c r="DS291" s="229"/>
      <c r="DT291" s="229"/>
      <c r="DU291" s="229"/>
      <c r="DV291" s="229"/>
      <c r="DW291" s="229"/>
      <c r="DX291" s="229"/>
      <c r="DY291" s="229"/>
      <c r="DZ291" s="229"/>
      <c r="EA291" s="229"/>
      <c r="EB291" s="229"/>
      <c r="EC291" s="229"/>
      <c r="ED291" s="229"/>
      <c r="EE291" s="229"/>
      <c r="EF291" s="229"/>
      <c r="EG291" s="229"/>
      <c r="EH291" s="229"/>
      <c r="EI291" s="229"/>
      <c r="EJ291" s="229"/>
      <c r="EK291" s="229"/>
      <c r="EL291" s="229"/>
      <c r="EM291" s="229"/>
      <c r="EN291" s="229"/>
      <c r="EO291" s="229"/>
      <c r="EP291" s="229"/>
      <c r="EQ291" s="229"/>
      <c r="ER291" s="229"/>
      <c r="ES291" s="229"/>
      <c r="ET291" s="229"/>
      <c r="EU291" s="229"/>
      <c r="EV291" s="229"/>
      <c r="EW291" s="229"/>
      <c r="EX291" s="229"/>
      <c r="EY291" s="229"/>
      <c r="EZ291" s="229"/>
      <c r="FA291" s="229"/>
      <c r="FB291" s="229"/>
      <c r="FC291" s="229"/>
      <c r="FD291" s="229"/>
      <c r="FE291" s="229"/>
      <c r="FF291" s="229"/>
      <c r="FG291" s="229"/>
      <c r="FH291" s="229"/>
      <c r="FI291" s="229"/>
      <c r="FJ291" s="229"/>
      <c r="FK291" s="229"/>
      <c r="FL291" s="229"/>
      <c r="FM291" s="229"/>
      <c r="FN291" s="229"/>
      <c r="FO291" s="229"/>
      <c r="FP291" s="229"/>
      <c r="FQ291" s="229"/>
      <c r="FR291" s="229"/>
      <c r="FS291" s="229"/>
      <c r="FT291" s="229"/>
      <c r="FU291" s="229"/>
      <c r="FV291" s="229"/>
      <c r="FW291" s="229"/>
      <c r="FX291" s="229"/>
      <c r="FY291" s="229"/>
      <c r="FZ291" s="229"/>
      <c r="GA291" s="229"/>
      <c r="GB291" s="229"/>
      <c r="GC291" s="229"/>
      <c r="GD291" s="229"/>
      <c r="GE291" s="229"/>
      <c r="GF291" s="229"/>
      <c r="GG291" s="229"/>
      <c r="GH291" s="229"/>
      <c r="GI291" s="229"/>
      <c r="GJ291" s="229"/>
      <c r="GK291" s="229"/>
      <c r="GL291" s="229"/>
      <c r="GM291" s="229"/>
      <c r="GN291" s="229"/>
      <c r="GO291" s="229"/>
      <c r="GP291" s="229"/>
      <c r="GQ291" s="229"/>
      <c r="GR291" s="229"/>
      <c r="GS291" s="229"/>
      <c r="GT291" s="229"/>
      <c r="GU291" s="229"/>
      <c r="GV291" s="229"/>
      <c r="GW291" s="229"/>
      <c r="GX291" s="229"/>
      <c r="GY291" s="229"/>
      <c r="GZ291" s="229"/>
      <c r="HA291" s="229"/>
      <c r="HB291" s="229"/>
      <c r="HC291" s="229"/>
      <c r="HD291" s="229"/>
      <c r="HE291" s="229"/>
      <c r="HF291" s="229"/>
      <c r="HG291" s="229"/>
      <c r="HH291" s="229"/>
      <c r="HI291" s="229"/>
      <c r="HJ291" s="229"/>
      <c r="HK291" s="229"/>
      <c r="HL291" s="229"/>
      <c r="HM291" s="229"/>
      <c r="HN291" s="229"/>
      <c r="HO291" s="229"/>
      <c r="HP291" s="229"/>
      <c r="HQ291" s="229"/>
      <c r="HR291" s="229"/>
      <c r="HS291" s="229"/>
      <c r="HT291" s="229"/>
      <c r="HU291" s="229"/>
      <c r="HV291" s="229"/>
      <c r="HW291" s="229"/>
      <c r="HX291" s="229"/>
      <c r="HY291" s="229"/>
      <c r="HZ291" s="229"/>
      <c r="IA291" s="229"/>
      <c r="IB291" s="229"/>
      <c r="IC291" s="229"/>
      <c r="ID291" s="229"/>
      <c r="IE291" s="229"/>
      <c r="IF291" s="229"/>
      <c r="IG291" s="229"/>
      <c r="IH291" s="229"/>
      <c r="II291" s="229"/>
      <c r="IJ291" s="229"/>
      <c r="IK291" s="229"/>
      <c r="IL291" s="229"/>
      <c r="IM291" s="229"/>
      <c r="IN291" s="229"/>
      <c r="IO291" s="229"/>
      <c r="IP291" s="229"/>
      <c r="IQ291" s="229"/>
      <c r="IR291" s="229"/>
      <c r="IS291" s="229"/>
      <c r="IT291" s="229"/>
      <c r="IU291" s="229"/>
      <c r="IV291" s="229"/>
    </row>
    <row r="292" spans="1:256" ht="25.5" x14ac:dyDescent="0.2">
      <c r="A292" s="230"/>
      <c r="B292" s="231" t="s">
        <v>368</v>
      </c>
      <c r="C292" s="232"/>
      <c r="D292" s="233" t="s">
        <v>148</v>
      </c>
      <c r="E292" s="232" t="s">
        <v>168</v>
      </c>
      <c r="F292" s="232" t="s">
        <v>369</v>
      </c>
      <c r="G292" s="232"/>
      <c r="H292" s="232"/>
      <c r="I292" s="232"/>
      <c r="J292" s="234">
        <f>J293</f>
        <v>3497.6120000000001</v>
      </c>
      <c r="K292" s="235"/>
      <c r="L292" s="235">
        <f>L293</f>
        <v>4000</v>
      </c>
      <c r="M292" s="236">
        <f>M293</f>
        <v>0</v>
      </c>
      <c r="N292" s="237">
        <f t="shared" si="31"/>
        <v>2200</v>
      </c>
      <c r="O292" s="238">
        <f t="shared" si="31"/>
        <v>48</v>
      </c>
      <c r="P292" s="234">
        <f t="shared" si="31"/>
        <v>816.12</v>
      </c>
    </row>
    <row r="293" spans="1:256" x14ac:dyDescent="0.2">
      <c r="A293" s="170"/>
      <c r="B293" s="120" t="s">
        <v>370</v>
      </c>
      <c r="C293" s="79"/>
      <c r="D293" s="73" t="s">
        <v>148</v>
      </c>
      <c r="E293" s="79" t="s">
        <v>168</v>
      </c>
      <c r="F293" s="79" t="s">
        <v>369</v>
      </c>
      <c r="G293" s="79" t="s">
        <v>371</v>
      </c>
      <c r="H293" s="79"/>
      <c r="I293" s="79"/>
      <c r="J293" s="69">
        <f>J295</f>
        <v>3497.6120000000001</v>
      </c>
      <c r="K293" s="130"/>
      <c r="L293" s="77">
        <v>4000</v>
      </c>
      <c r="M293" s="75"/>
      <c r="N293" s="184">
        <f>N295</f>
        <v>2200</v>
      </c>
      <c r="O293" s="185">
        <f>O295</f>
        <v>48</v>
      </c>
      <c r="P293" s="69">
        <f>P295</f>
        <v>816.12</v>
      </c>
    </row>
    <row r="294" spans="1:256" ht="51" hidden="1" x14ac:dyDescent="0.2">
      <c r="A294" s="170"/>
      <c r="B294" s="120" t="s">
        <v>175</v>
      </c>
      <c r="C294" s="79"/>
      <c r="D294" s="73" t="s">
        <v>148</v>
      </c>
      <c r="E294" s="79" t="s">
        <v>168</v>
      </c>
      <c r="F294" s="79" t="s">
        <v>369</v>
      </c>
      <c r="G294" s="79"/>
      <c r="H294" s="79"/>
      <c r="I294" s="79" t="s">
        <v>168</v>
      </c>
      <c r="J294" s="75"/>
      <c r="K294" s="75"/>
      <c r="L294" s="75"/>
      <c r="M294" s="75"/>
      <c r="N294" s="191"/>
      <c r="O294" s="192"/>
      <c r="P294" s="75"/>
    </row>
    <row r="295" spans="1:256" x14ac:dyDescent="0.2">
      <c r="A295" s="170"/>
      <c r="B295" s="120" t="s">
        <v>167</v>
      </c>
      <c r="C295" s="79"/>
      <c r="D295" s="73"/>
      <c r="E295" s="79"/>
      <c r="F295" s="79" t="s">
        <v>369</v>
      </c>
      <c r="G295" s="79" t="s">
        <v>371</v>
      </c>
      <c r="H295" s="79" t="s">
        <v>288</v>
      </c>
      <c r="I295" s="79" t="s">
        <v>372</v>
      </c>
      <c r="J295" s="69">
        <v>3497.6120000000001</v>
      </c>
      <c r="K295" s="75"/>
      <c r="L295" s="75"/>
      <c r="M295" s="75"/>
      <c r="N295" s="184">
        <f>4700-2500</f>
        <v>2200</v>
      </c>
      <c r="O295" s="185">
        <v>48</v>
      </c>
      <c r="P295" s="69">
        <v>816.12</v>
      </c>
    </row>
    <row r="296" spans="1:256" ht="42" customHeight="1" x14ac:dyDescent="0.2">
      <c r="A296" s="180">
        <v>7</v>
      </c>
      <c r="B296" s="131" t="s">
        <v>373</v>
      </c>
      <c r="C296" s="79"/>
      <c r="D296" s="78" t="s">
        <v>148</v>
      </c>
      <c r="E296" s="78" t="s">
        <v>192</v>
      </c>
      <c r="F296" s="78" t="s">
        <v>374</v>
      </c>
      <c r="G296" s="98"/>
      <c r="H296" s="98"/>
      <c r="I296" s="78"/>
      <c r="J296" s="99">
        <f>J297</f>
        <v>7617.2000000000007</v>
      </c>
      <c r="K296" s="98"/>
      <c r="L296" s="99">
        <f>L298+L301</f>
        <v>7617.2</v>
      </c>
      <c r="M296" s="144">
        <f>M298+M301</f>
        <v>7463.8</v>
      </c>
      <c r="N296" s="194">
        <f>N297</f>
        <v>27921.556999999997</v>
      </c>
      <c r="O296" s="132">
        <f>O297</f>
        <v>32518.875</v>
      </c>
      <c r="P296" s="99">
        <f>P297</f>
        <v>31004.17</v>
      </c>
    </row>
    <row r="297" spans="1:256" ht="56.45" customHeight="1" x14ac:dyDescent="0.2">
      <c r="A297" s="180"/>
      <c r="B297" s="214" t="s">
        <v>375</v>
      </c>
      <c r="C297" s="79"/>
      <c r="D297" s="78"/>
      <c r="E297" s="78"/>
      <c r="F297" s="79" t="s">
        <v>376</v>
      </c>
      <c r="G297" s="98"/>
      <c r="H297" s="98"/>
      <c r="I297" s="78"/>
      <c r="J297" s="118">
        <f>J298+J301</f>
        <v>7617.2000000000007</v>
      </c>
      <c r="K297" s="98"/>
      <c r="L297" s="99"/>
      <c r="M297" s="144"/>
      <c r="N297" s="239">
        <f>N298+N301</f>
        <v>27921.556999999997</v>
      </c>
      <c r="O297" s="240">
        <f>O298+O301</f>
        <v>32518.875</v>
      </c>
      <c r="P297" s="118">
        <f>P298+P301</f>
        <v>31004.17</v>
      </c>
    </row>
    <row r="298" spans="1:256" ht="38.25" x14ac:dyDescent="0.2">
      <c r="A298" s="170"/>
      <c r="B298" s="76" t="s">
        <v>377</v>
      </c>
      <c r="C298" s="79"/>
      <c r="D298" s="78" t="s">
        <v>148</v>
      </c>
      <c r="E298" s="78" t="s">
        <v>192</v>
      </c>
      <c r="F298" s="79" t="s">
        <v>378</v>
      </c>
      <c r="G298" s="79"/>
      <c r="H298" s="79"/>
      <c r="I298" s="78"/>
      <c r="J298" s="69">
        <f>J299</f>
        <v>5253.4660000000003</v>
      </c>
      <c r="K298" s="75"/>
      <c r="L298" s="75">
        <f>L299</f>
        <v>5406.2</v>
      </c>
      <c r="M298" s="75">
        <f>M299</f>
        <v>5230.3</v>
      </c>
      <c r="N298" s="184">
        <f>N299</f>
        <v>7314.4609999999993</v>
      </c>
      <c r="O298" s="185">
        <f>O299</f>
        <v>10043.379999999999</v>
      </c>
      <c r="P298" s="69">
        <f>P299</f>
        <v>6288.7259999999997</v>
      </c>
    </row>
    <row r="299" spans="1:256" ht="25.15" customHeight="1" x14ac:dyDescent="0.2">
      <c r="A299" s="170"/>
      <c r="B299" s="189" t="s">
        <v>280</v>
      </c>
      <c r="C299" s="79"/>
      <c r="D299" s="79" t="s">
        <v>148</v>
      </c>
      <c r="E299" s="79" t="s">
        <v>192</v>
      </c>
      <c r="F299" s="79" t="s">
        <v>378</v>
      </c>
      <c r="G299" s="79" t="s">
        <v>64</v>
      </c>
      <c r="H299" s="79"/>
      <c r="I299" s="79"/>
      <c r="J299" s="69">
        <f>J300</f>
        <v>5253.4660000000003</v>
      </c>
      <c r="K299" s="75"/>
      <c r="L299" s="69">
        <v>5406.2</v>
      </c>
      <c r="M299" s="69">
        <v>5230.3</v>
      </c>
      <c r="N299" s="184">
        <f>N300</f>
        <v>7314.4609999999993</v>
      </c>
      <c r="O299" s="185">
        <f>O300</f>
        <v>10043.379999999999</v>
      </c>
      <c r="P299" s="69">
        <f>P300</f>
        <v>6288.7259999999997</v>
      </c>
    </row>
    <row r="300" spans="1:256" x14ac:dyDescent="0.2">
      <c r="A300" s="170"/>
      <c r="B300" s="622" t="s">
        <v>191</v>
      </c>
      <c r="C300" s="626"/>
      <c r="D300" s="626"/>
      <c r="E300" s="626"/>
      <c r="F300" s="626" t="s">
        <v>378</v>
      </c>
      <c r="G300" s="626" t="s">
        <v>64</v>
      </c>
      <c r="H300" s="626" t="s">
        <v>288</v>
      </c>
      <c r="I300" s="626" t="s">
        <v>331</v>
      </c>
      <c r="J300" s="629">
        <v>5253.4660000000003</v>
      </c>
      <c r="K300" s="631"/>
      <c r="L300" s="629"/>
      <c r="M300" s="629"/>
      <c r="N300" s="632">
        <f>2739.765+2287.696+472+720-340+500+555+380-722.93-935+1657.93</f>
        <v>7314.4609999999993</v>
      </c>
      <c r="O300" s="185">
        <v>10043.379999999999</v>
      </c>
      <c r="P300" s="69">
        <v>6288.7259999999997</v>
      </c>
    </row>
    <row r="301" spans="1:256" ht="38.25" x14ac:dyDescent="0.2">
      <c r="A301" s="170"/>
      <c r="B301" s="76" t="s">
        <v>379</v>
      </c>
      <c r="C301" s="79"/>
      <c r="D301" s="78" t="s">
        <v>148</v>
      </c>
      <c r="E301" s="78" t="s">
        <v>192</v>
      </c>
      <c r="F301" s="79" t="s">
        <v>380</v>
      </c>
      <c r="G301" s="79"/>
      <c r="H301" s="79"/>
      <c r="I301" s="78"/>
      <c r="J301" s="69">
        <f>J302</f>
        <v>2363.7339999999999</v>
      </c>
      <c r="K301" s="74"/>
      <c r="L301" s="74">
        <f>L302</f>
        <v>2211</v>
      </c>
      <c r="M301" s="74">
        <f>M302</f>
        <v>2233.5</v>
      </c>
      <c r="N301" s="184">
        <f>N302+N305</f>
        <v>20607.095999999998</v>
      </c>
      <c r="O301" s="185">
        <f>O302</f>
        <v>22475.494999999999</v>
      </c>
      <c r="P301" s="69">
        <f>P302</f>
        <v>24715.444</v>
      </c>
    </row>
    <row r="302" spans="1:256" ht="25.15" customHeight="1" x14ac:dyDescent="0.2">
      <c r="A302" s="170"/>
      <c r="B302" s="189" t="s">
        <v>280</v>
      </c>
      <c r="C302" s="79"/>
      <c r="D302" s="79" t="s">
        <v>148</v>
      </c>
      <c r="E302" s="79" t="s">
        <v>192</v>
      </c>
      <c r="F302" s="79" t="s">
        <v>380</v>
      </c>
      <c r="G302" s="79" t="s">
        <v>64</v>
      </c>
      <c r="H302" s="79"/>
      <c r="I302" s="79"/>
      <c r="J302" s="69">
        <f>J304</f>
        <v>2363.7339999999999</v>
      </c>
      <c r="K302" s="74"/>
      <c r="L302" s="74">
        <v>2211</v>
      </c>
      <c r="M302" s="74">
        <v>2233.5</v>
      </c>
      <c r="N302" s="184">
        <f>N304</f>
        <v>20607.095999999998</v>
      </c>
      <c r="O302" s="185">
        <f>O304</f>
        <v>22475.494999999999</v>
      </c>
      <c r="P302" s="69">
        <f>P304</f>
        <v>24715.444</v>
      </c>
    </row>
    <row r="303" spans="1:256" ht="18.600000000000001" hidden="1" customHeight="1" x14ac:dyDescent="0.2">
      <c r="A303" s="170"/>
      <c r="B303" s="208"/>
      <c r="C303" s="79"/>
      <c r="D303" s="79"/>
      <c r="E303" s="79"/>
      <c r="F303" s="79"/>
      <c r="G303" s="79"/>
      <c r="H303" s="79"/>
      <c r="I303" s="79"/>
      <c r="J303" s="69"/>
      <c r="K303" s="74"/>
      <c r="L303" s="74"/>
      <c r="M303" s="74"/>
      <c r="N303" s="184"/>
      <c r="O303" s="185"/>
      <c r="P303" s="69"/>
    </row>
    <row r="304" spans="1:256" x14ac:dyDescent="0.2">
      <c r="A304" s="170"/>
      <c r="B304" s="622" t="s">
        <v>191</v>
      </c>
      <c r="C304" s="626"/>
      <c r="D304" s="626"/>
      <c r="E304" s="626"/>
      <c r="F304" s="626" t="s">
        <v>380</v>
      </c>
      <c r="G304" s="626" t="s">
        <v>64</v>
      </c>
      <c r="H304" s="626" t="s">
        <v>288</v>
      </c>
      <c r="I304" s="626" t="s">
        <v>331</v>
      </c>
      <c r="J304" s="629">
        <v>2363.7339999999999</v>
      </c>
      <c r="K304" s="630"/>
      <c r="L304" s="630"/>
      <c r="M304" s="630"/>
      <c r="N304" s="628">
        <f>21991.152+639.333-410-3200.891+640.087+947.415-5324.558+5324.558</f>
        <v>20607.095999999998</v>
      </c>
      <c r="O304" s="185">
        <v>22475.494999999999</v>
      </c>
      <c r="P304" s="69">
        <v>24715.444</v>
      </c>
      <c r="Q304" s="211"/>
    </row>
    <row r="305" spans="1:17" ht="38.25" x14ac:dyDescent="0.2">
      <c r="A305" s="170"/>
      <c r="B305" s="241" t="s">
        <v>381</v>
      </c>
      <c r="C305" s="79"/>
      <c r="D305" s="79"/>
      <c r="E305" s="79"/>
      <c r="F305" s="79" t="s">
        <v>380</v>
      </c>
      <c r="G305" s="79" t="s">
        <v>382</v>
      </c>
      <c r="H305" s="79"/>
      <c r="I305" s="79"/>
      <c r="J305" s="69"/>
      <c r="K305" s="74"/>
      <c r="L305" s="74"/>
      <c r="M305" s="74"/>
      <c r="N305" s="184">
        <f>N306</f>
        <v>0</v>
      </c>
      <c r="O305" s="185"/>
      <c r="P305" s="69"/>
      <c r="Q305" s="211"/>
    </row>
    <row r="306" spans="1:17" x14ac:dyDescent="0.2">
      <c r="A306" s="170"/>
      <c r="B306" s="622" t="s">
        <v>191</v>
      </c>
      <c r="C306" s="626"/>
      <c r="D306" s="626"/>
      <c r="E306" s="626"/>
      <c r="F306" s="626" t="s">
        <v>380</v>
      </c>
      <c r="G306" s="626" t="s">
        <v>382</v>
      </c>
      <c r="H306" s="626" t="s">
        <v>288</v>
      </c>
      <c r="I306" s="626" t="s">
        <v>331</v>
      </c>
      <c r="J306" s="629"/>
      <c r="K306" s="630"/>
      <c r="L306" s="630"/>
      <c r="M306" s="630"/>
      <c r="N306" s="628">
        <f>722.93+5324.558+935-6982.488</f>
        <v>0</v>
      </c>
      <c r="O306" s="185"/>
      <c r="P306" s="69"/>
      <c r="Q306" s="211"/>
    </row>
    <row r="307" spans="1:17" hidden="1" x14ac:dyDescent="0.2">
      <c r="A307" s="170"/>
      <c r="B307" s="86"/>
      <c r="C307" s="79"/>
      <c r="D307" s="79"/>
      <c r="E307" s="79"/>
      <c r="F307" s="79"/>
      <c r="G307" s="79"/>
      <c r="H307" s="79"/>
      <c r="I307" s="79"/>
      <c r="J307" s="69"/>
      <c r="K307" s="74"/>
      <c r="L307" s="74"/>
      <c r="M307" s="74"/>
      <c r="N307" s="184"/>
      <c r="O307" s="185"/>
      <c r="P307" s="69"/>
      <c r="Q307" s="211"/>
    </row>
    <row r="308" spans="1:17" ht="63.75" x14ac:dyDescent="0.2">
      <c r="A308" s="180">
        <v>8</v>
      </c>
      <c r="B308" s="242" t="s">
        <v>383</v>
      </c>
      <c r="C308" s="79"/>
      <c r="D308" s="79"/>
      <c r="E308" s="79"/>
      <c r="F308" s="78" t="s">
        <v>384</v>
      </c>
      <c r="G308" s="79"/>
      <c r="H308" s="79"/>
      <c r="I308" s="79"/>
      <c r="J308" s="69"/>
      <c r="K308" s="74"/>
      <c r="L308" s="74"/>
      <c r="M308" s="74"/>
      <c r="N308" s="243">
        <f>N309</f>
        <v>10619.514999999999</v>
      </c>
      <c r="O308" s="244">
        <f>O309</f>
        <v>3670.8</v>
      </c>
      <c r="P308" s="74">
        <f>P309</f>
        <v>4037.88</v>
      </c>
    </row>
    <row r="309" spans="1:17" ht="38.25" x14ac:dyDescent="0.2">
      <c r="A309" s="170"/>
      <c r="B309" s="196" t="s">
        <v>385</v>
      </c>
      <c r="C309" s="79"/>
      <c r="D309" s="79"/>
      <c r="E309" s="79"/>
      <c r="F309" s="79" t="s">
        <v>386</v>
      </c>
      <c r="G309" s="79"/>
      <c r="H309" s="79"/>
      <c r="I309" s="79"/>
      <c r="J309" s="69"/>
      <c r="K309" s="74"/>
      <c r="L309" s="74"/>
      <c r="M309" s="74"/>
      <c r="N309" s="184">
        <f>N313+N310</f>
        <v>10619.514999999999</v>
      </c>
      <c r="O309" s="185">
        <f>O313+O310</f>
        <v>3670.8</v>
      </c>
      <c r="P309" s="69">
        <f>P313+P310</f>
        <v>4037.88</v>
      </c>
    </row>
    <row r="310" spans="1:17" ht="38.25" x14ac:dyDescent="0.2">
      <c r="A310" s="170"/>
      <c r="B310" s="214" t="s">
        <v>183</v>
      </c>
      <c r="C310" s="79"/>
      <c r="D310" s="79"/>
      <c r="E310" s="79"/>
      <c r="F310" s="79" t="s">
        <v>387</v>
      </c>
      <c r="G310" s="79"/>
      <c r="H310" s="79"/>
      <c r="I310" s="79"/>
      <c r="J310" s="69"/>
      <c r="K310" s="74"/>
      <c r="L310" s="74"/>
      <c r="M310" s="74"/>
      <c r="N310" s="184">
        <f t="shared" ref="N310:P311" si="32">N311</f>
        <v>2223.8000000000002</v>
      </c>
      <c r="O310" s="185">
        <f t="shared" si="32"/>
        <v>3268.201</v>
      </c>
      <c r="P310" s="69">
        <f t="shared" si="32"/>
        <v>3595.0210000000002</v>
      </c>
    </row>
    <row r="311" spans="1:17" ht="25.5" x14ac:dyDescent="0.2">
      <c r="A311" s="170"/>
      <c r="B311" s="189" t="s">
        <v>280</v>
      </c>
      <c r="C311" s="79"/>
      <c r="D311" s="79"/>
      <c r="E311" s="79"/>
      <c r="F311" s="79" t="s">
        <v>387</v>
      </c>
      <c r="G311" s="79" t="s">
        <v>64</v>
      </c>
      <c r="H311" s="79"/>
      <c r="I311" s="79"/>
      <c r="J311" s="69"/>
      <c r="K311" s="74"/>
      <c r="L311" s="74"/>
      <c r="M311" s="74"/>
      <c r="N311" s="184">
        <f t="shared" si="32"/>
        <v>2223.8000000000002</v>
      </c>
      <c r="O311" s="185">
        <f t="shared" si="32"/>
        <v>3268.201</v>
      </c>
      <c r="P311" s="69">
        <f t="shared" si="32"/>
        <v>3595.0210000000002</v>
      </c>
    </row>
    <row r="312" spans="1:17" x14ac:dyDescent="0.2">
      <c r="A312" s="170"/>
      <c r="B312" s="622" t="s">
        <v>167</v>
      </c>
      <c r="C312" s="626"/>
      <c r="D312" s="626"/>
      <c r="E312" s="626"/>
      <c r="F312" s="626" t="s">
        <v>387</v>
      </c>
      <c r="G312" s="626" t="s">
        <v>64</v>
      </c>
      <c r="H312" s="626" t="s">
        <v>288</v>
      </c>
      <c r="I312" s="626" t="s">
        <v>372</v>
      </c>
      <c r="J312" s="629"/>
      <c r="K312" s="630"/>
      <c r="L312" s="630"/>
      <c r="M312" s="630"/>
      <c r="N312" s="628">
        <f>3250.8-1027</f>
        <v>2223.8000000000002</v>
      </c>
      <c r="O312" s="185">
        <v>3268.201</v>
      </c>
      <c r="P312" s="69">
        <v>3595.0210000000002</v>
      </c>
    </row>
    <row r="313" spans="1:17" ht="25.5" x14ac:dyDescent="0.2">
      <c r="A313" s="170"/>
      <c r="B313" s="245" t="s">
        <v>388</v>
      </c>
      <c r="C313" s="79"/>
      <c r="D313" s="79"/>
      <c r="E313" s="79"/>
      <c r="F313" s="79" t="s">
        <v>389</v>
      </c>
      <c r="G313" s="79"/>
      <c r="H313" s="79"/>
      <c r="I313" s="79"/>
      <c r="J313" s="69"/>
      <c r="K313" s="74"/>
      <c r="L313" s="74"/>
      <c r="M313" s="74"/>
      <c r="N313" s="184">
        <f t="shared" ref="N313:P314" si="33">N314</f>
        <v>8395.7150000000001</v>
      </c>
      <c r="O313" s="185">
        <f t="shared" si="33"/>
        <v>402.59899999999999</v>
      </c>
      <c r="P313" s="69">
        <f t="shared" si="33"/>
        <v>442.85899999999998</v>
      </c>
    </row>
    <row r="314" spans="1:17" ht="25.5" x14ac:dyDescent="0.2">
      <c r="A314" s="170"/>
      <c r="B314" s="189" t="s">
        <v>280</v>
      </c>
      <c r="C314" s="79"/>
      <c r="D314" s="79"/>
      <c r="E314" s="79"/>
      <c r="F314" s="79" t="s">
        <v>389</v>
      </c>
      <c r="G314" s="79" t="s">
        <v>64</v>
      </c>
      <c r="H314" s="79"/>
      <c r="I314" s="79"/>
      <c r="J314" s="69"/>
      <c r="K314" s="74"/>
      <c r="L314" s="74"/>
      <c r="M314" s="74"/>
      <c r="N314" s="184">
        <f t="shared" si="33"/>
        <v>8395.7150000000001</v>
      </c>
      <c r="O314" s="185">
        <f t="shared" si="33"/>
        <v>402.59899999999999</v>
      </c>
      <c r="P314" s="69">
        <f t="shared" si="33"/>
        <v>442.85899999999998</v>
      </c>
    </row>
    <row r="315" spans="1:17" x14ac:dyDescent="0.2">
      <c r="A315" s="170"/>
      <c r="B315" s="86" t="s">
        <v>167</v>
      </c>
      <c r="C315" s="79"/>
      <c r="D315" s="79"/>
      <c r="E315" s="79"/>
      <c r="F315" s="79" t="s">
        <v>389</v>
      </c>
      <c r="G315" s="79" t="s">
        <v>64</v>
      </c>
      <c r="H315" s="79" t="s">
        <v>288</v>
      </c>
      <c r="I315" s="79" t="s">
        <v>372</v>
      </c>
      <c r="J315" s="69"/>
      <c r="K315" s="74"/>
      <c r="L315" s="74"/>
      <c r="M315" s="74"/>
      <c r="N315" s="184">
        <f>7106.03+392.1+897.585</f>
        <v>8395.7150000000001</v>
      </c>
      <c r="O315" s="185">
        <v>402.59899999999999</v>
      </c>
      <c r="P315" s="69">
        <v>442.85899999999998</v>
      </c>
    </row>
    <row r="316" spans="1:17" ht="38.25" x14ac:dyDescent="0.2">
      <c r="A316" s="180">
        <v>9</v>
      </c>
      <c r="B316" s="242" t="s">
        <v>390</v>
      </c>
      <c r="C316" s="79"/>
      <c r="D316" s="79"/>
      <c r="E316" s="79"/>
      <c r="F316" s="246" t="s">
        <v>391</v>
      </c>
      <c r="G316" s="246" t="s">
        <v>43</v>
      </c>
      <c r="H316" s="246"/>
      <c r="I316" s="79"/>
      <c r="J316" s="69"/>
      <c r="K316" s="74"/>
      <c r="L316" s="74"/>
      <c r="M316" s="74"/>
      <c r="N316" s="247">
        <f>N317+N323</f>
        <v>127.21300000000001</v>
      </c>
      <c r="O316" s="185"/>
      <c r="P316" s="69"/>
    </row>
    <row r="317" spans="1:17" ht="13.5" x14ac:dyDescent="0.2">
      <c r="A317" s="170"/>
      <c r="B317" s="248" t="s">
        <v>392</v>
      </c>
      <c r="C317" s="79"/>
      <c r="D317" s="79"/>
      <c r="E317" s="79"/>
      <c r="F317" s="249" t="s">
        <v>393</v>
      </c>
      <c r="G317" s="250"/>
      <c r="H317" s="250"/>
      <c r="I317" s="79"/>
      <c r="J317" s="69"/>
      <c r="K317" s="74"/>
      <c r="L317" s="74"/>
      <c r="M317" s="74"/>
      <c r="N317" s="251">
        <f t="shared" ref="N317:N327" si="34">N318</f>
        <v>102.349</v>
      </c>
      <c r="O317" s="185"/>
      <c r="P317" s="69"/>
    </row>
    <row r="318" spans="1:17" ht="25.5" x14ac:dyDescent="0.2">
      <c r="A318" s="170"/>
      <c r="B318" s="193" t="s">
        <v>394</v>
      </c>
      <c r="C318" s="79"/>
      <c r="D318" s="79"/>
      <c r="E318" s="79"/>
      <c r="F318" s="249" t="s">
        <v>395</v>
      </c>
      <c r="G318" s="252"/>
      <c r="H318" s="252"/>
      <c r="I318" s="79"/>
      <c r="J318" s="69"/>
      <c r="K318" s="74"/>
      <c r="L318" s="74"/>
      <c r="M318" s="74"/>
      <c r="N318" s="251">
        <f t="shared" si="34"/>
        <v>102.349</v>
      </c>
      <c r="O318" s="185"/>
      <c r="P318" s="69"/>
    </row>
    <row r="319" spans="1:17" ht="41.45" customHeight="1" x14ac:dyDescent="0.2">
      <c r="A319" s="170"/>
      <c r="B319" s="253" t="s">
        <v>396</v>
      </c>
      <c r="C319" s="79"/>
      <c r="D319" s="79"/>
      <c r="E319" s="79"/>
      <c r="F319" s="249" t="s">
        <v>397</v>
      </c>
      <c r="G319" s="254"/>
      <c r="H319" s="254"/>
      <c r="I319" s="79"/>
      <c r="J319" s="69"/>
      <c r="K319" s="74"/>
      <c r="L319" s="74"/>
      <c r="M319" s="74"/>
      <c r="N319" s="251">
        <f t="shared" si="34"/>
        <v>102.349</v>
      </c>
      <c r="O319" s="185"/>
      <c r="P319" s="69"/>
    </row>
    <row r="320" spans="1:17" x14ac:dyDescent="0.2">
      <c r="A320" s="170"/>
      <c r="B320" s="255" t="s">
        <v>398</v>
      </c>
      <c r="C320" s="79"/>
      <c r="D320" s="79"/>
      <c r="E320" s="79"/>
      <c r="F320" s="254" t="s">
        <v>397</v>
      </c>
      <c r="G320" s="256" t="s">
        <v>399</v>
      </c>
      <c r="H320" s="256"/>
      <c r="I320" s="79"/>
      <c r="J320" s="69"/>
      <c r="K320" s="74"/>
      <c r="L320" s="74"/>
      <c r="M320" s="74"/>
      <c r="N320" s="251">
        <f t="shared" si="34"/>
        <v>102.349</v>
      </c>
      <c r="O320" s="185"/>
      <c r="P320" s="69"/>
    </row>
    <row r="321" spans="1:16" ht="22.5" x14ac:dyDescent="0.2">
      <c r="A321" s="170"/>
      <c r="B321" s="255" t="s">
        <v>400</v>
      </c>
      <c r="C321" s="79"/>
      <c r="D321" s="79"/>
      <c r="E321" s="79"/>
      <c r="F321" s="254" t="s">
        <v>397</v>
      </c>
      <c r="G321" s="256" t="s">
        <v>401</v>
      </c>
      <c r="H321" s="256"/>
      <c r="I321" s="79"/>
      <c r="J321" s="69"/>
      <c r="K321" s="74"/>
      <c r="L321" s="74"/>
      <c r="M321" s="74"/>
      <c r="N321" s="251">
        <f t="shared" si="34"/>
        <v>102.349</v>
      </c>
      <c r="O321" s="185"/>
      <c r="P321" s="69"/>
    </row>
    <row r="322" spans="1:16" x14ac:dyDescent="0.2">
      <c r="A322" s="170"/>
      <c r="B322" s="257" t="s">
        <v>149</v>
      </c>
      <c r="C322" s="79"/>
      <c r="D322" s="79"/>
      <c r="E322" s="79"/>
      <c r="F322" s="254" t="s">
        <v>397</v>
      </c>
      <c r="G322" s="256" t="s">
        <v>401</v>
      </c>
      <c r="H322" s="256" t="s">
        <v>288</v>
      </c>
      <c r="I322" s="79" t="s">
        <v>315</v>
      </c>
      <c r="J322" s="69"/>
      <c r="K322" s="74"/>
      <c r="L322" s="74"/>
      <c r="M322" s="74"/>
      <c r="N322" s="251">
        <v>102.349</v>
      </c>
      <c r="O322" s="185"/>
      <c r="P322" s="69"/>
    </row>
    <row r="323" spans="1:16" ht="40.5" x14ac:dyDescent="0.2">
      <c r="A323" s="170"/>
      <c r="B323" s="248" t="s">
        <v>402</v>
      </c>
      <c r="C323" s="79"/>
      <c r="D323" s="79"/>
      <c r="E323" s="79"/>
      <c r="F323" s="249" t="s">
        <v>403</v>
      </c>
      <c r="G323" s="250"/>
      <c r="H323" s="250"/>
      <c r="I323" s="79"/>
      <c r="J323" s="69"/>
      <c r="K323" s="74"/>
      <c r="L323" s="74"/>
      <c r="M323" s="74"/>
      <c r="N323" s="251">
        <f t="shared" si="34"/>
        <v>24.864000000000001</v>
      </c>
      <c r="O323" s="185"/>
      <c r="P323" s="69"/>
    </row>
    <row r="324" spans="1:16" ht="25.5" x14ac:dyDescent="0.2">
      <c r="A324" s="170"/>
      <c r="B324" s="193" t="s">
        <v>394</v>
      </c>
      <c r="C324" s="79"/>
      <c r="D324" s="79"/>
      <c r="E324" s="79"/>
      <c r="F324" s="249" t="s">
        <v>404</v>
      </c>
      <c r="G324" s="252"/>
      <c r="H324" s="252"/>
      <c r="I324" s="79"/>
      <c r="J324" s="69"/>
      <c r="K324" s="74"/>
      <c r="L324" s="74"/>
      <c r="M324" s="74"/>
      <c r="N324" s="251">
        <f t="shared" si="34"/>
        <v>24.864000000000001</v>
      </c>
      <c r="O324" s="185"/>
      <c r="P324" s="69"/>
    </row>
    <row r="325" spans="1:16" ht="38.25" x14ac:dyDescent="0.2">
      <c r="A325" s="170"/>
      <c r="B325" s="253" t="s">
        <v>396</v>
      </c>
      <c r="C325" s="79"/>
      <c r="D325" s="79"/>
      <c r="E325" s="79"/>
      <c r="F325" s="249" t="s">
        <v>405</v>
      </c>
      <c r="G325" s="254"/>
      <c r="H325" s="254"/>
      <c r="I325" s="79"/>
      <c r="J325" s="69"/>
      <c r="K325" s="74"/>
      <c r="L325" s="74"/>
      <c r="M325" s="74"/>
      <c r="N325" s="251">
        <f t="shared" si="34"/>
        <v>24.864000000000001</v>
      </c>
      <c r="O325" s="185"/>
      <c r="P325" s="69"/>
    </row>
    <row r="326" spans="1:16" x14ac:dyDescent="0.2">
      <c r="A326" s="170"/>
      <c r="B326" s="255" t="s">
        <v>398</v>
      </c>
      <c r="C326" s="79"/>
      <c r="D326" s="79"/>
      <c r="E326" s="79"/>
      <c r="F326" s="249" t="s">
        <v>405</v>
      </c>
      <c r="G326" s="256" t="s">
        <v>399</v>
      </c>
      <c r="H326" s="256"/>
      <c r="I326" s="79"/>
      <c r="J326" s="69"/>
      <c r="K326" s="74"/>
      <c r="L326" s="74"/>
      <c r="M326" s="74"/>
      <c r="N326" s="251">
        <f t="shared" si="34"/>
        <v>24.864000000000001</v>
      </c>
      <c r="O326" s="185"/>
      <c r="P326" s="69"/>
    </row>
    <row r="327" spans="1:16" ht="22.5" x14ac:dyDescent="0.2">
      <c r="A327" s="170"/>
      <c r="B327" s="255" t="s">
        <v>400</v>
      </c>
      <c r="C327" s="79"/>
      <c r="D327" s="79"/>
      <c r="E327" s="79"/>
      <c r="F327" s="254" t="s">
        <v>405</v>
      </c>
      <c r="G327" s="256" t="s">
        <v>401</v>
      </c>
      <c r="H327" s="256"/>
      <c r="I327" s="79"/>
      <c r="J327" s="69"/>
      <c r="K327" s="74"/>
      <c r="L327" s="74"/>
      <c r="M327" s="74"/>
      <c r="N327" s="251">
        <f t="shared" si="34"/>
        <v>24.864000000000001</v>
      </c>
      <c r="O327" s="185"/>
      <c r="P327" s="69"/>
    </row>
    <row r="328" spans="1:16" x14ac:dyDescent="0.2">
      <c r="A328" s="170"/>
      <c r="B328" s="257" t="s">
        <v>149</v>
      </c>
      <c r="C328" s="79"/>
      <c r="D328" s="79"/>
      <c r="E328" s="79"/>
      <c r="F328" s="254" t="s">
        <v>405</v>
      </c>
      <c r="G328" s="256" t="s">
        <v>401</v>
      </c>
      <c r="H328" s="256" t="s">
        <v>288</v>
      </c>
      <c r="I328" s="79" t="s">
        <v>315</v>
      </c>
      <c r="J328" s="69"/>
      <c r="K328" s="74"/>
      <c r="L328" s="74"/>
      <c r="M328" s="74"/>
      <c r="N328" s="251">
        <v>24.864000000000001</v>
      </c>
      <c r="O328" s="185"/>
      <c r="P328" s="69"/>
    </row>
    <row r="329" spans="1:16" hidden="1" x14ac:dyDescent="0.2">
      <c r="A329" s="170"/>
      <c r="B329" s="258"/>
      <c r="C329" s="79"/>
      <c r="D329" s="79"/>
      <c r="E329" s="79"/>
      <c r="F329" s="79"/>
      <c r="G329" s="79"/>
      <c r="H329" s="79"/>
      <c r="I329" s="79"/>
      <c r="J329" s="69"/>
      <c r="K329" s="74"/>
      <c r="L329" s="74"/>
      <c r="M329" s="74"/>
      <c r="N329" s="184"/>
      <c r="O329" s="185"/>
      <c r="P329" s="69"/>
    </row>
    <row r="330" spans="1:16" hidden="1" x14ac:dyDescent="0.2">
      <c r="A330" s="170"/>
      <c r="B330" s="258"/>
      <c r="C330" s="79"/>
      <c r="D330" s="79"/>
      <c r="E330" s="79"/>
      <c r="F330" s="79"/>
      <c r="G330" s="79"/>
      <c r="H330" s="79"/>
      <c r="I330" s="79"/>
      <c r="J330" s="69"/>
      <c r="K330" s="74"/>
      <c r="L330" s="74"/>
      <c r="M330" s="74"/>
      <c r="N330" s="184"/>
      <c r="O330" s="185"/>
      <c r="P330" s="69"/>
    </row>
    <row r="331" spans="1:16" hidden="1" x14ac:dyDescent="0.2">
      <c r="A331" s="170"/>
      <c r="B331" s="258"/>
      <c r="C331" s="79"/>
      <c r="D331" s="79"/>
      <c r="E331" s="79"/>
      <c r="F331" s="79"/>
      <c r="G331" s="79"/>
      <c r="H331" s="79"/>
      <c r="I331" s="79"/>
      <c r="J331" s="69"/>
      <c r="K331" s="74"/>
      <c r="L331" s="74"/>
      <c r="M331" s="74"/>
      <c r="N331" s="184"/>
      <c r="O331" s="185"/>
      <c r="P331" s="69"/>
    </row>
    <row r="332" spans="1:16" ht="55.15" hidden="1" customHeight="1" x14ac:dyDescent="0.2">
      <c r="A332" s="180">
        <v>9</v>
      </c>
      <c r="B332" s="145" t="s">
        <v>406</v>
      </c>
      <c r="C332" s="78"/>
      <c r="D332" s="43" t="s">
        <v>148</v>
      </c>
      <c r="E332" s="78" t="s">
        <v>192</v>
      </c>
      <c r="F332" s="78" t="s">
        <v>407</v>
      </c>
      <c r="G332" s="98"/>
      <c r="H332" s="98"/>
      <c r="I332" s="78"/>
      <c r="J332" s="99">
        <f>J333</f>
        <v>3000</v>
      </c>
      <c r="K332" s="99"/>
      <c r="L332" s="99">
        <f>L334</f>
        <v>6008.35</v>
      </c>
      <c r="M332" s="99">
        <f>M334</f>
        <v>8515.7049999999999</v>
      </c>
      <c r="N332" s="194">
        <f t="shared" ref="N332:P334" si="35">N333</f>
        <v>0</v>
      </c>
      <c r="O332" s="132">
        <f t="shared" si="35"/>
        <v>3500</v>
      </c>
      <c r="P332" s="99">
        <f t="shared" si="35"/>
        <v>3500</v>
      </c>
    </row>
    <row r="333" spans="1:16" ht="38.25" hidden="1" x14ac:dyDescent="0.2">
      <c r="A333" s="180"/>
      <c r="B333" s="214" t="s">
        <v>408</v>
      </c>
      <c r="C333" s="78"/>
      <c r="D333" s="43"/>
      <c r="E333" s="78"/>
      <c r="F333" s="79" t="s">
        <v>409</v>
      </c>
      <c r="G333" s="117"/>
      <c r="H333" s="117"/>
      <c r="I333" s="79"/>
      <c r="J333" s="118">
        <f>J334</f>
        <v>3000</v>
      </c>
      <c r="K333" s="99"/>
      <c r="L333" s="99"/>
      <c r="M333" s="99"/>
      <c r="N333" s="239">
        <f t="shared" si="35"/>
        <v>0</v>
      </c>
      <c r="O333" s="240">
        <f t="shared" si="35"/>
        <v>3500</v>
      </c>
      <c r="P333" s="118">
        <f t="shared" si="35"/>
        <v>3500</v>
      </c>
    </row>
    <row r="334" spans="1:16" ht="25.5" hidden="1" x14ac:dyDescent="0.2">
      <c r="A334" s="170"/>
      <c r="B334" s="259" t="s">
        <v>410</v>
      </c>
      <c r="C334" s="79"/>
      <c r="D334" s="73" t="s">
        <v>148</v>
      </c>
      <c r="E334" s="79" t="s">
        <v>192</v>
      </c>
      <c r="F334" s="79" t="s">
        <v>411</v>
      </c>
      <c r="G334" s="79"/>
      <c r="H334" s="79"/>
      <c r="I334" s="79"/>
      <c r="J334" s="69">
        <f>J335</f>
        <v>3000</v>
      </c>
      <c r="K334" s="75"/>
      <c r="L334" s="74">
        <f>L335</f>
        <v>6008.35</v>
      </c>
      <c r="M334" s="74">
        <f>M335</f>
        <v>8515.7049999999999</v>
      </c>
      <c r="N334" s="184">
        <f t="shared" si="35"/>
        <v>0</v>
      </c>
      <c r="O334" s="185">
        <f t="shared" si="35"/>
        <v>3500</v>
      </c>
      <c r="P334" s="69">
        <f t="shared" si="35"/>
        <v>3500</v>
      </c>
    </row>
    <row r="335" spans="1:16" ht="12.6" hidden="1" customHeight="1" x14ac:dyDescent="0.2">
      <c r="A335" s="170"/>
      <c r="B335" s="208" t="s">
        <v>41</v>
      </c>
      <c r="C335" s="79"/>
      <c r="D335" s="73" t="s">
        <v>148</v>
      </c>
      <c r="E335" s="79" t="s">
        <v>192</v>
      </c>
      <c r="F335" s="79" t="s">
        <v>411</v>
      </c>
      <c r="G335" s="79" t="s">
        <v>64</v>
      </c>
      <c r="H335" s="79"/>
      <c r="I335" s="79"/>
      <c r="J335" s="69">
        <f>J341</f>
        <v>3000</v>
      </c>
      <c r="K335" s="75"/>
      <c r="L335" s="74">
        <v>6008.35</v>
      </c>
      <c r="M335" s="74">
        <v>8515.7049999999999</v>
      </c>
      <c r="N335" s="184">
        <f>N341</f>
        <v>0</v>
      </c>
      <c r="O335" s="185">
        <f>O341</f>
        <v>3500</v>
      </c>
      <c r="P335" s="69">
        <f>P341</f>
        <v>3500</v>
      </c>
    </row>
    <row r="336" spans="1:16" ht="44.25" hidden="1" customHeight="1" x14ac:dyDescent="0.2">
      <c r="A336" s="170"/>
      <c r="B336" s="72" t="s">
        <v>113</v>
      </c>
      <c r="C336" s="79"/>
      <c r="D336" s="78" t="s">
        <v>96</v>
      </c>
      <c r="E336" s="78" t="s">
        <v>98</v>
      </c>
      <c r="F336" s="78" t="s">
        <v>114</v>
      </c>
      <c r="G336" s="98"/>
      <c r="H336" s="98"/>
      <c r="I336" s="78" t="s">
        <v>98</v>
      </c>
      <c r="J336" s="117"/>
      <c r="K336" s="98"/>
      <c r="L336" s="6"/>
      <c r="M336" s="105"/>
      <c r="N336" s="260"/>
      <c r="O336" s="261"/>
      <c r="P336" s="117"/>
    </row>
    <row r="337" spans="1:24" ht="38.25" hidden="1" x14ac:dyDescent="0.2">
      <c r="A337" s="170"/>
      <c r="B337" s="76" t="s">
        <v>115</v>
      </c>
      <c r="C337" s="79"/>
      <c r="D337" s="79" t="s">
        <v>96</v>
      </c>
      <c r="E337" s="79" t="s">
        <v>98</v>
      </c>
      <c r="F337" s="79" t="s">
        <v>116</v>
      </c>
      <c r="G337" s="73"/>
      <c r="H337" s="73"/>
      <c r="I337" s="79" t="s">
        <v>98</v>
      </c>
      <c r="J337" s="71"/>
      <c r="K337" s="71"/>
      <c r="L337" s="71"/>
      <c r="M337" s="71"/>
      <c r="N337" s="190"/>
      <c r="O337" s="104"/>
      <c r="P337" s="71"/>
    </row>
    <row r="338" spans="1:24" ht="42.75" hidden="1" customHeight="1" x14ac:dyDescent="0.2">
      <c r="A338" s="170"/>
      <c r="B338" s="131" t="s">
        <v>177</v>
      </c>
      <c r="C338" s="78"/>
      <c r="D338" s="43" t="s">
        <v>148</v>
      </c>
      <c r="E338" s="78" t="s">
        <v>168</v>
      </c>
      <c r="F338" s="78" t="s">
        <v>178</v>
      </c>
      <c r="G338" s="98"/>
      <c r="H338" s="98"/>
      <c r="I338" s="78" t="s">
        <v>168</v>
      </c>
      <c r="J338" s="117"/>
      <c r="K338" s="133"/>
      <c r="L338" s="6"/>
      <c r="M338" s="114"/>
      <c r="N338" s="260"/>
      <c r="O338" s="261"/>
      <c r="P338" s="117"/>
    </row>
    <row r="339" spans="1:24" ht="72.75" hidden="1" customHeight="1" x14ac:dyDescent="0.2">
      <c r="A339" s="170"/>
      <c r="B339" s="76" t="s">
        <v>179</v>
      </c>
      <c r="C339" s="79"/>
      <c r="D339" s="73" t="s">
        <v>148</v>
      </c>
      <c r="E339" s="79" t="s">
        <v>168</v>
      </c>
      <c r="F339" s="79" t="s">
        <v>180</v>
      </c>
      <c r="G339" s="79"/>
      <c r="H339" s="79"/>
      <c r="I339" s="79" t="s">
        <v>168</v>
      </c>
      <c r="J339" s="71"/>
      <c r="K339" s="75"/>
      <c r="L339" s="75"/>
      <c r="M339" s="75"/>
      <c r="N339" s="190"/>
      <c r="O339" s="104"/>
      <c r="P339" s="71"/>
    </row>
    <row r="340" spans="1:24" ht="57" hidden="1" customHeight="1" x14ac:dyDescent="0.2">
      <c r="A340" s="170"/>
      <c r="B340" s="120" t="s">
        <v>181</v>
      </c>
      <c r="C340" s="78"/>
      <c r="D340" s="73" t="s">
        <v>148</v>
      </c>
      <c r="E340" s="79" t="s">
        <v>168</v>
      </c>
      <c r="F340" s="79" t="s">
        <v>182</v>
      </c>
      <c r="G340" s="79"/>
      <c r="H340" s="79"/>
      <c r="I340" s="79" t="s">
        <v>168</v>
      </c>
      <c r="J340" s="71"/>
      <c r="K340" s="75"/>
      <c r="L340" s="75"/>
      <c r="M340" s="75"/>
      <c r="N340" s="190"/>
      <c r="O340" s="104"/>
      <c r="P340" s="71"/>
    </row>
    <row r="341" spans="1:24" hidden="1" x14ac:dyDescent="0.2">
      <c r="A341" s="170"/>
      <c r="B341" s="86" t="s">
        <v>191</v>
      </c>
      <c r="C341" s="79"/>
      <c r="D341" s="73" t="s">
        <v>148</v>
      </c>
      <c r="E341" s="79" t="s">
        <v>192</v>
      </c>
      <c r="F341" s="79" t="s">
        <v>411</v>
      </c>
      <c r="G341" s="79" t="s">
        <v>64</v>
      </c>
      <c r="H341" s="79" t="s">
        <v>288</v>
      </c>
      <c r="I341" s="79" t="s">
        <v>331</v>
      </c>
      <c r="J341" s="69">
        <v>3000</v>
      </c>
      <c r="K341" s="75"/>
      <c r="L341" s="74">
        <v>6008.35</v>
      </c>
      <c r="M341" s="74">
        <v>8515.7049999999999</v>
      </c>
      <c r="N341" s="184"/>
      <c r="O341" s="185">
        <v>3500</v>
      </c>
      <c r="P341" s="69">
        <v>3500</v>
      </c>
    </row>
    <row r="342" spans="1:24" ht="25.9" customHeight="1" x14ac:dyDescent="0.2">
      <c r="A342" s="170"/>
      <c r="B342" s="178" t="s">
        <v>412</v>
      </c>
      <c r="C342" s="78"/>
      <c r="D342" s="73"/>
      <c r="E342" s="79"/>
      <c r="F342" s="79"/>
      <c r="G342" s="79"/>
      <c r="H342" s="79"/>
      <c r="I342" s="79"/>
      <c r="J342" s="262">
        <f>J343+J417+J427</f>
        <v>47038.588000000003</v>
      </c>
      <c r="K342" s="75"/>
      <c r="L342" s="74">
        <f>L343+L417+L427</f>
        <v>28148.264999999999</v>
      </c>
      <c r="M342" s="74">
        <f>M343+M417+M427</f>
        <v>29104.548000000003</v>
      </c>
      <c r="N342" s="263">
        <f>N343+N417+N427</f>
        <v>33504.466000000008</v>
      </c>
      <c r="O342" s="264">
        <f>O343+O417+O427</f>
        <v>22983.125000000004</v>
      </c>
      <c r="P342" s="262">
        <f>P343+P417+P427</f>
        <v>24438.730000000003</v>
      </c>
    </row>
    <row r="343" spans="1:24" s="46" customFormat="1" ht="38.25" x14ac:dyDescent="0.2">
      <c r="A343" s="180">
        <v>10</v>
      </c>
      <c r="B343" s="108" t="s">
        <v>35</v>
      </c>
      <c r="C343" s="58"/>
      <c r="D343" s="59" t="s">
        <v>32</v>
      </c>
      <c r="E343" s="59" t="s">
        <v>38</v>
      </c>
      <c r="F343" s="60" t="s">
        <v>413</v>
      </c>
      <c r="G343" s="58"/>
      <c r="H343" s="58"/>
      <c r="I343" s="59"/>
      <c r="J343" s="265">
        <f>J350+J412+J383+J386+J390+J397+J394</f>
        <v>14363.046000000004</v>
      </c>
      <c r="K343" s="65"/>
      <c r="L343" s="65">
        <f>L350+L380+L383+L386+L390+L397+L404</f>
        <v>14872.082</v>
      </c>
      <c r="M343" s="65">
        <f>M350+M380+M383+M386+M390+M397+M404</f>
        <v>15828.365000000002</v>
      </c>
      <c r="N343" s="266">
        <f>N349+N344+N412+N407</f>
        <v>21224.268000000007</v>
      </c>
      <c r="O343" s="267">
        <f>O353+O355+O358+O362+O369+O372+O377+O396+O399+O401+O416+O407</f>
        <v>18352.710000000003</v>
      </c>
      <c r="P343" s="265">
        <f>P353+P355+P358+P362+P369+P372+P377+P396+P399+P401+P416+P407</f>
        <v>19433.080000000002</v>
      </c>
      <c r="Q343" s="51"/>
      <c r="R343" s="51"/>
      <c r="S343" s="51"/>
      <c r="T343" s="51"/>
      <c r="U343" s="51"/>
      <c r="V343" s="51"/>
      <c r="W343" s="51"/>
      <c r="X343" s="51"/>
    </row>
    <row r="344" spans="1:24" s="46" customFormat="1" ht="33.75" x14ac:dyDescent="0.2">
      <c r="A344" s="180"/>
      <c r="B344" s="268" t="s">
        <v>414</v>
      </c>
      <c r="C344" s="58"/>
      <c r="D344" s="59"/>
      <c r="E344" s="59"/>
      <c r="F344" s="64" t="s">
        <v>415</v>
      </c>
      <c r="G344" s="67"/>
      <c r="H344" s="67"/>
      <c r="I344" s="63"/>
      <c r="J344" s="265"/>
      <c r="K344" s="65"/>
      <c r="L344" s="65"/>
      <c r="M344" s="65"/>
      <c r="N344" s="269">
        <f>N345</f>
        <v>1627.578</v>
      </c>
      <c r="O344" s="267"/>
      <c r="P344" s="265"/>
      <c r="Q344" s="51"/>
      <c r="R344" s="51"/>
      <c r="S344" s="51"/>
      <c r="T344" s="51"/>
      <c r="U344" s="51"/>
      <c r="V344" s="51"/>
      <c r="W344" s="51"/>
      <c r="X344" s="51"/>
    </row>
    <row r="345" spans="1:24" s="46" customFormat="1" x14ac:dyDescent="0.2">
      <c r="A345" s="180"/>
      <c r="B345" s="268" t="s">
        <v>416</v>
      </c>
      <c r="C345" s="58"/>
      <c r="D345" s="59"/>
      <c r="E345" s="59"/>
      <c r="F345" s="64" t="s">
        <v>417</v>
      </c>
      <c r="G345" s="67"/>
      <c r="H345" s="67"/>
      <c r="I345" s="63"/>
      <c r="J345" s="265"/>
      <c r="K345" s="65"/>
      <c r="L345" s="65"/>
      <c r="M345" s="65"/>
      <c r="N345" s="269">
        <f>N346</f>
        <v>1627.578</v>
      </c>
      <c r="O345" s="267"/>
      <c r="P345" s="265"/>
      <c r="Q345" s="51"/>
      <c r="R345" s="51"/>
      <c r="S345" s="51"/>
      <c r="T345" s="51"/>
      <c r="U345" s="51"/>
      <c r="V345" s="51"/>
      <c r="W345" s="51"/>
      <c r="X345" s="51"/>
    </row>
    <row r="346" spans="1:24" s="46" customFormat="1" ht="22.5" x14ac:dyDescent="0.2">
      <c r="A346" s="180"/>
      <c r="B346" s="268" t="s">
        <v>418</v>
      </c>
      <c r="C346" s="58"/>
      <c r="D346" s="59"/>
      <c r="E346" s="59"/>
      <c r="F346" s="60" t="s">
        <v>419</v>
      </c>
      <c r="G346" s="67"/>
      <c r="H346" s="67"/>
      <c r="I346" s="63"/>
      <c r="J346" s="265"/>
      <c r="K346" s="65"/>
      <c r="L346" s="65"/>
      <c r="M346" s="65"/>
      <c r="N346" s="266">
        <f>N347</f>
        <v>1627.578</v>
      </c>
      <c r="O346" s="267"/>
      <c r="P346" s="265"/>
      <c r="Q346" s="51"/>
      <c r="R346" s="51"/>
      <c r="S346" s="51"/>
      <c r="T346" s="51"/>
      <c r="U346" s="51"/>
      <c r="V346" s="51"/>
      <c r="W346" s="51"/>
      <c r="X346" s="51"/>
    </row>
    <row r="347" spans="1:24" s="46" customFormat="1" ht="22.5" x14ac:dyDescent="0.2">
      <c r="A347" s="180"/>
      <c r="B347" s="270" t="s">
        <v>420</v>
      </c>
      <c r="C347" s="58"/>
      <c r="D347" s="59"/>
      <c r="E347" s="59"/>
      <c r="F347" s="64" t="s">
        <v>419</v>
      </c>
      <c r="G347" s="67">
        <v>120</v>
      </c>
      <c r="H347" s="67"/>
      <c r="I347" s="63"/>
      <c r="J347" s="265"/>
      <c r="K347" s="65"/>
      <c r="L347" s="65"/>
      <c r="M347" s="65"/>
      <c r="N347" s="269">
        <f>N348</f>
        <v>1627.578</v>
      </c>
      <c r="O347" s="267"/>
      <c r="P347" s="265"/>
      <c r="Q347" s="51"/>
      <c r="R347" s="51"/>
      <c r="S347" s="51"/>
      <c r="T347" s="51"/>
      <c r="U347" s="51"/>
      <c r="V347" s="51"/>
      <c r="W347" s="51"/>
      <c r="X347" s="51"/>
    </row>
    <row r="348" spans="1:24" s="46" customFormat="1" ht="22.5" x14ac:dyDescent="0.2">
      <c r="A348" s="180"/>
      <c r="B348" s="268" t="s">
        <v>421</v>
      </c>
      <c r="C348" s="58"/>
      <c r="D348" s="59"/>
      <c r="E348" s="59"/>
      <c r="F348" s="64" t="s">
        <v>419</v>
      </c>
      <c r="G348" s="67">
        <v>120</v>
      </c>
      <c r="H348" s="79" t="s">
        <v>315</v>
      </c>
      <c r="I348" s="63" t="s">
        <v>372</v>
      </c>
      <c r="J348" s="265"/>
      <c r="K348" s="65"/>
      <c r="L348" s="65"/>
      <c r="M348" s="65"/>
      <c r="N348" s="206">
        <v>1627.578</v>
      </c>
      <c r="O348" s="267"/>
      <c r="P348" s="265"/>
      <c r="Q348" s="51"/>
      <c r="R348" s="51"/>
      <c r="S348" s="51"/>
      <c r="T348" s="51"/>
      <c r="U348" s="51"/>
      <c r="V348" s="51"/>
      <c r="W348" s="51"/>
      <c r="X348" s="51"/>
    </row>
    <row r="349" spans="1:24" s="46" customFormat="1" ht="38.25" x14ac:dyDescent="0.2">
      <c r="A349" s="180"/>
      <c r="B349" s="196" t="s">
        <v>422</v>
      </c>
      <c r="C349" s="58"/>
      <c r="D349" s="59"/>
      <c r="E349" s="59"/>
      <c r="F349" s="64" t="s">
        <v>423</v>
      </c>
      <c r="G349" s="58"/>
      <c r="H349" s="58"/>
      <c r="I349" s="59"/>
      <c r="J349" s="271">
        <f>J343</f>
        <v>14363.046000000004</v>
      </c>
      <c r="K349" s="65"/>
      <c r="L349" s="65"/>
      <c r="M349" s="65"/>
      <c r="N349" s="269">
        <f>N350</f>
        <v>18143.457000000006</v>
      </c>
      <c r="O349" s="272">
        <f>O343</f>
        <v>18352.710000000003</v>
      </c>
      <c r="P349" s="271">
        <f>P343</f>
        <v>19433.080000000002</v>
      </c>
      <c r="Q349" s="51"/>
      <c r="R349" s="51"/>
      <c r="S349" s="51"/>
      <c r="T349" s="51"/>
      <c r="U349" s="51"/>
      <c r="V349" s="51"/>
      <c r="W349" s="51"/>
      <c r="X349" s="51"/>
    </row>
    <row r="350" spans="1:24" s="46" customFormat="1" x14ac:dyDescent="0.2">
      <c r="A350" s="195"/>
      <c r="B350" s="196" t="s">
        <v>424</v>
      </c>
      <c r="C350" s="58"/>
      <c r="D350" s="63" t="s">
        <v>32</v>
      </c>
      <c r="E350" s="63" t="s">
        <v>38</v>
      </c>
      <c r="F350" s="64" t="s">
        <v>425</v>
      </c>
      <c r="G350" s="58"/>
      <c r="H350" s="58"/>
      <c r="I350" s="63"/>
      <c r="J350" s="68">
        <f>J352+J356+J368+J371+J376</f>
        <v>12462.203000000003</v>
      </c>
      <c r="K350" s="61"/>
      <c r="L350" s="65">
        <f>L352+L356</f>
        <v>12437.288999999999</v>
      </c>
      <c r="M350" s="65">
        <f>M352+M356</f>
        <v>13307.900000000001</v>
      </c>
      <c r="N350" s="209">
        <f>N351+N367+N370+N397+N394</f>
        <v>18143.457000000006</v>
      </c>
      <c r="O350" s="210">
        <f>O352+O356+O368+O371+O376</f>
        <v>15466.985000000001</v>
      </c>
      <c r="P350" s="68">
        <f>P352+P356+P368+P371+P376</f>
        <v>16326.328000000001</v>
      </c>
      <c r="Q350" s="51"/>
      <c r="R350" s="51"/>
      <c r="S350" s="51"/>
      <c r="T350" s="51"/>
      <c r="U350" s="51"/>
      <c r="V350" s="51"/>
      <c r="W350" s="51"/>
      <c r="X350" s="51"/>
    </row>
    <row r="351" spans="1:24" s="46" customFormat="1" x14ac:dyDescent="0.2">
      <c r="A351" s="195"/>
      <c r="B351" s="253" t="s">
        <v>39</v>
      </c>
      <c r="C351" s="58"/>
      <c r="D351" s="63"/>
      <c r="E351" s="63"/>
      <c r="F351" s="60" t="s">
        <v>426</v>
      </c>
      <c r="G351" s="58"/>
      <c r="H351" s="58"/>
      <c r="I351" s="59"/>
      <c r="J351" s="65">
        <f>J350</f>
        <v>12462.203000000003</v>
      </c>
      <c r="K351" s="61"/>
      <c r="L351" s="65"/>
      <c r="M351" s="65"/>
      <c r="N351" s="186">
        <f>N352+N358+N359+N361+N363</f>
        <v>16955.789000000001</v>
      </c>
      <c r="O351" s="187">
        <f>O350</f>
        <v>15466.985000000001</v>
      </c>
      <c r="P351" s="65">
        <f>P350</f>
        <v>16326.328000000001</v>
      </c>
      <c r="Q351" s="51"/>
      <c r="R351" s="51"/>
      <c r="S351" s="51"/>
      <c r="T351" s="51"/>
      <c r="U351" s="51"/>
      <c r="V351" s="51"/>
      <c r="W351" s="51"/>
      <c r="X351" s="51"/>
    </row>
    <row r="352" spans="1:24" s="46" customFormat="1" ht="22.15" customHeight="1" x14ac:dyDescent="0.2">
      <c r="A352" s="195"/>
      <c r="B352" s="208" t="s">
        <v>427</v>
      </c>
      <c r="C352" s="58"/>
      <c r="D352" s="63"/>
      <c r="E352" s="63"/>
      <c r="F352" s="64" t="s">
        <v>426</v>
      </c>
      <c r="G352" s="67">
        <v>120</v>
      </c>
      <c r="H352" s="67"/>
      <c r="I352" s="59"/>
      <c r="J352" s="68">
        <f>J353+J355</f>
        <v>8197.5570000000007</v>
      </c>
      <c r="K352" s="61"/>
      <c r="L352" s="65">
        <f>L353+L355</f>
        <v>9181.8719999999994</v>
      </c>
      <c r="M352" s="65">
        <f>M353+M355</f>
        <v>9824.6040000000012</v>
      </c>
      <c r="N352" s="209">
        <f>N355+N354+N353+N360</f>
        <v>12201.371999999999</v>
      </c>
      <c r="O352" s="210">
        <f>O353+O355</f>
        <v>9671.2350000000006</v>
      </c>
      <c r="P352" s="68">
        <f>P353+P355</f>
        <v>10737.36</v>
      </c>
      <c r="Q352" s="51"/>
      <c r="R352" s="51"/>
      <c r="S352" s="51"/>
      <c r="T352" s="51"/>
      <c r="U352" s="51"/>
      <c r="V352" s="51"/>
      <c r="W352" s="51"/>
      <c r="X352" s="51"/>
    </row>
    <row r="353" spans="1:24" s="46" customFormat="1" ht="41.45" customHeight="1" x14ac:dyDescent="0.2">
      <c r="A353" s="195"/>
      <c r="B353" s="215" t="s">
        <v>37</v>
      </c>
      <c r="C353" s="58"/>
      <c r="D353" s="63" t="s">
        <v>32</v>
      </c>
      <c r="E353" s="63" t="s">
        <v>38</v>
      </c>
      <c r="F353" s="64" t="s">
        <v>426</v>
      </c>
      <c r="G353" s="67">
        <v>120</v>
      </c>
      <c r="H353" s="79" t="s">
        <v>315</v>
      </c>
      <c r="I353" s="63" t="s">
        <v>331</v>
      </c>
      <c r="J353" s="68">
        <f>807.519+241.455</f>
        <v>1048.9739999999999</v>
      </c>
      <c r="K353" s="65"/>
      <c r="L353" s="69">
        <v>1378.2239999999999</v>
      </c>
      <c r="M353" s="273">
        <v>1474.6990000000001</v>
      </c>
      <c r="N353" s="209">
        <v>786.16700000000003</v>
      </c>
      <c r="O353" s="210">
        <v>672.428</v>
      </c>
      <c r="P353" s="68">
        <v>739.67200000000003</v>
      </c>
      <c r="Q353" s="51"/>
      <c r="R353" s="51"/>
      <c r="S353" s="51"/>
      <c r="T353" s="51"/>
      <c r="U353" s="51"/>
      <c r="V353" s="51"/>
      <c r="W353" s="51"/>
      <c r="X353" s="51"/>
    </row>
    <row r="354" spans="1:24" s="46" customFormat="1" ht="41.45" hidden="1" customHeight="1" x14ac:dyDescent="0.2">
      <c r="A354" s="195"/>
      <c r="B354" s="274" t="s">
        <v>428</v>
      </c>
      <c r="C354" s="58"/>
      <c r="D354" s="63"/>
      <c r="E354" s="63"/>
      <c r="F354" s="64" t="s">
        <v>429</v>
      </c>
      <c r="G354" s="67">
        <v>120</v>
      </c>
      <c r="H354" s="79" t="s">
        <v>315</v>
      </c>
      <c r="I354" s="63" t="s">
        <v>331</v>
      </c>
      <c r="J354" s="68"/>
      <c r="K354" s="61"/>
      <c r="L354" s="70"/>
      <c r="M354" s="70"/>
      <c r="N354" s="209">
        <v>0</v>
      </c>
      <c r="O354" s="210"/>
      <c r="P354" s="68"/>
      <c r="Q354" s="51"/>
      <c r="R354" s="51"/>
      <c r="S354" s="51"/>
      <c r="T354" s="51"/>
      <c r="U354" s="51"/>
      <c r="V354" s="51"/>
      <c r="W354" s="51"/>
      <c r="X354" s="51"/>
    </row>
    <row r="355" spans="1:24" ht="41.45" customHeight="1" x14ac:dyDescent="0.2">
      <c r="A355" s="170"/>
      <c r="B355" s="275" t="s">
        <v>42</v>
      </c>
      <c r="C355" s="73"/>
      <c r="D355" s="73" t="s">
        <v>32</v>
      </c>
      <c r="E355" s="73" t="s">
        <v>44</v>
      </c>
      <c r="F355" s="64" t="s">
        <v>426</v>
      </c>
      <c r="G355" s="73">
        <v>120</v>
      </c>
      <c r="H355" s="79" t="s">
        <v>315</v>
      </c>
      <c r="I355" s="63" t="s">
        <v>296</v>
      </c>
      <c r="J355" s="69">
        <f>5450.283+1.2+1697.1</f>
        <v>7148.5830000000005</v>
      </c>
      <c r="K355" s="69"/>
      <c r="L355" s="69">
        <v>7803.6480000000001</v>
      </c>
      <c r="M355" s="276">
        <v>8349.9050000000007</v>
      </c>
      <c r="N355" s="184">
        <f>7358.558+84.6+2203.561+1000+344.294</f>
        <v>10991.013000000001</v>
      </c>
      <c r="O355" s="185">
        <v>8998.8070000000007</v>
      </c>
      <c r="P355" s="69">
        <v>9997.6880000000001</v>
      </c>
    </row>
    <row r="356" spans="1:24" s="46" customFormat="1" ht="29.45" hidden="1" customHeight="1" x14ac:dyDescent="0.2">
      <c r="A356" s="195"/>
      <c r="B356" s="189" t="s">
        <v>280</v>
      </c>
      <c r="C356" s="58"/>
      <c r="D356" s="63" t="s">
        <v>32</v>
      </c>
      <c r="E356" s="63" t="s">
        <v>38</v>
      </c>
      <c r="F356" s="64" t="s">
        <v>426</v>
      </c>
      <c r="G356" s="67">
        <v>240</v>
      </c>
      <c r="H356" s="67"/>
      <c r="I356" s="59"/>
      <c r="J356" s="68">
        <f>J358+J362</f>
        <v>3612.3460000000005</v>
      </c>
      <c r="K356" s="61"/>
      <c r="L356" s="61">
        <f>L358+L362</f>
        <v>3255.4169999999999</v>
      </c>
      <c r="M356" s="61">
        <f>M358+M362</f>
        <v>3483.2959999999998</v>
      </c>
      <c r="N356" s="209">
        <f>N358+N362</f>
        <v>4742.4169999999995</v>
      </c>
      <c r="O356" s="210">
        <f>O358+O362</f>
        <v>5795.75</v>
      </c>
      <c r="P356" s="68">
        <f>P358+P362</f>
        <v>5588.9679999999998</v>
      </c>
      <c r="Q356" s="51"/>
      <c r="R356" s="51"/>
      <c r="S356" s="51"/>
      <c r="T356" s="51"/>
      <c r="U356" s="51"/>
      <c r="V356" s="51"/>
      <c r="W356" s="51"/>
      <c r="X356" s="51"/>
    </row>
    <row r="357" spans="1:24" s="46" customFormat="1" ht="28.9" hidden="1" customHeight="1" x14ac:dyDescent="0.2">
      <c r="A357" s="195"/>
      <c r="B357" s="189" t="s">
        <v>280</v>
      </c>
      <c r="C357" s="58"/>
      <c r="D357" s="63"/>
      <c r="E357" s="63"/>
      <c r="F357" s="64" t="s">
        <v>426</v>
      </c>
      <c r="G357" s="67">
        <v>240</v>
      </c>
      <c r="H357" s="67"/>
      <c r="I357" s="63"/>
      <c r="J357" s="68">
        <f>J358</f>
        <v>1338.8210000000001</v>
      </c>
      <c r="K357" s="61"/>
      <c r="L357" s="61"/>
      <c r="M357" s="61"/>
      <c r="N357" s="209">
        <f>N358</f>
        <v>939.62699999999995</v>
      </c>
      <c r="O357" s="210">
        <f>O358</f>
        <v>1199.08</v>
      </c>
      <c r="P357" s="68">
        <f>P358</f>
        <v>1171.8689999999999</v>
      </c>
      <c r="Q357" s="51"/>
      <c r="R357" s="51"/>
      <c r="S357" s="51"/>
      <c r="T357" s="51"/>
      <c r="U357" s="51"/>
      <c r="V357" s="51"/>
      <c r="W357" s="51"/>
      <c r="X357" s="51"/>
    </row>
    <row r="358" spans="1:24" s="46" customFormat="1" ht="43.15" customHeight="1" x14ac:dyDescent="0.2">
      <c r="A358" s="195"/>
      <c r="B358" s="215" t="s">
        <v>37</v>
      </c>
      <c r="C358" s="58"/>
      <c r="D358" s="63"/>
      <c r="E358" s="63"/>
      <c r="F358" s="64" t="s">
        <v>426</v>
      </c>
      <c r="G358" s="67">
        <v>240</v>
      </c>
      <c r="H358" s="79" t="s">
        <v>315</v>
      </c>
      <c r="I358" s="63" t="s">
        <v>331</v>
      </c>
      <c r="J358" s="68">
        <f>2387.795-1048.974</f>
        <v>1338.8210000000001</v>
      </c>
      <c r="K358" s="61"/>
      <c r="L358" s="70">
        <v>906.91</v>
      </c>
      <c r="M358" s="70">
        <v>970.39300000000003</v>
      </c>
      <c r="N358" s="209">
        <f>1729.395-330-33.576-2-424.192</f>
        <v>939.62699999999995</v>
      </c>
      <c r="O358" s="210">
        <v>1199.08</v>
      </c>
      <c r="P358" s="68">
        <v>1171.8689999999999</v>
      </c>
      <c r="Q358" s="277"/>
      <c r="R358" s="51"/>
      <c r="S358" s="51"/>
      <c r="T358" s="51"/>
      <c r="U358" s="51"/>
      <c r="V358" s="51"/>
      <c r="W358" s="51"/>
      <c r="X358" s="51"/>
    </row>
    <row r="359" spans="1:24" s="46" customFormat="1" ht="20.25" customHeight="1" x14ac:dyDescent="0.2">
      <c r="A359" s="195"/>
      <c r="B359" s="278" t="s">
        <v>87</v>
      </c>
      <c r="C359" s="58"/>
      <c r="D359" s="63"/>
      <c r="E359" s="63"/>
      <c r="F359" s="64" t="s">
        <v>426</v>
      </c>
      <c r="G359" s="67">
        <v>850</v>
      </c>
      <c r="H359" s="79" t="s">
        <v>315</v>
      </c>
      <c r="I359" s="63" t="s">
        <v>331</v>
      </c>
      <c r="J359" s="68"/>
      <c r="K359" s="61"/>
      <c r="L359" s="70"/>
      <c r="M359" s="70"/>
      <c r="N359" s="209">
        <v>2</v>
      </c>
      <c r="O359" s="210"/>
      <c r="P359" s="68"/>
      <c r="Q359" s="277"/>
      <c r="R359" s="51"/>
      <c r="S359" s="51"/>
      <c r="T359" s="51"/>
      <c r="U359" s="51"/>
      <c r="V359" s="51"/>
      <c r="W359" s="51"/>
      <c r="X359" s="51"/>
    </row>
    <row r="360" spans="1:24" s="46" customFormat="1" ht="26.25" customHeight="1" x14ac:dyDescent="0.2">
      <c r="A360" s="195"/>
      <c r="B360" s="215" t="s">
        <v>420</v>
      </c>
      <c r="C360" s="58"/>
      <c r="D360" s="63"/>
      <c r="E360" s="63"/>
      <c r="F360" s="64" t="s">
        <v>429</v>
      </c>
      <c r="G360" s="67"/>
      <c r="H360" s="79"/>
      <c r="I360" s="63"/>
      <c r="J360" s="68"/>
      <c r="K360" s="61"/>
      <c r="L360" s="70"/>
      <c r="M360" s="70"/>
      <c r="N360" s="209">
        <v>424.19200000000001</v>
      </c>
      <c r="O360" s="210"/>
      <c r="P360" s="68"/>
      <c r="Q360" s="277"/>
      <c r="R360" s="51"/>
      <c r="S360" s="51"/>
      <c r="T360" s="51"/>
      <c r="U360" s="51"/>
      <c r="V360" s="51"/>
      <c r="W360" s="51"/>
      <c r="X360" s="51"/>
    </row>
    <row r="361" spans="1:24" s="46" customFormat="1" ht="27" customHeight="1" x14ac:dyDescent="0.2">
      <c r="A361" s="195"/>
      <c r="B361" s="189" t="s">
        <v>280</v>
      </c>
      <c r="C361" s="58"/>
      <c r="D361" s="63"/>
      <c r="E361" s="63"/>
      <c r="F361" s="64" t="s">
        <v>426</v>
      </c>
      <c r="G361" s="73">
        <v>240</v>
      </c>
      <c r="H361" s="73"/>
      <c r="I361" s="73"/>
      <c r="J361" s="69">
        <f>J362</f>
        <v>2273.5250000000001</v>
      </c>
      <c r="K361" s="61"/>
      <c r="L361" s="70"/>
      <c r="M361" s="70"/>
      <c r="N361" s="184">
        <f>N362</f>
        <v>3802.79</v>
      </c>
      <c r="O361" s="185">
        <f>O362</f>
        <v>4596.67</v>
      </c>
      <c r="P361" s="69">
        <f>P362</f>
        <v>4417.0990000000002</v>
      </c>
      <c r="Q361" s="279"/>
      <c r="R361" s="51"/>
      <c r="S361" s="51"/>
      <c r="T361" s="51"/>
      <c r="U361" s="51"/>
      <c r="V361" s="51"/>
      <c r="W361" s="51"/>
      <c r="X361" s="51"/>
    </row>
    <row r="362" spans="1:24" ht="39" customHeight="1" x14ac:dyDescent="0.2">
      <c r="A362" s="170"/>
      <c r="B362" s="275" t="s">
        <v>42</v>
      </c>
      <c r="C362" s="73"/>
      <c r="D362" s="73" t="s">
        <v>32</v>
      </c>
      <c r="E362" s="73" t="s">
        <v>44</v>
      </c>
      <c r="F362" s="64" t="s">
        <v>426</v>
      </c>
      <c r="G362" s="73">
        <v>240</v>
      </c>
      <c r="H362" s="79" t="s">
        <v>315</v>
      </c>
      <c r="I362" s="63" t="s">
        <v>296</v>
      </c>
      <c r="J362" s="69">
        <v>2273.5250000000001</v>
      </c>
      <c r="K362" s="69"/>
      <c r="L362" s="280">
        <v>2348.5070000000001</v>
      </c>
      <c r="M362" s="281">
        <v>2512.9029999999998</v>
      </c>
      <c r="N362" s="184">
        <f>3400.429-38-10+450.361</f>
        <v>3802.79</v>
      </c>
      <c r="O362" s="185">
        <v>4596.67</v>
      </c>
      <c r="P362" s="69">
        <v>4417.0990000000002</v>
      </c>
    </row>
    <row r="363" spans="1:24" ht="18.75" customHeight="1" x14ac:dyDescent="0.2">
      <c r="A363" s="170"/>
      <c r="B363" s="86" t="s">
        <v>87</v>
      </c>
      <c r="C363" s="73"/>
      <c r="D363" s="73"/>
      <c r="E363" s="73"/>
      <c r="F363" s="64" t="s">
        <v>426</v>
      </c>
      <c r="G363" s="73">
        <v>850</v>
      </c>
      <c r="H363" s="79" t="s">
        <v>315</v>
      </c>
      <c r="I363" s="63" t="s">
        <v>296</v>
      </c>
      <c r="J363" s="69"/>
      <c r="K363" s="69"/>
      <c r="L363" s="69"/>
      <c r="M363" s="71"/>
      <c r="N363" s="184">
        <v>10</v>
      </c>
      <c r="O363" s="185"/>
      <c r="P363" s="69"/>
    </row>
    <row r="364" spans="1:24" ht="21" hidden="1" customHeight="1" x14ac:dyDescent="0.2">
      <c r="A364" s="170"/>
      <c r="B364" s="208" t="s">
        <v>41</v>
      </c>
      <c r="C364" s="73"/>
      <c r="D364" s="73" t="s">
        <v>32</v>
      </c>
      <c r="E364" s="73" t="s">
        <v>44</v>
      </c>
      <c r="F364" s="73">
        <v>9100004</v>
      </c>
      <c r="G364" s="73">
        <v>240</v>
      </c>
      <c r="H364" s="73"/>
      <c r="I364" s="73" t="s">
        <v>44</v>
      </c>
      <c r="J364" s="69">
        <v>2215.5729999999999</v>
      </c>
      <c r="K364" s="69"/>
      <c r="L364" s="69">
        <f>J364*106%</f>
        <v>2348.50738</v>
      </c>
      <c r="M364" s="71">
        <f>L364*107%</f>
        <v>2512.9028966000001</v>
      </c>
      <c r="N364" s="184">
        <v>2215.5729999999999</v>
      </c>
      <c r="O364" s="185">
        <v>2215.5729999999999</v>
      </c>
      <c r="P364" s="69">
        <v>2215.5729999999999</v>
      </c>
    </row>
    <row r="365" spans="1:24" ht="21" hidden="1" customHeight="1" x14ac:dyDescent="0.2">
      <c r="A365" s="170"/>
      <c r="B365" s="208"/>
      <c r="C365" s="73"/>
      <c r="D365" s="73"/>
      <c r="E365" s="73"/>
      <c r="F365" s="73"/>
      <c r="G365" s="73"/>
      <c r="H365" s="73"/>
      <c r="I365" s="73"/>
      <c r="J365" s="69"/>
      <c r="K365" s="69"/>
      <c r="L365" s="69"/>
      <c r="M365" s="71"/>
      <c r="N365" s="184"/>
      <c r="O365" s="185"/>
      <c r="P365" s="69"/>
    </row>
    <row r="366" spans="1:24" ht="21" hidden="1" customHeight="1" x14ac:dyDescent="0.2">
      <c r="A366" s="170"/>
      <c r="B366" s="208"/>
      <c r="C366" s="73"/>
      <c r="D366" s="73"/>
      <c r="E366" s="73"/>
      <c r="F366" s="73">
        <v>9100004</v>
      </c>
      <c r="G366" s="73"/>
      <c r="H366" s="73"/>
      <c r="I366" s="73" t="s">
        <v>44</v>
      </c>
      <c r="J366" s="69" t="e">
        <f>#REF!+J362</f>
        <v>#REF!</v>
      </c>
      <c r="K366" s="69"/>
      <c r="L366" s="69" t="e">
        <f>#REF!+L362</f>
        <v>#REF!</v>
      </c>
      <c r="M366" s="71" t="e">
        <f>#REF!+M362</f>
        <v>#REF!</v>
      </c>
      <c r="N366" s="184" t="e">
        <f>#REF!+N362</f>
        <v>#REF!</v>
      </c>
      <c r="O366" s="185" t="e">
        <f>#REF!+O362</f>
        <v>#REF!</v>
      </c>
      <c r="P366" s="69" t="e">
        <f>#REF!+P362</f>
        <v>#REF!</v>
      </c>
    </row>
    <row r="367" spans="1:24" ht="38.25" x14ac:dyDescent="0.2">
      <c r="A367" s="170"/>
      <c r="B367" s="215" t="s">
        <v>430</v>
      </c>
      <c r="C367" s="73"/>
      <c r="D367" s="73"/>
      <c r="E367" s="73"/>
      <c r="F367" s="60" t="s">
        <v>431</v>
      </c>
      <c r="G367" s="43"/>
      <c r="H367" s="43"/>
      <c r="I367" s="43"/>
      <c r="J367" s="74">
        <f>J368</f>
        <v>179.7</v>
      </c>
      <c r="K367" s="74"/>
      <c r="L367" s="74"/>
      <c r="M367" s="75"/>
      <c r="N367" s="243">
        <f t="shared" ref="N367:P368" si="36">N368</f>
        <v>47.31</v>
      </c>
      <c r="O367" s="244">
        <f t="shared" si="36"/>
        <v>0</v>
      </c>
      <c r="P367" s="74">
        <f t="shared" si="36"/>
        <v>0</v>
      </c>
    </row>
    <row r="368" spans="1:24" x14ac:dyDescent="0.2">
      <c r="A368" s="170"/>
      <c r="B368" s="215" t="s">
        <v>55</v>
      </c>
      <c r="C368" s="73"/>
      <c r="D368" s="73"/>
      <c r="E368" s="73"/>
      <c r="F368" s="64" t="s">
        <v>431</v>
      </c>
      <c r="G368" s="73">
        <v>540</v>
      </c>
      <c r="H368" s="73"/>
      <c r="I368" s="73"/>
      <c r="J368" s="69">
        <f>J369</f>
        <v>179.7</v>
      </c>
      <c r="K368" s="69"/>
      <c r="L368" s="69"/>
      <c r="M368" s="71"/>
      <c r="N368" s="184">
        <f t="shared" si="36"/>
        <v>47.31</v>
      </c>
      <c r="O368" s="185">
        <f t="shared" si="36"/>
        <v>0</v>
      </c>
      <c r="P368" s="69">
        <f t="shared" si="36"/>
        <v>0</v>
      </c>
    </row>
    <row r="369" spans="1:16" ht="38.25" x14ac:dyDescent="0.2">
      <c r="A369" s="170"/>
      <c r="B369" s="275" t="s">
        <v>42</v>
      </c>
      <c r="C369" s="73"/>
      <c r="D369" s="73"/>
      <c r="E369" s="73"/>
      <c r="F369" s="64" t="s">
        <v>431</v>
      </c>
      <c r="G369" s="73">
        <v>540</v>
      </c>
      <c r="H369" s="79" t="s">
        <v>315</v>
      </c>
      <c r="I369" s="63" t="s">
        <v>296</v>
      </c>
      <c r="J369" s="69">
        <v>179.7</v>
      </c>
      <c r="K369" s="69"/>
      <c r="L369" s="69"/>
      <c r="M369" s="71"/>
      <c r="N369" s="184">
        <v>47.31</v>
      </c>
      <c r="O369" s="185"/>
      <c r="P369" s="69"/>
    </row>
    <row r="370" spans="1:16" ht="38.25" x14ac:dyDescent="0.2">
      <c r="A370" s="170"/>
      <c r="B370" s="282" t="s">
        <v>432</v>
      </c>
      <c r="C370" s="73"/>
      <c r="D370" s="73"/>
      <c r="E370" s="73"/>
      <c r="F370" s="60" t="s">
        <v>433</v>
      </c>
      <c r="G370" s="43"/>
      <c r="H370" s="43"/>
      <c r="I370" s="43"/>
      <c r="J370" s="74">
        <f>J371</f>
        <v>303</v>
      </c>
      <c r="K370" s="74"/>
      <c r="L370" s="74"/>
      <c r="M370" s="75"/>
      <c r="N370" s="243">
        <f t="shared" ref="N370:P371" si="37">N371</f>
        <v>288.7</v>
      </c>
      <c r="O370" s="244">
        <f t="shared" si="37"/>
        <v>0</v>
      </c>
      <c r="P370" s="74">
        <f t="shared" si="37"/>
        <v>0</v>
      </c>
    </row>
    <row r="371" spans="1:16" x14ac:dyDescent="0.2">
      <c r="A371" s="170"/>
      <c r="B371" s="282" t="s">
        <v>434</v>
      </c>
      <c r="C371" s="73"/>
      <c r="D371" s="73"/>
      <c r="E371" s="73"/>
      <c r="F371" s="64" t="s">
        <v>433</v>
      </c>
      <c r="G371" s="73">
        <v>540</v>
      </c>
      <c r="H371" s="73"/>
      <c r="I371" s="73"/>
      <c r="J371" s="69">
        <f>J372</f>
        <v>303</v>
      </c>
      <c r="K371" s="69"/>
      <c r="L371" s="69"/>
      <c r="M371" s="71"/>
      <c r="N371" s="184">
        <f t="shared" si="37"/>
        <v>288.7</v>
      </c>
      <c r="O371" s="185">
        <f t="shared" si="37"/>
        <v>0</v>
      </c>
      <c r="P371" s="69">
        <f t="shared" si="37"/>
        <v>0</v>
      </c>
    </row>
    <row r="372" spans="1:16" ht="38.25" x14ac:dyDescent="0.2">
      <c r="A372" s="170"/>
      <c r="B372" s="275" t="s">
        <v>42</v>
      </c>
      <c r="C372" s="73"/>
      <c r="D372" s="73"/>
      <c r="E372" s="73"/>
      <c r="F372" s="64" t="s">
        <v>433</v>
      </c>
      <c r="G372" s="73">
        <v>540</v>
      </c>
      <c r="H372" s="79" t="s">
        <v>315</v>
      </c>
      <c r="I372" s="63" t="s">
        <v>296</v>
      </c>
      <c r="J372" s="69">
        <v>303</v>
      </c>
      <c r="K372" s="69"/>
      <c r="L372" s="69"/>
      <c r="M372" s="71"/>
      <c r="N372" s="184">
        <v>288.7</v>
      </c>
      <c r="O372" s="185"/>
      <c r="P372" s="69"/>
    </row>
    <row r="373" spans="1:16" ht="38.25" hidden="1" x14ac:dyDescent="0.2">
      <c r="A373" s="170"/>
      <c r="B373" s="214" t="s">
        <v>435</v>
      </c>
      <c r="C373" s="73"/>
      <c r="D373" s="73"/>
      <c r="E373" s="73"/>
      <c r="F373" s="64" t="s">
        <v>436</v>
      </c>
      <c r="G373" s="73">
        <v>540</v>
      </c>
      <c r="H373" s="73"/>
      <c r="I373" s="73"/>
      <c r="J373" s="69"/>
      <c r="K373" s="69"/>
      <c r="L373" s="69"/>
      <c r="M373" s="71"/>
      <c r="N373" s="184"/>
      <c r="O373" s="185"/>
      <c r="P373" s="69"/>
    </row>
    <row r="374" spans="1:16" ht="38.25" hidden="1" x14ac:dyDescent="0.2">
      <c r="A374" s="170"/>
      <c r="B374" s="275" t="s">
        <v>42</v>
      </c>
      <c r="C374" s="73"/>
      <c r="D374" s="73"/>
      <c r="E374" s="73"/>
      <c r="F374" s="64" t="s">
        <v>436</v>
      </c>
      <c r="G374" s="73">
        <v>540</v>
      </c>
      <c r="H374" s="73"/>
      <c r="I374" s="73" t="s">
        <v>44</v>
      </c>
      <c r="J374" s="69"/>
      <c r="K374" s="69"/>
      <c r="L374" s="69"/>
      <c r="M374" s="71"/>
      <c r="N374" s="184"/>
      <c r="O374" s="185"/>
      <c r="P374" s="69"/>
    </row>
    <row r="375" spans="1:16" ht="63.75" hidden="1" x14ac:dyDescent="0.2">
      <c r="A375" s="170"/>
      <c r="B375" s="283" t="s">
        <v>437</v>
      </c>
      <c r="C375" s="73"/>
      <c r="D375" s="73"/>
      <c r="E375" s="73"/>
      <c r="F375" s="60" t="s">
        <v>438</v>
      </c>
      <c r="G375" s="43"/>
      <c r="H375" s="43"/>
      <c r="I375" s="43"/>
      <c r="J375" s="74">
        <f>J376</f>
        <v>169.6</v>
      </c>
      <c r="K375" s="74"/>
      <c r="L375" s="74"/>
      <c r="M375" s="75"/>
      <c r="N375" s="243">
        <f t="shared" ref="N375:P376" si="38">N376</f>
        <v>0</v>
      </c>
      <c r="O375" s="244">
        <f t="shared" si="38"/>
        <v>0</v>
      </c>
      <c r="P375" s="74">
        <f t="shared" si="38"/>
        <v>0</v>
      </c>
    </row>
    <row r="376" spans="1:16" hidden="1" x14ac:dyDescent="0.2">
      <c r="A376" s="170"/>
      <c r="B376" s="283" t="s">
        <v>434</v>
      </c>
      <c r="C376" s="73"/>
      <c r="D376" s="73"/>
      <c r="E376" s="73"/>
      <c r="F376" s="64" t="s">
        <v>438</v>
      </c>
      <c r="G376" s="73">
        <v>540</v>
      </c>
      <c r="H376" s="73"/>
      <c r="I376" s="73"/>
      <c r="J376" s="69">
        <f>J377</f>
        <v>169.6</v>
      </c>
      <c r="K376" s="69"/>
      <c r="L376" s="69"/>
      <c r="M376" s="71"/>
      <c r="N376" s="184">
        <f t="shared" si="38"/>
        <v>0</v>
      </c>
      <c r="O376" s="185">
        <f t="shared" si="38"/>
        <v>0</v>
      </c>
      <c r="P376" s="69">
        <f t="shared" si="38"/>
        <v>0</v>
      </c>
    </row>
    <row r="377" spans="1:16" ht="38.25" hidden="1" x14ac:dyDescent="0.2">
      <c r="A377" s="170"/>
      <c r="B377" s="275" t="s">
        <v>42</v>
      </c>
      <c r="C377" s="73"/>
      <c r="D377" s="73"/>
      <c r="E377" s="73"/>
      <c r="F377" s="64" t="s">
        <v>438</v>
      </c>
      <c r="G377" s="73">
        <v>540</v>
      </c>
      <c r="H377" s="79" t="s">
        <v>315</v>
      </c>
      <c r="I377" s="63" t="s">
        <v>296</v>
      </c>
      <c r="J377" s="69">
        <v>169.6</v>
      </c>
      <c r="K377" s="69"/>
      <c r="L377" s="69"/>
      <c r="M377" s="71"/>
      <c r="N377" s="184">
        <v>0</v>
      </c>
      <c r="O377" s="185"/>
      <c r="P377" s="69"/>
    </row>
    <row r="378" spans="1:16" ht="51" hidden="1" x14ac:dyDescent="0.2">
      <c r="A378" s="170"/>
      <c r="B378" s="196" t="s">
        <v>439</v>
      </c>
      <c r="C378" s="73"/>
      <c r="D378" s="73"/>
      <c r="E378" s="73"/>
      <c r="F378" s="78" t="s">
        <v>440</v>
      </c>
      <c r="G378" s="73"/>
      <c r="H378" s="73"/>
      <c r="I378" s="73"/>
      <c r="J378" s="74">
        <f>J379</f>
        <v>0</v>
      </c>
      <c r="K378" s="69"/>
      <c r="L378" s="69"/>
      <c r="M378" s="71"/>
      <c r="N378" s="243">
        <f t="shared" ref="N378:P381" si="39">N379</f>
        <v>0</v>
      </c>
      <c r="O378" s="244">
        <f t="shared" si="39"/>
        <v>0</v>
      </c>
      <c r="P378" s="74">
        <f t="shared" si="39"/>
        <v>0</v>
      </c>
    </row>
    <row r="379" spans="1:16" ht="21" hidden="1" customHeight="1" x14ac:dyDescent="0.2">
      <c r="A379" s="170"/>
      <c r="B379" s="196" t="s">
        <v>424</v>
      </c>
      <c r="C379" s="73"/>
      <c r="D379" s="73"/>
      <c r="E379" s="73"/>
      <c r="F379" s="79" t="s">
        <v>441</v>
      </c>
      <c r="G379" s="73"/>
      <c r="H379" s="73"/>
      <c r="I379" s="73"/>
      <c r="J379" s="69">
        <f>J380</f>
        <v>0</v>
      </c>
      <c r="K379" s="69"/>
      <c r="L379" s="69"/>
      <c r="M379" s="71"/>
      <c r="N379" s="184">
        <f t="shared" si="39"/>
        <v>0</v>
      </c>
      <c r="O379" s="185">
        <f t="shared" si="39"/>
        <v>0</v>
      </c>
      <c r="P379" s="69">
        <f t="shared" si="39"/>
        <v>0</v>
      </c>
    </row>
    <row r="380" spans="1:16" ht="38.25" hidden="1" x14ac:dyDescent="0.2">
      <c r="A380" s="170"/>
      <c r="B380" s="76" t="s">
        <v>442</v>
      </c>
      <c r="C380" s="73" t="s">
        <v>43</v>
      </c>
      <c r="D380" s="73" t="s">
        <v>32</v>
      </c>
      <c r="E380" s="73" t="s">
        <v>44</v>
      </c>
      <c r="F380" s="79" t="s">
        <v>443</v>
      </c>
      <c r="G380" s="79"/>
      <c r="H380" s="79"/>
      <c r="I380" s="73"/>
      <c r="J380" s="68">
        <f>J381</f>
        <v>0</v>
      </c>
      <c r="K380" s="65"/>
      <c r="L380" s="65">
        <f>L381</f>
        <v>1223.8879999999999</v>
      </c>
      <c r="M380" s="61">
        <f>M381</f>
        <v>1309.56</v>
      </c>
      <c r="N380" s="209">
        <f t="shared" si="39"/>
        <v>0</v>
      </c>
      <c r="O380" s="210">
        <f t="shared" si="39"/>
        <v>0</v>
      </c>
      <c r="P380" s="68">
        <f t="shared" si="39"/>
        <v>0</v>
      </c>
    </row>
    <row r="381" spans="1:16" hidden="1" x14ac:dyDescent="0.2">
      <c r="A381" s="170"/>
      <c r="B381" s="86" t="s">
        <v>427</v>
      </c>
      <c r="C381" s="73"/>
      <c r="D381" s="73" t="s">
        <v>32</v>
      </c>
      <c r="E381" s="73" t="s">
        <v>44</v>
      </c>
      <c r="F381" s="79" t="s">
        <v>443</v>
      </c>
      <c r="G381" s="73">
        <v>120</v>
      </c>
      <c r="H381" s="73"/>
      <c r="I381" s="73"/>
      <c r="J381" s="68">
        <f>J382</f>
        <v>0</v>
      </c>
      <c r="K381" s="68"/>
      <c r="L381" s="69">
        <v>1223.8879999999999</v>
      </c>
      <c r="M381" s="69">
        <v>1309.56</v>
      </c>
      <c r="N381" s="209">
        <f t="shared" si="39"/>
        <v>0</v>
      </c>
      <c r="O381" s="210">
        <f t="shared" si="39"/>
        <v>0</v>
      </c>
      <c r="P381" s="68">
        <f t="shared" si="39"/>
        <v>0</v>
      </c>
    </row>
    <row r="382" spans="1:16" ht="38.25" hidden="1" x14ac:dyDescent="0.2">
      <c r="A382" s="170"/>
      <c r="B382" s="275" t="s">
        <v>42</v>
      </c>
      <c r="C382" s="73"/>
      <c r="D382" s="73"/>
      <c r="E382" s="73"/>
      <c r="F382" s="79" t="s">
        <v>443</v>
      </c>
      <c r="G382" s="73">
        <v>120</v>
      </c>
      <c r="H382" s="73"/>
      <c r="I382" s="73" t="s">
        <v>44</v>
      </c>
      <c r="J382" s="68"/>
      <c r="K382" s="68"/>
      <c r="L382" s="69">
        <v>1223.8879999999999</v>
      </c>
      <c r="M382" s="69">
        <v>1309.56</v>
      </c>
      <c r="N382" s="209"/>
      <c r="O382" s="210"/>
      <c r="P382" s="68"/>
    </row>
    <row r="383" spans="1:16" ht="63.75" hidden="1" x14ac:dyDescent="0.2">
      <c r="A383" s="170"/>
      <c r="B383" s="80" t="s">
        <v>444</v>
      </c>
      <c r="C383" s="73"/>
      <c r="D383" s="73" t="s">
        <v>32</v>
      </c>
      <c r="E383" s="73" t="s">
        <v>44</v>
      </c>
      <c r="F383" s="78" t="s">
        <v>48</v>
      </c>
      <c r="G383" s="79"/>
      <c r="H383" s="79"/>
      <c r="I383" s="73"/>
      <c r="J383" s="75">
        <f>J384</f>
        <v>0</v>
      </c>
      <c r="K383" s="75"/>
      <c r="L383" s="75">
        <f>L384</f>
        <v>171.8</v>
      </c>
      <c r="M383" s="75">
        <f>M384</f>
        <v>171.8</v>
      </c>
      <c r="N383" s="191">
        <f>N384</f>
        <v>0</v>
      </c>
      <c r="O383" s="192">
        <f>O384</f>
        <v>0</v>
      </c>
      <c r="P383" s="75">
        <f>P384</f>
        <v>0</v>
      </c>
    </row>
    <row r="384" spans="1:16" hidden="1" x14ac:dyDescent="0.2">
      <c r="A384" s="170"/>
      <c r="B384" s="86" t="s">
        <v>49</v>
      </c>
      <c r="C384" s="73"/>
      <c r="D384" s="73" t="s">
        <v>32</v>
      </c>
      <c r="E384" s="73" t="s">
        <v>44</v>
      </c>
      <c r="F384" s="79" t="s">
        <v>48</v>
      </c>
      <c r="G384" s="79" t="s">
        <v>50</v>
      </c>
      <c r="H384" s="79"/>
      <c r="I384" s="73"/>
      <c r="J384" s="71">
        <f>J385</f>
        <v>0</v>
      </c>
      <c r="K384" s="71"/>
      <c r="L384" s="71">
        <v>171.8</v>
      </c>
      <c r="M384" s="71">
        <v>171.8</v>
      </c>
      <c r="N384" s="190">
        <f>N385</f>
        <v>0</v>
      </c>
      <c r="O384" s="104">
        <f>O385</f>
        <v>0</v>
      </c>
      <c r="P384" s="71">
        <f>P385</f>
        <v>0</v>
      </c>
    </row>
    <row r="385" spans="1:24" ht="38.25" hidden="1" x14ac:dyDescent="0.2">
      <c r="A385" s="170"/>
      <c r="B385" s="275" t="s">
        <v>42</v>
      </c>
      <c r="C385" s="73"/>
      <c r="D385" s="73"/>
      <c r="E385" s="73"/>
      <c r="F385" s="79" t="s">
        <v>48</v>
      </c>
      <c r="G385" s="79" t="s">
        <v>50</v>
      </c>
      <c r="H385" s="79"/>
      <c r="I385" s="73" t="s">
        <v>44</v>
      </c>
      <c r="J385" s="71"/>
      <c r="K385" s="71"/>
      <c r="L385" s="71">
        <v>171.8</v>
      </c>
      <c r="M385" s="71">
        <v>171.8</v>
      </c>
      <c r="N385" s="190"/>
      <c r="O385" s="104"/>
      <c r="P385" s="71"/>
    </row>
    <row r="386" spans="1:24" ht="75.599999999999994" hidden="1" customHeight="1" x14ac:dyDescent="0.2">
      <c r="A386" s="170"/>
      <c r="B386" s="284" t="s">
        <v>445</v>
      </c>
      <c r="C386" s="73"/>
      <c r="D386" s="79" t="s">
        <v>32</v>
      </c>
      <c r="E386" s="79" t="s">
        <v>44</v>
      </c>
      <c r="F386" s="78" t="s">
        <v>52</v>
      </c>
      <c r="G386" s="79"/>
      <c r="H386" s="79"/>
      <c r="I386" s="79"/>
      <c r="J386" s="75">
        <f>J388</f>
        <v>0</v>
      </c>
      <c r="K386" s="75"/>
      <c r="L386" s="75">
        <f>L388</f>
        <v>263</v>
      </c>
      <c r="M386" s="75">
        <f>M388</f>
        <v>263</v>
      </c>
      <c r="N386" s="191">
        <f>N388</f>
        <v>0</v>
      </c>
      <c r="O386" s="192">
        <f>O388</f>
        <v>0</v>
      </c>
      <c r="P386" s="75">
        <f>P388</f>
        <v>0</v>
      </c>
    </row>
    <row r="387" spans="1:24" ht="18" hidden="1" customHeight="1" x14ac:dyDescent="0.2">
      <c r="A387" s="170"/>
      <c r="B387" s="82" t="s">
        <v>53</v>
      </c>
      <c r="C387" s="79"/>
      <c r="D387" s="79" t="s">
        <v>32</v>
      </c>
      <c r="E387" s="79" t="s">
        <v>44</v>
      </c>
      <c r="F387" s="79" t="s">
        <v>54</v>
      </c>
      <c r="G387" s="79"/>
      <c r="H387" s="79"/>
      <c r="I387" s="79" t="s">
        <v>44</v>
      </c>
      <c r="J387" s="70"/>
      <c r="K387" s="70"/>
      <c r="L387" s="70"/>
      <c r="M387" s="70"/>
      <c r="N387" s="206"/>
      <c r="O387" s="207"/>
      <c r="P387" s="70"/>
    </row>
    <row r="388" spans="1:24" ht="15" hidden="1" customHeight="1" x14ac:dyDescent="0.2">
      <c r="A388" s="170"/>
      <c r="B388" s="86" t="s">
        <v>55</v>
      </c>
      <c r="C388" s="79"/>
      <c r="D388" s="79" t="s">
        <v>32</v>
      </c>
      <c r="E388" s="79" t="s">
        <v>44</v>
      </c>
      <c r="F388" s="79" t="s">
        <v>52</v>
      </c>
      <c r="G388" s="79" t="s">
        <v>56</v>
      </c>
      <c r="H388" s="79"/>
      <c r="I388" s="79"/>
      <c r="J388" s="70">
        <f>J389</f>
        <v>0</v>
      </c>
      <c r="K388" s="70"/>
      <c r="L388" s="70">
        <v>263</v>
      </c>
      <c r="M388" s="70">
        <v>263</v>
      </c>
      <c r="N388" s="206">
        <f>N389</f>
        <v>0</v>
      </c>
      <c r="O388" s="207">
        <f>O389</f>
        <v>0</v>
      </c>
      <c r="P388" s="70">
        <f>P389</f>
        <v>0</v>
      </c>
    </row>
    <row r="389" spans="1:24" ht="42" hidden="1" customHeight="1" x14ac:dyDescent="0.2">
      <c r="A389" s="170"/>
      <c r="B389" s="275" t="s">
        <v>42</v>
      </c>
      <c r="C389" s="79"/>
      <c r="D389" s="79"/>
      <c r="E389" s="79"/>
      <c r="F389" s="79" t="s">
        <v>52</v>
      </c>
      <c r="G389" s="79" t="s">
        <v>56</v>
      </c>
      <c r="H389" s="79"/>
      <c r="I389" s="79" t="s">
        <v>44</v>
      </c>
      <c r="J389" s="70"/>
      <c r="K389" s="70"/>
      <c r="L389" s="70">
        <v>263</v>
      </c>
      <c r="M389" s="70">
        <v>263</v>
      </c>
      <c r="N389" s="206"/>
      <c r="O389" s="207"/>
      <c r="P389" s="70"/>
    </row>
    <row r="390" spans="1:24" ht="99" hidden="1" customHeight="1" x14ac:dyDescent="0.2">
      <c r="A390" s="170"/>
      <c r="B390" s="285" t="s">
        <v>446</v>
      </c>
      <c r="C390" s="79"/>
      <c r="D390" s="79" t="s">
        <v>32</v>
      </c>
      <c r="E390" s="79" t="s">
        <v>44</v>
      </c>
      <c r="F390" s="78" t="s">
        <v>58</v>
      </c>
      <c r="G390" s="79"/>
      <c r="H390" s="79"/>
      <c r="I390" s="79"/>
      <c r="J390" s="61">
        <f>J391</f>
        <v>0</v>
      </c>
      <c r="K390" s="61"/>
      <c r="L390" s="61">
        <f>L391</f>
        <v>130.1</v>
      </c>
      <c r="M390" s="61">
        <f>M391</f>
        <v>130.1</v>
      </c>
      <c r="N390" s="201">
        <f>N391</f>
        <v>0</v>
      </c>
      <c r="O390" s="202">
        <f>O391</f>
        <v>0</v>
      </c>
      <c r="P390" s="61">
        <f>P391</f>
        <v>0</v>
      </c>
    </row>
    <row r="391" spans="1:24" ht="15" hidden="1" customHeight="1" x14ac:dyDescent="0.2">
      <c r="A391" s="170"/>
      <c r="B391" s="86" t="s">
        <v>55</v>
      </c>
      <c r="C391" s="79"/>
      <c r="D391" s="79" t="s">
        <v>32</v>
      </c>
      <c r="E391" s="79" t="s">
        <v>44</v>
      </c>
      <c r="F391" s="79" t="s">
        <v>58</v>
      </c>
      <c r="G391" s="79" t="s">
        <v>56</v>
      </c>
      <c r="H391" s="79"/>
      <c r="I391" s="79"/>
      <c r="J391" s="70">
        <f>J393</f>
        <v>0</v>
      </c>
      <c r="K391" s="70"/>
      <c r="L391" s="70">
        <v>130.1</v>
      </c>
      <c r="M391" s="70">
        <v>130.1</v>
      </c>
      <c r="N391" s="206">
        <f>N393</f>
        <v>0</v>
      </c>
      <c r="O391" s="207">
        <f>O393</f>
        <v>0</v>
      </c>
      <c r="P391" s="70">
        <f>P393</f>
        <v>0</v>
      </c>
    </row>
    <row r="392" spans="1:24" ht="60.6" hidden="1" customHeight="1" x14ac:dyDescent="0.2">
      <c r="A392" s="170"/>
      <c r="B392" s="84" t="s">
        <v>59</v>
      </c>
      <c r="C392" s="73"/>
      <c r="D392" s="73" t="s">
        <v>32</v>
      </c>
      <c r="E392" s="73" t="s">
        <v>44</v>
      </c>
      <c r="F392" s="79" t="s">
        <v>60</v>
      </c>
      <c r="G392" s="79"/>
      <c r="H392" s="79"/>
      <c r="I392" s="73" t="s">
        <v>44</v>
      </c>
      <c r="J392" s="70"/>
      <c r="K392" s="70"/>
      <c r="L392" s="70"/>
      <c r="M392" s="70"/>
      <c r="N392" s="206"/>
      <c r="O392" s="207"/>
      <c r="P392" s="70"/>
    </row>
    <row r="393" spans="1:24" ht="40.15" hidden="1" customHeight="1" x14ac:dyDescent="0.2">
      <c r="A393" s="170"/>
      <c r="B393" s="213" t="s">
        <v>42</v>
      </c>
      <c r="C393" s="73"/>
      <c r="D393" s="73"/>
      <c r="E393" s="73"/>
      <c r="F393" s="79" t="s">
        <v>58</v>
      </c>
      <c r="G393" s="79" t="s">
        <v>56</v>
      </c>
      <c r="H393" s="79"/>
      <c r="I393" s="79" t="s">
        <v>44</v>
      </c>
      <c r="J393" s="70"/>
      <c r="K393" s="70"/>
      <c r="L393" s="70">
        <v>130.1</v>
      </c>
      <c r="M393" s="70">
        <v>130.1</v>
      </c>
      <c r="N393" s="206"/>
      <c r="O393" s="207"/>
      <c r="P393" s="70"/>
    </row>
    <row r="394" spans="1:24" ht="40.15" customHeight="1" x14ac:dyDescent="0.2">
      <c r="A394" s="170"/>
      <c r="B394" s="215" t="s">
        <v>68</v>
      </c>
      <c r="C394" s="73"/>
      <c r="D394" s="73"/>
      <c r="E394" s="73"/>
      <c r="F394" s="78" t="s">
        <v>447</v>
      </c>
      <c r="G394" s="78"/>
      <c r="H394" s="78"/>
      <c r="I394" s="78"/>
      <c r="J394" s="61">
        <f>J396</f>
        <v>170.1</v>
      </c>
      <c r="K394" s="61"/>
      <c r="L394" s="61"/>
      <c r="M394" s="61"/>
      <c r="N394" s="201">
        <f>N396</f>
        <v>219.47200000000001</v>
      </c>
      <c r="O394" s="202">
        <f>O396</f>
        <v>0</v>
      </c>
      <c r="P394" s="61">
        <f>P396</f>
        <v>0</v>
      </c>
    </row>
    <row r="395" spans="1:24" x14ac:dyDescent="0.2">
      <c r="A395" s="170"/>
      <c r="B395" s="283" t="s">
        <v>434</v>
      </c>
      <c r="C395" s="73"/>
      <c r="D395" s="73"/>
      <c r="E395" s="73"/>
      <c r="F395" s="79" t="s">
        <v>447</v>
      </c>
      <c r="G395" s="79" t="s">
        <v>56</v>
      </c>
      <c r="H395" s="79"/>
      <c r="I395" s="79"/>
      <c r="J395" s="70"/>
      <c r="K395" s="70"/>
      <c r="L395" s="70"/>
      <c r="M395" s="70"/>
      <c r="N395" s="206">
        <f>N396</f>
        <v>219.47200000000001</v>
      </c>
      <c r="O395" s="207">
        <f>O396</f>
        <v>0</v>
      </c>
      <c r="P395" s="70">
        <f>P396</f>
        <v>0</v>
      </c>
    </row>
    <row r="396" spans="1:24" ht="25.5" x14ac:dyDescent="0.2">
      <c r="A396" s="170"/>
      <c r="B396" s="213" t="s">
        <v>65</v>
      </c>
      <c r="C396" s="73"/>
      <c r="D396" s="73"/>
      <c r="E396" s="73"/>
      <c r="F396" s="79" t="s">
        <v>447</v>
      </c>
      <c r="G396" s="79" t="s">
        <v>56</v>
      </c>
      <c r="H396" s="79" t="s">
        <v>315</v>
      </c>
      <c r="I396" s="63" t="s">
        <v>448</v>
      </c>
      <c r="J396" s="70">
        <v>170.1</v>
      </c>
      <c r="K396" s="70"/>
      <c r="L396" s="70"/>
      <c r="M396" s="70"/>
      <c r="N396" s="206">
        <v>219.47200000000001</v>
      </c>
      <c r="O396" s="207"/>
      <c r="P396" s="70"/>
    </row>
    <row r="397" spans="1:24" ht="51" x14ac:dyDescent="0.2">
      <c r="A397" s="170"/>
      <c r="B397" s="286" t="s">
        <v>449</v>
      </c>
      <c r="C397" s="73"/>
      <c r="D397" s="73" t="s">
        <v>32</v>
      </c>
      <c r="E397" s="73" t="s">
        <v>44</v>
      </c>
      <c r="F397" s="78" t="s">
        <v>450</v>
      </c>
      <c r="G397" s="79"/>
      <c r="H397" s="79"/>
      <c r="I397" s="73"/>
      <c r="J397" s="61">
        <f>J398+J400</f>
        <v>547.5</v>
      </c>
      <c r="K397" s="61"/>
      <c r="L397" s="61">
        <f>L398+L400</f>
        <v>546.70000000000005</v>
      </c>
      <c r="M397" s="61">
        <f>M398+M400</f>
        <v>546.70000000000005</v>
      </c>
      <c r="N397" s="201">
        <f>N398+N400</f>
        <v>632.18600000000004</v>
      </c>
      <c r="O397" s="202">
        <f>O398+O400</f>
        <v>598.5</v>
      </c>
      <c r="P397" s="61">
        <f>P398+P400</f>
        <v>598.5</v>
      </c>
    </row>
    <row r="398" spans="1:24" x14ac:dyDescent="0.2">
      <c r="A398" s="170"/>
      <c r="B398" s="258" t="s">
        <v>427</v>
      </c>
      <c r="C398" s="73"/>
      <c r="D398" s="73" t="s">
        <v>32</v>
      </c>
      <c r="E398" s="73" t="s">
        <v>44</v>
      </c>
      <c r="F398" s="79" t="s">
        <v>450</v>
      </c>
      <c r="G398" s="79" t="s">
        <v>63</v>
      </c>
      <c r="H398" s="79"/>
      <c r="I398" s="73"/>
      <c r="J398" s="70">
        <f>J399</f>
        <v>510.3</v>
      </c>
      <c r="K398" s="70"/>
      <c r="L398" s="70">
        <f>546.7-45.2</f>
        <v>501.50000000000006</v>
      </c>
      <c r="M398" s="70">
        <f>546.7-45.2</f>
        <v>501.50000000000006</v>
      </c>
      <c r="N398" s="206">
        <f>N399</f>
        <v>594.98599999999999</v>
      </c>
      <c r="O398" s="207">
        <f>O399</f>
        <v>561.29999999999995</v>
      </c>
      <c r="P398" s="70">
        <f>P399</f>
        <v>561.29999999999995</v>
      </c>
    </row>
    <row r="399" spans="1:24" s="1" customFormat="1" ht="33.6" customHeight="1" x14ac:dyDescent="0.2">
      <c r="A399" s="287"/>
      <c r="B399" s="72" t="s">
        <v>451</v>
      </c>
      <c r="C399" s="93"/>
      <c r="D399" s="93"/>
      <c r="E399" s="93"/>
      <c r="F399" s="79" t="s">
        <v>450</v>
      </c>
      <c r="G399" s="79" t="s">
        <v>63</v>
      </c>
      <c r="H399" s="79" t="s">
        <v>331</v>
      </c>
      <c r="I399" s="79" t="s">
        <v>452</v>
      </c>
      <c r="J399" s="288">
        <f>392.863+117.437</f>
        <v>510.3</v>
      </c>
      <c r="K399" s="288"/>
      <c r="L399" s="288">
        <f>546.7-45.2</f>
        <v>501.50000000000006</v>
      </c>
      <c r="M399" s="288">
        <f>546.7-45.2</f>
        <v>501.50000000000006</v>
      </c>
      <c r="N399" s="206">
        <f>594.9+0.086</f>
        <v>594.98599999999999</v>
      </c>
      <c r="O399" s="289">
        <v>561.29999999999995</v>
      </c>
      <c r="P399" s="288">
        <v>561.29999999999995</v>
      </c>
      <c r="Q399" s="290"/>
      <c r="R399" s="290"/>
      <c r="S399" s="290"/>
      <c r="T399" s="290"/>
      <c r="U399" s="290"/>
      <c r="V399" s="290"/>
      <c r="W399" s="290"/>
      <c r="X399" s="290"/>
    </row>
    <row r="400" spans="1:24" ht="25.5" x14ac:dyDescent="0.2">
      <c r="A400" s="170"/>
      <c r="B400" s="189" t="s">
        <v>280</v>
      </c>
      <c r="C400" s="73"/>
      <c r="D400" s="73"/>
      <c r="E400" s="73"/>
      <c r="F400" s="79" t="s">
        <v>450</v>
      </c>
      <c r="G400" s="79" t="s">
        <v>64</v>
      </c>
      <c r="H400" s="79"/>
      <c r="I400" s="73"/>
      <c r="J400" s="70">
        <f>J401</f>
        <v>37.200000000000003</v>
      </c>
      <c r="K400" s="70"/>
      <c r="L400" s="70">
        <v>45.2</v>
      </c>
      <c r="M400" s="70">
        <v>45.2</v>
      </c>
      <c r="N400" s="206">
        <f>N401</f>
        <v>37.200000000000003</v>
      </c>
      <c r="O400" s="207">
        <f>O401</f>
        <v>37.200000000000003</v>
      </c>
      <c r="P400" s="70">
        <f>P401</f>
        <v>37.200000000000003</v>
      </c>
    </row>
    <row r="401" spans="1:16" ht="38.25" x14ac:dyDescent="0.2">
      <c r="A401" s="170"/>
      <c r="B401" s="72" t="s">
        <v>451</v>
      </c>
      <c r="C401" s="73"/>
      <c r="D401" s="73"/>
      <c r="E401" s="73"/>
      <c r="F401" s="79" t="s">
        <v>450</v>
      </c>
      <c r="G401" s="79" t="s">
        <v>64</v>
      </c>
      <c r="H401" s="79" t="s">
        <v>331</v>
      </c>
      <c r="I401" s="79" t="s">
        <v>452</v>
      </c>
      <c r="J401" s="70">
        <f>17.5+15.7+4</f>
        <v>37.200000000000003</v>
      </c>
      <c r="K401" s="70"/>
      <c r="L401" s="70">
        <v>45.2</v>
      </c>
      <c r="M401" s="70">
        <v>45.2</v>
      </c>
      <c r="N401" s="206">
        <v>37.200000000000003</v>
      </c>
      <c r="O401" s="207">
        <v>37.200000000000003</v>
      </c>
      <c r="P401" s="70">
        <v>37.200000000000003</v>
      </c>
    </row>
    <row r="402" spans="1:16" ht="42" hidden="1" customHeight="1" x14ac:dyDescent="0.2">
      <c r="A402" s="170"/>
      <c r="B402" s="72" t="s">
        <v>65</v>
      </c>
      <c r="C402" s="79"/>
      <c r="D402" s="43" t="s">
        <v>32</v>
      </c>
      <c r="E402" s="78" t="s">
        <v>66</v>
      </c>
      <c r="F402" s="43" t="s">
        <v>29</v>
      </c>
      <c r="G402" s="43" t="s">
        <v>29</v>
      </c>
      <c r="H402" s="43"/>
      <c r="I402" s="78"/>
      <c r="J402" s="75">
        <f>J403</f>
        <v>0</v>
      </c>
      <c r="K402" s="75"/>
      <c r="L402" s="75">
        <f t="shared" ref="L402:P405" si="40">L403</f>
        <v>99.305000000000007</v>
      </c>
      <c r="M402" s="75">
        <f t="shared" si="40"/>
        <v>99.305000000000007</v>
      </c>
      <c r="N402" s="191">
        <f t="shared" si="40"/>
        <v>0</v>
      </c>
      <c r="O402" s="192">
        <f t="shared" si="40"/>
        <v>0</v>
      </c>
      <c r="P402" s="75">
        <f t="shared" si="40"/>
        <v>0</v>
      </c>
    </row>
    <row r="403" spans="1:16" ht="38.25" hidden="1" x14ac:dyDescent="0.2">
      <c r="A403" s="170"/>
      <c r="B403" s="72" t="s">
        <v>35</v>
      </c>
      <c r="C403" s="79"/>
      <c r="D403" s="43" t="s">
        <v>32</v>
      </c>
      <c r="E403" s="43" t="s">
        <v>66</v>
      </c>
      <c r="F403" s="78" t="s">
        <v>67</v>
      </c>
      <c r="G403" s="87"/>
      <c r="H403" s="87"/>
      <c r="I403" s="43"/>
      <c r="J403" s="75">
        <f>J404</f>
        <v>0</v>
      </c>
      <c r="K403" s="75"/>
      <c r="L403" s="75">
        <f t="shared" si="40"/>
        <v>99.305000000000007</v>
      </c>
      <c r="M403" s="75">
        <f t="shared" si="40"/>
        <v>99.305000000000007</v>
      </c>
      <c r="N403" s="191">
        <f t="shared" si="40"/>
        <v>0</v>
      </c>
      <c r="O403" s="192">
        <f t="shared" si="40"/>
        <v>0</v>
      </c>
      <c r="P403" s="75">
        <f t="shared" si="40"/>
        <v>0</v>
      </c>
    </row>
    <row r="404" spans="1:16" ht="68.45" hidden="1" customHeight="1" x14ac:dyDescent="0.2">
      <c r="A404" s="170"/>
      <c r="B404" s="291" t="s">
        <v>453</v>
      </c>
      <c r="C404" s="79"/>
      <c r="D404" s="73" t="s">
        <v>32</v>
      </c>
      <c r="E404" s="73" t="s">
        <v>66</v>
      </c>
      <c r="F404" s="78" t="s">
        <v>69</v>
      </c>
      <c r="G404" s="79"/>
      <c r="H404" s="79"/>
      <c r="I404" s="73"/>
      <c r="J404" s="70">
        <f>J405</f>
        <v>0</v>
      </c>
      <c r="K404" s="70"/>
      <c r="L404" s="70">
        <f t="shared" si="40"/>
        <v>99.305000000000007</v>
      </c>
      <c r="M404" s="70">
        <f t="shared" si="40"/>
        <v>99.305000000000007</v>
      </c>
      <c r="N404" s="206">
        <f t="shared" si="40"/>
        <v>0</v>
      </c>
      <c r="O404" s="207">
        <f t="shared" si="40"/>
        <v>0</v>
      </c>
      <c r="P404" s="70">
        <f t="shared" si="40"/>
        <v>0</v>
      </c>
    </row>
    <row r="405" spans="1:16" ht="13.9" hidden="1" customHeight="1" x14ac:dyDescent="0.2">
      <c r="A405" s="170"/>
      <c r="B405" s="208" t="s">
        <v>55</v>
      </c>
      <c r="C405" s="79"/>
      <c r="D405" s="73" t="s">
        <v>32</v>
      </c>
      <c r="E405" s="73" t="s">
        <v>66</v>
      </c>
      <c r="F405" s="79" t="s">
        <v>69</v>
      </c>
      <c r="G405" s="79" t="s">
        <v>56</v>
      </c>
      <c r="H405" s="79"/>
      <c r="I405" s="73"/>
      <c r="J405" s="70">
        <f>J406</f>
        <v>0</v>
      </c>
      <c r="K405" s="70"/>
      <c r="L405" s="70">
        <v>99.305000000000007</v>
      </c>
      <c r="M405" s="70">
        <v>99.305000000000007</v>
      </c>
      <c r="N405" s="206">
        <f t="shared" si="40"/>
        <v>0</v>
      </c>
      <c r="O405" s="207">
        <f t="shared" si="40"/>
        <v>0</v>
      </c>
      <c r="P405" s="70">
        <f t="shared" si="40"/>
        <v>0</v>
      </c>
    </row>
    <row r="406" spans="1:16" ht="28.15" hidden="1" customHeight="1" x14ac:dyDescent="0.2">
      <c r="A406" s="170"/>
      <c r="B406" s="213" t="s">
        <v>65</v>
      </c>
      <c r="C406" s="79"/>
      <c r="D406" s="73"/>
      <c r="E406" s="73"/>
      <c r="F406" s="79" t="s">
        <v>69</v>
      </c>
      <c r="G406" s="79" t="s">
        <v>56</v>
      </c>
      <c r="H406" s="79"/>
      <c r="I406" s="73" t="s">
        <v>66</v>
      </c>
      <c r="J406" s="70"/>
      <c r="K406" s="70"/>
      <c r="L406" s="70">
        <v>99.305000000000007</v>
      </c>
      <c r="M406" s="70">
        <v>99.305000000000007</v>
      </c>
      <c r="N406" s="206"/>
      <c r="O406" s="207"/>
      <c r="P406" s="70"/>
    </row>
    <row r="407" spans="1:16" ht="54.6" hidden="1" customHeight="1" x14ac:dyDescent="0.2">
      <c r="A407" s="170"/>
      <c r="B407" s="196" t="s">
        <v>454</v>
      </c>
      <c r="C407" s="79"/>
      <c r="D407" s="73"/>
      <c r="E407" s="73"/>
      <c r="F407" s="78" t="s">
        <v>455</v>
      </c>
      <c r="G407" s="79"/>
      <c r="H407" s="79"/>
      <c r="I407" s="73"/>
      <c r="J407" s="70"/>
      <c r="K407" s="70"/>
      <c r="L407" s="70"/>
      <c r="M407" s="70"/>
      <c r="N407" s="206">
        <f>N408</f>
        <v>0</v>
      </c>
      <c r="O407" s="207">
        <f t="shared" ref="O407:P410" si="41">O408</f>
        <v>659.56200000000001</v>
      </c>
      <c r="P407" s="70">
        <f t="shared" si="41"/>
        <v>725.51900000000001</v>
      </c>
    </row>
    <row r="408" spans="1:16" ht="28.15" hidden="1" customHeight="1" x14ac:dyDescent="0.2">
      <c r="A408" s="170"/>
      <c r="B408" s="196" t="s">
        <v>424</v>
      </c>
      <c r="C408" s="79"/>
      <c r="D408" s="73"/>
      <c r="E408" s="73"/>
      <c r="F408" s="79" t="s">
        <v>456</v>
      </c>
      <c r="G408" s="79"/>
      <c r="H408" s="79"/>
      <c r="I408" s="73"/>
      <c r="J408" s="70"/>
      <c r="K408" s="70"/>
      <c r="L408" s="70"/>
      <c r="M408" s="70"/>
      <c r="N408" s="206">
        <f>N409</f>
        <v>0</v>
      </c>
      <c r="O408" s="207">
        <f t="shared" si="41"/>
        <v>659.56200000000001</v>
      </c>
      <c r="P408" s="70">
        <f t="shared" si="41"/>
        <v>725.51900000000001</v>
      </c>
    </row>
    <row r="409" spans="1:16" ht="28.15" hidden="1" customHeight="1" x14ac:dyDescent="0.2">
      <c r="A409" s="170"/>
      <c r="B409" s="253" t="s">
        <v>457</v>
      </c>
      <c r="C409" s="79"/>
      <c r="D409" s="73"/>
      <c r="E409" s="73"/>
      <c r="F409" s="79" t="s">
        <v>429</v>
      </c>
      <c r="G409" s="79"/>
      <c r="H409" s="79"/>
      <c r="I409" s="73"/>
      <c r="J409" s="70"/>
      <c r="K409" s="70"/>
      <c r="L409" s="70"/>
      <c r="M409" s="70"/>
      <c r="N409" s="206">
        <f>N410</f>
        <v>0</v>
      </c>
      <c r="O409" s="207">
        <f t="shared" si="41"/>
        <v>659.56200000000001</v>
      </c>
      <c r="P409" s="70">
        <f t="shared" si="41"/>
        <v>725.51900000000001</v>
      </c>
    </row>
    <row r="410" spans="1:16" ht="16.149999999999999" hidden="1" customHeight="1" x14ac:dyDescent="0.2">
      <c r="A410" s="170"/>
      <c r="B410" s="86" t="s">
        <v>427</v>
      </c>
      <c r="C410" s="79"/>
      <c r="D410" s="73"/>
      <c r="E410" s="73"/>
      <c r="F410" s="79" t="s">
        <v>429</v>
      </c>
      <c r="G410" s="79" t="s">
        <v>63</v>
      </c>
      <c r="H410" s="79"/>
      <c r="I410" s="73"/>
      <c r="J410" s="70"/>
      <c r="K410" s="70"/>
      <c r="L410" s="70"/>
      <c r="M410" s="70"/>
      <c r="N410" s="206">
        <f>N411</f>
        <v>0</v>
      </c>
      <c r="O410" s="207">
        <f t="shared" si="41"/>
        <v>659.56200000000001</v>
      </c>
      <c r="P410" s="70">
        <f t="shared" si="41"/>
        <v>725.51900000000001</v>
      </c>
    </row>
    <row r="411" spans="1:16" ht="40.15" hidden="1" customHeight="1" x14ac:dyDescent="0.2">
      <c r="A411" s="170"/>
      <c r="B411" s="215" t="s">
        <v>37</v>
      </c>
      <c r="C411" s="79"/>
      <c r="D411" s="73"/>
      <c r="E411" s="73"/>
      <c r="F411" s="79" t="s">
        <v>429</v>
      </c>
      <c r="G411" s="79" t="s">
        <v>63</v>
      </c>
      <c r="H411" s="79" t="s">
        <v>315</v>
      </c>
      <c r="I411" s="79" t="s">
        <v>331</v>
      </c>
      <c r="J411" s="70"/>
      <c r="K411" s="70"/>
      <c r="L411" s="70"/>
      <c r="M411" s="70"/>
      <c r="N411" s="292">
        <f>530.24-530.24</f>
        <v>0</v>
      </c>
      <c r="O411" s="207">
        <v>659.56200000000001</v>
      </c>
      <c r="P411" s="70">
        <v>725.51900000000001</v>
      </c>
    </row>
    <row r="412" spans="1:16" ht="51" x14ac:dyDescent="0.2">
      <c r="A412" s="170"/>
      <c r="B412" s="196" t="s">
        <v>439</v>
      </c>
      <c r="C412" s="73"/>
      <c r="D412" s="73"/>
      <c r="E412" s="73"/>
      <c r="F412" s="78" t="s">
        <v>440</v>
      </c>
      <c r="G412" s="73"/>
      <c r="H412" s="73"/>
      <c r="I412" s="73"/>
      <c r="J412" s="74">
        <f>J413</f>
        <v>1183.2429999999999</v>
      </c>
      <c r="K412" s="69"/>
      <c r="L412" s="69"/>
      <c r="M412" s="71"/>
      <c r="N412" s="243">
        <f t="shared" ref="N412:P415" si="42">N413</f>
        <v>1453.2329999999999</v>
      </c>
      <c r="O412" s="244">
        <f t="shared" si="42"/>
        <v>1627.663</v>
      </c>
      <c r="P412" s="74">
        <f t="shared" si="42"/>
        <v>1782.7329999999999</v>
      </c>
    </row>
    <row r="413" spans="1:16" ht="21" customHeight="1" x14ac:dyDescent="0.2">
      <c r="A413" s="170"/>
      <c r="B413" s="196" t="s">
        <v>424</v>
      </c>
      <c r="C413" s="73"/>
      <c r="D413" s="73"/>
      <c r="E413" s="73"/>
      <c r="F413" s="79" t="s">
        <v>441</v>
      </c>
      <c r="G413" s="73"/>
      <c r="H413" s="73"/>
      <c r="I413" s="73"/>
      <c r="J413" s="69">
        <f>J414</f>
        <v>1183.2429999999999</v>
      </c>
      <c r="K413" s="69"/>
      <c r="L413" s="69"/>
      <c r="M413" s="71"/>
      <c r="N413" s="184">
        <f t="shared" si="42"/>
        <v>1453.2329999999999</v>
      </c>
      <c r="O413" s="185">
        <f t="shared" si="42"/>
        <v>1627.663</v>
      </c>
      <c r="P413" s="69">
        <f t="shared" si="42"/>
        <v>1782.7329999999999</v>
      </c>
    </row>
    <row r="414" spans="1:16" ht="38.25" x14ac:dyDescent="0.2">
      <c r="A414" s="170"/>
      <c r="B414" s="76" t="s">
        <v>442</v>
      </c>
      <c r="C414" s="73" t="s">
        <v>43</v>
      </c>
      <c r="D414" s="73" t="s">
        <v>32</v>
      </c>
      <c r="E414" s="73" t="s">
        <v>44</v>
      </c>
      <c r="F414" s="79" t="s">
        <v>443</v>
      </c>
      <c r="G414" s="79"/>
      <c r="H414" s="79"/>
      <c r="I414" s="73"/>
      <c r="J414" s="68">
        <f>J415</f>
        <v>1183.2429999999999</v>
      </c>
      <c r="K414" s="65"/>
      <c r="L414" s="65">
        <f>L415</f>
        <v>1223.8879999999999</v>
      </c>
      <c r="M414" s="61">
        <f>M415</f>
        <v>1309.56</v>
      </c>
      <c r="N414" s="209">
        <f t="shared" si="42"/>
        <v>1453.2329999999999</v>
      </c>
      <c r="O414" s="210">
        <f t="shared" si="42"/>
        <v>1627.663</v>
      </c>
      <c r="P414" s="68">
        <f t="shared" si="42"/>
        <v>1782.7329999999999</v>
      </c>
    </row>
    <row r="415" spans="1:16" x14ac:dyDescent="0.2">
      <c r="A415" s="170"/>
      <c r="B415" s="86" t="s">
        <v>427</v>
      </c>
      <c r="C415" s="73"/>
      <c r="D415" s="73" t="s">
        <v>32</v>
      </c>
      <c r="E415" s="73" t="s">
        <v>44</v>
      </c>
      <c r="F415" s="79" t="s">
        <v>443</v>
      </c>
      <c r="G415" s="73">
        <v>120</v>
      </c>
      <c r="H415" s="73"/>
      <c r="I415" s="73"/>
      <c r="J415" s="68">
        <f>J416</f>
        <v>1183.2429999999999</v>
      </c>
      <c r="K415" s="68"/>
      <c r="L415" s="69">
        <v>1223.8879999999999</v>
      </c>
      <c r="M415" s="69">
        <v>1309.56</v>
      </c>
      <c r="N415" s="209">
        <f t="shared" si="42"/>
        <v>1453.2329999999999</v>
      </c>
      <c r="O415" s="210">
        <f t="shared" si="42"/>
        <v>1627.663</v>
      </c>
      <c r="P415" s="68">
        <f t="shared" si="42"/>
        <v>1782.7329999999999</v>
      </c>
    </row>
    <row r="416" spans="1:16" ht="38.25" x14ac:dyDescent="0.2">
      <c r="A416" s="170"/>
      <c r="B416" s="275" t="s">
        <v>42</v>
      </c>
      <c r="C416" s="73"/>
      <c r="D416" s="73"/>
      <c r="E416" s="73"/>
      <c r="F416" s="79" t="s">
        <v>443</v>
      </c>
      <c r="G416" s="73">
        <v>120</v>
      </c>
      <c r="H416" s="79" t="s">
        <v>315</v>
      </c>
      <c r="I416" s="63" t="s">
        <v>296</v>
      </c>
      <c r="J416" s="68">
        <f>946.688+236.555</f>
        <v>1183.2429999999999</v>
      </c>
      <c r="K416" s="68"/>
      <c r="L416" s="69">
        <v>1223.8879999999999</v>
      </c>
      <c r="M416" s="69">
        <v>1309.56</v>
      </c>
      <c r="N416" s="209">
        <v>1453.2329999999999</v>
      </c>
      <c r="O416" s="210">
        <v>1627.663</v>
      </c>
      <c r="P416" s="68">
        <v>1782.7329999999999</v>
      </c>
    </row>
    <row r="417" spans="1:24" ht="25.5" x14ac:dyDescent="0.2">
      <c r="A417" s="180">
        <v>11</v>
      </c>
      <c r="B417" s="72" t="s">
        <v>83</v>
      </c>
      <c r="C417" s="78"/>
      <c r="D417" s="78" t="s">
        <v>32</v>
      </c>
      <c r="E417" s="78" t="s">
        <v>82</v>
      </c>
      <c r="F417" s="78" t="s">
        <v>458</v>
      </c>
      <c r="G417" s="78"/>
      <c r="H417" s="78"/>
      <c r="I417" s="78"/>
      <c r="J417" s="75">
        <f>J419</f>
        <v>213.2</v>
      </c>
      <c r="K417" s="75"/>
      <c r="L417" s="75">
        <f>L420</f>
        <v>108</v>
      </c>
      <c r="M417" s="75">
        <f>M420</f>
        <v>108</v>
      </c>
      <c r="N417" s="191">
        <f t="shared" ref="N417:P418" si="43">N418</f>
        <v>779.24799999999993</v>
      </c>
      <c r="O417" s="192">
        <f t="shared" si="43"/>
        <v>213.5</v>
      </c>
      <c r="P417" s="75">
        <f t="shared" si="43"/>
        <v>213.5</v>
      </c>
    </row>
    <row r="418" spans="1:24" x14ac:dyDescent="0.2">
      <c r="A418" s="180"/>
      <c r="B418" s="76" t="s">
        <v>459</v>
      </c>
      <c r="C418" s="78"/>
      <c r="D418" s="78"/>
      <c r="E418" s="78"/>
      <c r="F418" s="79" t="s">
        <v>460</v>
      </c>
      <c r="G418" s="78"/>
      <c r="H418" s="78"/>
      <c r="I418" s="78"/>
      <c r="J418" s="75"/>
      <c r="K418" s="75"/>
      <c r="L418" s="75"/>
      <c r="M418" s="75"/>
      <c r="N418" s="190">
        <f t="shared" si="43"/>
        <v>779.24799999999993</v>
      </c>
      <c r="O418" s="104">
        <f t="shared" si="43"/>
        <v>213.5</v>
      </c>
      <c r="P418" s="71">
        <f t="shared" si="43"/>
        <v>213.5</v>
      </c>
    </row>
    <row r="419" spans="1:24" x14ac:dyDescent="0.2">
      <c r="A419" s="180"/>
      <c r="B419" s="76" t="s">
        <v>459</v>
      </c>
      <c r="C419" s="78"/>
      <c r="D419" s="78"/>
      <c r="E419" s="78"/>
      <c r="F419" s="79" t="s">
        <v>461</v>
      </c>
      <c r="G419" s="78"/>
      <c r="H419" s="78"/>
      <c r="I419" s="78"/>
      <c r="J419" s="71">
        <f>J422+J426</f>
        <v>213.2</v>
      </c>
      <c r="K419" s="75"/>
      <c r="L419" s="75"/>
      <c r="M419" s="75"/>
      <c r="N419" s="190">
        <f>N422+N426</f>
        <v>779.24799999999993</v>
      </c>
      <c r="O419" s="104">
        <f>O422+O426</f>
        <v>213.5</v>
      </c>
      <c r="P419" s="71">
        <f>P422+P426</f>
        <v>213.5</v>
      </c>
    </row>
    <row r="420" spans="1:24" x14ac:dyDescent="0.2">
      <c r="A420" s="170"/>
      <c r="B420" s="76" t="s">
        <v>462</v>
      </c>
      <c r="C420" s="78"/>
      <c r="D420" s="79" t="s">
        <v>32</v>
      </c>
      <c r="E420" s="79" t="s">
        <v>82</v>
      </c>
      <c r="F420" s="79" t="s">
        <v>463</v>
      </c>
      <c r="G420" s="78"/>
      <c r="H420" s="78"/>
      <c r="I420" s="79"/>
      <c r="J420" s="71">
        <f>J421</f>
        <v>198.2</v>
      </c>
      <c r="K420" s="71"/>
      <c r="L420" s="71">
        <f>L421+L425</f>
        <v>108</v>
      </c>
      <c r="M420" s="71">
        <f>M421+M425</f>
        <v>108</v>
      </c>
      <c r="N420" s="190">
        <f t="shared" ref="N420:P421" si="44">N421</f>
        <v>679.24799999999993</v>
      </c>
      <c r="O420" s="104">
        <f t="shared" si="44"/>
        <v>178.5</v>
      </c>
      <c r="P420" s="71">
        <f t="shared" si="44"/>
        <v>178.5</v>
      </c>
    </row>
    <row r="421" spans="1:24" ht="25.5" x14ac:dyDescent="0.2">
      <c r="A421" s="170"/>
      <c r="B421" s="189" t="s">
        <v>280</v>
      </c>
      <c r="C421" s="78"/>
      <c r="D421" s="79" t="s">
        <v>32</v>
      </c>
      <c r="E421" s="79" t="s">
        <v>82</v>
      </c>
      <c r="F421" s="79" t="s">
        <v>463</v>
      </c>
      <c r="G421" s="79" t="s">
        <v>64</v>
      </c>
      <c r="H421" s="79"/>
      <c r="I421" s="79"/>
      <c r="J421" s="71">
        <f>J422</f>
        <v>198.2</v>
      </c>
      <c r="K421" s="71"/>
      <c r="L421" s="71">
        <v>105</v>
      </c>
      <c r="M421" s="71">
        <v>105</v>
      </c>
      <c r="N421" s="190">
        <f t="shared" si="44"/>
        <v>679.24799999999993</v>
      </c>
      <c r="O421" s="104">
        <f t="shared" si="44"/>
        <v>178.5</v>
      </c>
      <c r="P421" s="71">
        <f t="shared" si="44"/>
        <v>178.5</v>
      </c>
    </row>
    <row r="422" spans="1:24" x14ac:dyDescent="0.2">
      <c r="A422" s="170"/>
      <c r="B422" s="72" t="s">
        <v>81</v>
      </c>
      <c r="C422" s="78"/>
      <c r="D422" s="79"/>
      <c r="E422" s="79"/>
      <c r="F422" s="79" t="s">
        <v>463</v>
      </c>
      <c r="G422" s="79" t="s">
        <v>64</v>
      </c>
      <c r="H422" s="79" t="s">
        <v>315</v>
      </c>
      <c r="I422" s="79" t="s">
        <v>464</v>
      </c>
      <c r="J422" s="71">
        <v>198.2</v>
      </c>
      <c r="K422" s="71"/>
      <c r="L422" s="71">
        <v>105</v>
      </c>
      <c r="M422" s="71">
        <v>105</v>
      </c>
      <c r="N422" s="190">
        <f>679.334-0.086</f>
        <v>679.24799999999993</v>
      </c>
      <c r="O422" s="104">
        <v>178.5</v>
      </c>
      <c r="P422" s="71">
        <v>178.5</v>
      </c>
    </row>
    <row r="423" spans="1:24" hidden="1" x14ac:dyDescent="0.2">
      <c r="A423" s="170"/>
      <c r="B423" s="293" t="s">
        <v>465</v>
      </c>
      <c r="C423" s="78"/>
      <c r="D423" s="79" t="s">
        <v>32</v>
      </c>
      <c r="E423" s="79" t="s">
        <v>82</v>
      </c>
      <c r="F423" s="79" t="s">
        <v>86</v>
      </c>
      <c r="G423" s="79" t="s">
        <v>466</v>
      </c>
      <c r="H423" s="79"/>
      <c r="I423" s="71"/>
      <c r="J423" s="71">
        <f>J424</f>
        <v>0</v>
      </c>
      <c r="K423" s="71"/>
      <c r="L423" s="71"/>
      <c r="M423" s="6"/>
      <c r="N423" s="190">
        <f>N424</f>
        <v>0</v>
      </c>
      <c r="O423" s="104">
        <f>O424</f>
        <v>0</v>
      </c>
      <c r="P423" s="71">
        <f>P424</f>
        <v>0</v>
      </c>
      <c r="Q423" s="294"/>
    </row>
    <row r="424" spans="1:24" hidden="1" x14ac:dyDescent="0.2">
      <c r="A424" s="170"/>
      <c r="B424" s="72" t="s">
        <v>81</v>
      </c>
      <c r="C424" s="78"/>
      <c r="D424" s="79"/>
      <c r="E424" s="79"/>
      <c r="F424" s="79" t="s">
        <v>86</v>
      </c>
      <c r="G424" s="79" t="s">
        <v>466</v>
      </c>
      <c r="H424" s="79"/>
      <c r="I424" s="79" t="s">
        <v>82</v>
      </c>
      <c r="J424" s="71"/>
      <c r="K424" s="71"/>
      <c r="L424" s="71"/>
      <c r="M424" s="71"/>
      <c r="N424" s="190"/>
      <c r="O424" s="104"/>
      <c r="P424" s="71"/>
    </row>
    <row r="425" spans="1:24" x14ac:dyDescent="0.2">
      <c r="A425" s="170"/>
      <c r="B425" s="208" t="s">
        <v>87</v>
      </c>
      <c r="C425" s="78"/>
      <c r="D425" s="79" t="s">
        <v>32</v>
      </c>
      <c r="E425" s="79" t="s">
        <v>82</v>
      </c>
      <c r="F425" s="79" t="s">
        <v>463</v>
      </c>
      <c r="G425" s="79" t="s">
        <v>88</v>
      </c>
      <c r="H425" s="79"/>
      <c r="I425" s="79"/>
      <c r="J425" s="71">
        <f>J426</f>
        <v>15</v>
      </c>
      <c r="K425" s="71"/>
      <c r="L425" s="71">
        <v>3</v>
      </c>
      <c r="M425" s="71">
        <v>3</v>
      </c>
      <c r="N425" s="190">
        <f>N426</f>
        <v>100</v>
      </c>
      <c r="O425" s="104">
        <f>O426</f>
        <v>35</v>
      </c>
      <c r="P425" s="71">
        <f>P426</f>
        <v>35</v>
      </c>
    </row>
    <row r="426" spans="1:24" x14ac:dyDescent="0.2">
      <c r="A426" s="170"/>
      <c r="B426" s="72" t="s">
        <v>81</v>
      </c>
      <c r="C426" s="78"/>
      <c r="D426" s="79"/>
      <c r="E426" s="79"/>
      <c r="F426" s="79" t="s">
        <v>463</v>
      </c>
      <c r="G426" s="79" t="s">
        <v>88</v>
      </c>
      <c r="H426" s="79" t="s">
        <v>315</v>
      </c>
      <c r="I426" s="79" t="s">
        <v>464</v>
      </c>
      <c r="J426" s="71">
        <f>13+2</f>
        <v>15</v>
      </c>
      <c r="K426" s="71"/>
      <c r="L426" s="71">
        <v>3</v>
      </c>
      <c r="M426" s="71">
        <v>3</v>
      </c>
      <c r="N426" s="190">
        <v>100</v>
      </c>
      <c r="O426" s="104">
        <v>35</v>
      </c>
      <c r="P426" s="71">
        <v>35</v>
      </c>
    </row>
    <row r="427" spans="1:24" s="46" customFormat="1" ht="38.25" x14ac:dyDescent="0.2">
      <c r="A427" s="180">
        <v>12</v>
      </c>
      <c r="B427" s="72" t="s">
        <v>72</v>
      </c>
      <c r="C427" s="79"/>
      <c r="D427" s="43" t="s">
        <v>32</v>
      </c>
      <c r="E427" s="78" t="s">
        <v>77</v>
      </c>
      <c r="F427" s="43" t="s">
        <v>467</v>
      </c>
      <c r="G427" s="43"/>
      <c r="H427" s="43"/>
      <c r="I427" s="78"/>
      <c r="J427" s="110">
        <f>J439+J451+J454+J466+J470+J492+J495+J506+J434+J478+J448+J436+J483+J486+J428+J444+J445+J525</f>
        <v>32462.342000000001</v>
      </c>
      <c r="K427" s="69"/>
      <c r="L427" s="74">
        <f>L439+L451+L454+L466+L470+L492+L495+L528+L434+L478</f>
        <v>13168.182999999999</v>
      </c>
      <c r="M427" s="74">
        <f>M439+M451+M454+M466+M470+M492+M495+M528+M434+M478</f>
        <v>13168.182999999999</v>
      </c>
      <c r="N427" s="295">
        <f>N435+N441+N465+N468+N477+N479+N482+N494+N508+N510+N527+N459+N462+N505+N491+N522+N528+N450+N519+N514+N511</f>
        <v>11500.95</v>
      </c>
      <c r="O427" s="296">
        <f>O435+O441+O468+O477+O479+O482+O494+O508+O510+O527</f>
        <v>4416.915</v>
      </c>
      <c r="P427" s="110">
        <f>P435+P441+P468+P477+P479+P482+P494+P508+P510+P527</f>
        <v>4792.1499999999996</v>
      </c>
      <c r="Q427" s="51"/>
      <c r="R427" s="51"/>
      <c r="S427" s="51"/>
      <c r="T427" s="51"/>
      <c r="U427" s="51"/>
      <c r="V427" s="51"/>
      <c r="W427" s="51"/>
      <c r="X427" s="51"/>
    </row>
    <row r="428" spans="1:24" s="46" customFormat="1" ht="25.5" hidden="1" x14ac:dyDescent="0.2">
      <c r="A428" s="180"/>
      <c r="B428" s="215" t="s">
        <v>468</v>
      </c>
      <c r="C428" s="79"/>
      <c r="D428" s="43"/>
      <c r="E428" s="78"/>
      <c r="F428" s="78" t="s">
        <v>469</v>
      </c>
      <c r="G428" s="43"/>
      <c r="H428" s="43"/>
      <c r="I428" s="78"/>
      <c r="J428" s="68"/>
      <c r="K428" s="69"/>
      <c r="L428" s="74"/>
      <c r="M428" s="74"/>
      <c r="N428" s="209"/>
      <c r="O428" s="210"/>
      <c r="P428" s="68"/>
      <c r="Q428" s="51"/>
      <c r="R428" s="51"/>
      <c r="S428" s="51"/>
      <c r="T428" s="51"/>
      <c r="U428" s="51"/>
      <c r="V428" s="51"/>
      <c r="W428" s="51"/>
      <c r="X428" s="51"/>
    </row>
    <row r="429" spans="1:24" s="46" customFormat="1" ht="25.5" hidden="1" x14ac:dyDescent="0.2">
      <c r="A429" s="180"/>
      <c r="B429" s="189" t="s">
        <v>280</v>
      </c>
      <c r="C429" s="79"/>
      <c r="D429" s="43"/>
      <c r="E429" s="78"/>
      <c r="F429" s="79" t="s">
        <v>469</v>
      </c>
      <c r="G429" s="79" t="s">
        <v>64</v>
      </c>
      <c r="H429" s="79"/>
      <c r="I429" s="78"/>
      <c r="J429" s="68"/>
      <c r="K429" s="69"/>
      <c r="L429" s="74"/>
      <c r="M429" s="74"/>
      <c r="N429" s="209"/>
      <c r="O429" s="210"/>
      <c r="P429" s="68"/>
      <c r="Q429" s="51"/>
      <c r="R429" s="51"/>
      <c r="S429" s="51"/>
      <c r="T429" s="51"/>
      <c r="U429" s="51"/>
      <c r="V429" s="51"/>
      <c r="W429" s="51"/>
      <c r="X429" s="51"/>
    </row>
    <row r="430" spans="1:24" s="46" customFormat="1" hidden="1" x14ac:dyDescent="0.2">
      <c r="A430" s="180"/>
      <c r="B430" s="76" t="s">
        <v>223</v>
      </c>
      <c r="C430" s="79"/>
      <c r="D430" s="43"/>
      <c r="E430" s="78"/>
      <c r="F430" s="79" t="s">
        <v>469</v>
      </c>
      <c r="G430" s="79" t="s">
        <v>64</v>
      </c>
      <c r="H430" s="79"/>
      <c r="I430" s="63" t="s">
        <v>224</v>
      </c>
      <c r="J430" s="68"/>
      <c r="K430" s="69"/>
      <c r="L430" s="74"/>
      <c r="M430" s="74"/>
      <c r="N430" s="209"/>
      <c r="O430" s="210"/>
      <c r="P430" s="68"/>
      <c r="Q430" s="51"/>
      <c r="R430" s="51"/>
      <c r="S430" s="51"/>
      <c r="T430" s="51"/>
      <c r="U430" s="51"/>
      <c r="V430" s="51"/>
      <c r="W430" s="51"/>
      <c r="X430" s="51"/>
    </row>
    <row r="431" spans="1:24" s="46" customFormat="1" x14ac:dyDescent="0.2">
      <c r="A431" s="180"/>
      <c r="B431" s="76" t="s">
        <v>459</v>
      </c>
      <c r="C431" s="79"/>
      <c r="D431" s="43"/>
      <c r="E431" s="78"/>
      <c r="F431" s="73" t="s">
        <v>470</v>
      </c>
      <c r="G431" s="79"/>
      <c r="H431" s="79"/>
      <c r="I431" s="63"/>
      <c r="J431" s="68">
        <f>J432</f>
        <v>32462.342000000001</v>
      </c>
      <c r="K431" s="69"/>
      <c r="L431" s="74"/>
      <c r="M431" s="74"/>
      <c r="N431" s="209">
        <f>N432</f>
        <v>11500.95</v>
      </c>
      <c r="O431" s="210">
        <f>O432</f>
        <v>4416.915</v>
      </c>
      <c r="P431" s="68">
        <f>P432</f>
        <v>4792.1499999999996</v>
      </c>
      <c r="Q431" s="51"/>
      <c r="R431" s="51"/>
      <c r="S431" s="51"/>
      <c r="T431" s="51"/>
      <c r="U431" s="51"/>
      <c r="V431" s="51"/>
      <c r="W431" s="51"/>
      <c r="X431" s="51"/>
    </row>
    <row r="432" spans="1:24" s="46" customFormat="1" x14ac:dyDescent="0.2">
      <c r="A432" s="180"/>
      <c r="B432" s="76" t="s">
        <v>459</v>
      </c>
      <c r="C432" s="79"/>
      <c r="D432" s="43"/>
      <c r="E432" s="78"/>
      <c r="F432" s="73" t="s">
        <v>471</v>
      </c>
      <c r="G432" s="79"/>
      <c r="H432" s="79"/>
      <c r="I432" s="63"/>
      <c r="J432" s="68">
        <f>J427</f>
        <v>32462.342000000001</v>
      </c>
      <c r="K432" s="69"/>
      <c r="L432" s="74"/>
      <c r="M432" s="74"/>
      <c r="N432" s="209">
        <f>N427</f>
        <v>11500.95</v>
      </c>
      <c r="O432" s="210">
        <f>O427</f>
        <v>4416.915</v>
      </c>
      <c r="P432" s="68">
        <f>P427</f>
        <v>4792.1499999999996</v>
      </c>
      <c r="Q432" s="51"/>
      <c r="R432" s="51"/>
      <c r="S432" s="51"/>
      <c r="T432" s="51"/>
      <c r="U432" s="51"/>
      <c r="V432" s="51"/>
      <c r="W432" s="51"/>
      <c r="X432" s="51"/>
    </row>
    <row r="433" spans="1:24" s="46" customFormat="1" x14ac:dyDescent="0.2">
      <c r="A433" s="180"/>
      <c r="B433" s="297" t="s">
        <v>472</v>
      </c>
      <c r="C433" s="79"/>
      <c r="D433" s="43"/>
      <c r="E433" s="78"/>
      <c r="F433" s="87" t="s">
        <v>473</v>
      </c>
      <c r="G433" s="79"/>
      <c r="H433" s="79"/>
      <c r="I433" s="63"/>
      <c r="J433" s="68">
        <f>J434</f>
        <v>48</v>
      </c>
      <c r="K433" s="69"/>
      <c r="L433" s="74"/>
      <c r="M433" s="74"/>
      <c r="N433" s="186">
        <f t="shared" ref="N433:P434" si="45">N434</f>
        <v>799.18499999999995</v>
      </c>
      <c r="O433" s="187">
        <f t="shared" si="45"/>
        <v>531.38</v>
      </c>
      <c r="P433" s="65">
        <f t="shared" si="45"/>
        <v>584.51300000000003</v>
      </c>
      <c r="Q433" s="51"/>
      <c r="R433" s="51"/>
      <c r="S433" s="51"/>
      <c r="T433" s="51"/>
      <c r="U433" s="51"/>
      <c r="V433" s="51"/>
      <c r="W433" s="51"/>
      <c r="X433" s="51"/>
    </row>
    <row r="434" spans="1:24" s="46" customFormat="1" ht="23.45" customHeight="1" x14ac:dyDescent="0.2">
      <c r="A434" s="180"/>
      <c r="B434" s="213" t="s">
        <v>400</v>
      </c>
      <c r="C434" s="59"/>
      <c r="D434" s="79" t="s">
        <v>240</v>
      </c>
      <c r="E434" s="79" t="s">
        <v>242</v>
      </c>
      <c r="F434" s="155" t="s">
        <v>473</v>
      </c>
      <c r="G434" s="63" t="s">
        <v>401</v>
      </c>
      <c r="H434" s="63"/>
      <c r="I434" s="59"/>
      <c r="J434" s="71">
        <f>J435</f>
        <v>48</v>
      </c>
      <c r="K434" s="71">
        <f>K435</f>
        <v>240.5</v>
      </c>
      <c r="L434" s="71">
        <f>L435</f>
        <v>240.5</v>
      </c>
      <c r="M434" s="71">
        <f>M435</f>
        <v>240.5</v>
      </c>
      <c r="N434" s="190">
        <f t="shared" si="45"/>
        <v>799.18499999999995</v>
      </c>
      <c r="O434" s="104">
        <f t="shared" si="45"/>
        <v>531.38</v>
      </c>
      <c r="P434" s="71">
        <f t="shared" si="45"/>
        <v>584.51300000000003</v>
      </c>
      <c r="Q434" s="51"/>
      <c r="R434" s="51"/>
      <c r="S434" s="51"/>
      <c r="T434" s="51"/>
      <c r="U434" s="51"/>
      <c r="V434" s="51"/>
      <c r="W434" s="51"/>
      <c r="X434" s="51"/>
    </row>
    <row r="435" spans="1:24" s="46" customFormat="1" x14ac:dyDescent="0.2">
      <c r="A435" s="180"/>
      <c r="B435" s="80" t="s">
        <v>241</v>
      </c>
      <c r="C435" s="59"/>
      <c r="D435" s="79" t="s">
        <v>240</v>
      </c>
      <c r="E435" s="79" t="s">
        <v>242</v>
      </c>
      <c r="F435" s="155" t="s">
        <v>473</v>
      </c>
      <c r="G435" s="63" t="s">
        <v>401</v>
      </c>
      <c r="H435" s="63" t="s">
        <v>474</v>
      </c>
      <c r="I435" s="63" t="s">
        <v>315</v>
      </c>
      <c r="J435" s="71">
        <v>48</v>
      </c>
      <c r="K435" s="71">
        <v>240.5</v>
      </c>
      <c r="L435" s="71">
        <v>240.5</v>
      </c>
      <c r="M435" s="71">
        <v>240.5</v>
      </c>
      <c r="N435" s="206">
        <v>799.18499999999995</v>
      </c>
      <c r="O435" s="104">
        <v>531.38</v>
      </c>
      <c r="P435" s="71">
        <v>584.51300000000003</v>
      </c>
      <c r="Q435" s="51"/>
      <c r="R435" s="51"/>
      <c r="S435" s="51"/>
      <c r="T435" s="51"/>
      <c r="U435" s="51"/>
      <c r="V435" s="51"/>
      <c r="W435" s="51"/>
      <c r="X435" s="51"/>
    </row>
    <row r="436" spans="1:24" s="46" customFormat="1" ht="38.25" hidden="1" x14ac:dyDescent="0.2">
      <c r="A436" s="180"/>
      <c r="B436" s="76" t="s">
        <v>475</v>
      </c>
      <c r="C436" s="79"/>
      <c r="D436" s="79" t="s">
        <v>148</v>
      </c>
      <c r="E436" s="79" t="s">
        <v>168</v>
      </c>
      <c r="F436" s="78" t="s">
        <v>476</v>
      </c>
      <c r="G436" s="63"/>
      <c r="H436" s="63"/>
      <c r="I436" s="63"/>
      <c r="J436" s="118"/>
      <c r="K436" s="71"/>
      <c r="L436" s="71"/>
      <c r="M436" s="71"/>
      <c r="N436" s="239"/>
      <c r="O436" s="240"/>
      <c r="P436" s="118"/>
      <c r="Q436" s="51"/>
      <c r="R436" s="51"/>
      <c r="S436" s="51"/>
      <c r="T436" s="51"/>
      <c r="U436" s="51"/>
      <c r="V436" s="51"/>
      <c r="W436" s="51"/>
      <c r="X436" s="51"/>
    </row>
    <row r="437" spans="1:24" s="46" customFormat="1" hidden="1" x14ac:dyDescent="0.2">
      <c r="A437" s="180"/>
      <c r="B437" s="120" t="s">
        <v>370</v>
      </c>
      <c r="C437" s="79"/>
      <c r="D437" s="79"/>
      <c r="E437" s="79"/>
      <c r="F437" s="79" t="s">
        <v>476</v>
      </c>
      <c r="G437" s="79" t="s">
        <v>477</v>
      </c>
      <c r="H437" s="79"/>
      <c r="I437" s="63"/>
      <c r="J437" s="118"/>
      <c r="K437" s="71"/>
      <c r="L437" s="71"/>
      <c r="M437" s="71"/>
      <c r="N437" s="239"/>
      <c r="O437" s="240"/>
      <c r="P437" s="118"/>
      <c r="Q437" s="51"/>
      <c r="R437" s="51"/>
      <c r="S437" s="51"/>
      <c r="T437" s="51"/>
      <c r="U437" s="51"/>
      <c r="V437" s="51"/>
      <c r="W437" s="51"/>
      <c r="X437" s="51"/>
    </row>
    <row r="438" spans="1:24" s="46" customFormat="1" hidden="1" x14ac:dyDescent="0.2">
      <c r="A438" s="180"/>
      <c r="B438" s="76" t="s">
        <v>167</v>
      </c>
      <c r="C438" s="79"/>
      <c r="D438" s="79"/>
      <c r="E438" s="79"/>
      <c r="F438" s="79" t="s">
        <v>476</v>
      </c>
      <c r="G438" s="79" t="s">
        <v>371</v>
      </c>
      <c r="H438" s="79"/>
      <c r="I438" s="79" t="s">
        <v>168</v>
      </c>
      <c r="J438" s="118"/>
      <c r="K438" s="71"/>
      <c r="L438" s="71"/>
      <c r="M438" s="71"/>
      <c r="N438" s="239"/>
      <c r="O438" s="240"/>
      <c r="P438" s="118"/>
      <c r="Q438" s="51"/>
      <c r="R438" s="51"/>
      <c r="S438" s="51"/>
      <c r="T438" s="51"/>
      <c r="U438" s="51"/>
      <c r="V438" s="51"/>
      <c r="W438" s="51"/>
      <c r="X438" s="51"/>
    </row>
    <row r="439" spans="1:24" ht="30" customHeight="1" x14ac:dyDescent="0.2">
      <c r="A439" s="170"/>
      <c r="B439" s="76" t="s">
        <v>78</v>
      </c>
      <c r="C439" s="79"/>
      <c r="D439" s="73" t="s">
        <v>32</v>
      </c>
      <c r="E439" s="79" t="s">
        <v>77</v>
      </c>
      <c r="F439" s="78" t="s">
        <v>478</v>
      </c>
      <c r="G439" s="73" t="s">
        <v>29</v>
      </c>
      <c r="H439" s="73"/>
      <c r="I439" s="79"/>
      <c r="J439" s="69">
        <f>J440</f>
        <v>2173</v>
      </c>
      <c r="K439" s="69"/>
      <c r="L439" s="69">
        <f>L440</f>
        <v>2000</v>
      </c>
      <c r="M439" s="69">
        <f>M440</f>
        <v>2000</v>
      </c>
      <c r="N439" s="243">
        <f>N440</f>
        <v>3078</v>
      </c>
      <c r="O439" s="244">
        <f>O440</f>
        <v>2500.6</v>
      </c>
      <c r="P439" s="74">
        <f>P440</f>
        <v>2701.74</v>
      </c>
    </row>
    <row r="440" spans="1:24" x14ac:dyDescent="0.2">
      <c r="A440" s="170"/>
      <c r="B440" s="86" t="s">
        <v>80</v>
      </c>
      <c r="C440" s="79"/>
      <c r="D440" s="73" t="s">
        <v>32</v>
      </c>
      <c r="E440" s="79" t="s">
        <v>77</v>
      </c>
      <c r="F440" s="79" t="s">
        <v>478</v>
      </c>
      <c r="G440" s="73">
        <v>870</v>
      </c>
      <c r="H440" s="73"/>
      <c r="I440" s="79"/>
      <c r="J440" s="69">
        <f>J441</f>
        <v>2173</v>
      </c>
      <c r="K440" s="69"/>
      <c r="L440" s="69">
        <v>2000</v>
      </c>
      <c r="M440" s="69">
        <v>2000</v>
      </c>
      <c r="N440" s="184">
        <f>N441</f>
        <v>3078</v>
      </c>
      <c r="O440" s="185">
        <f>O441</f>
        <v>2500.6</v>
      </c>
      <c r="P440" s="69">
        <f>P441</f>
        <v>2701.74</v>
      </c>
    </row>
    <row r="441" spans="1:24" x14ac:dyDescent="0.2">
      <c r="A441" s="170"/>
      <c r="B441" s="208" t="s">
        <v>76</v>
      </c>
      <c r="C441" s="79"/>
      <c r="D441" s="73"/>
      <c r="E441" s="79"/>
      <c r="F441" s="79" t="s">
        <v>478</v>
      </c>
      <c r="G441" s="73">
        <v>870</v>
      </c>
      <c r="H441" s="79" t="s">
        <v>315</v>
      </c>
      <c r="I441" s="79" t="s">
        <v>287</v>
      </c>
      <c r="J441" s="69">
        <f>2175-2</f>
        <v>2173</v>
      </c>
      <c r="K441" s="69"/>
      <c r="L441" s="69">
        <v>2000</v>
      </c>
      <c r="M441" s="69">
        <v>2000</v>
      </c>
      <c r="N441" s="184">
        <v>3078</v>
      </c>
      <c r="O441" s="185">
        <v>2500.6</v>
      </c>
      <c r="P441" s="69">
        <v>2701.74</v>
      </c>
    </row>
    <row r="442" spans="1:24" ht="38.25" hidden="1" x14ac:dyDescent="0.2">
      <c r="A442" s="170"/>
      <c r="B442" s="189" t="s">
        <v>479</v>
      </c>
      <c r="C442" s="79"/>
      <c r="D442" s="73"/>
      <c r="E442" s="79"/>
      <c r="F442" s="78" t="s">
        <v>480</v>
      </c>
      <c r="G442" s="73"/>
      <c r="H442" s="73"/>
      <c r="I442" s="79"/>
      <c r="J442" s="69"/>
      <c r="K442" s="69"/>
      <c r="L442" s="69"/>
      <c r="M442" s="298"/>
      <c r="N442" s="184"/>
      <c r="O442" s="185"/>
      <c r="P442" s="69"/>
    </row>
    <row r="443" spans="1:24" ht="25.5" hidden="1" x14ac:dyDescent="0.2">
      <c r="A443" s="170"/>
      <c r="B443" s="189" t="s">
        <v>280</v>
      </c>
      <c r="C443" s="79"/>
      <c r="D443" s="73"/>
      <c r="E443" s="79"/>
      <c r="F443" s="79" t="s">
        <v>480</v>
      </c>
      <c r="G443" s="79" t="s">
        <v>64</v>
      </c>
      <c r="H443" s="79"/>
      <c r="I443" s="79"/>
      <c r="J443" s="69"/>
      <c r="K443" s="69"/>
      <c r="L443" s="69"/>
      <c r="M443" s="298"/>
      <c r="N443" s="184"/>
      <c r="O443" s="185"/>
      <c r="P443" s="69"/>
    </row>
    <row r="444" spans="1:24" hidden="1" x14ac:dyDescent="0.2">
      <c r="A444" s="170"/>
      <c r="B444" s="76" t="s">
        <v>251</v>
      </c>
      <c r="C444" s="79"/>
      <c r="D444" s="73"/>
      <c r="E444" s="79"/>
      <c r="F444" s="79" t="s">
        <v>480</v>
      </c>
      <c r="G444" s="79" t="s">
        <v>64</v>
      </c>
      <c r="H444" s="79"/>
      <c r="I444" s="79" t="s">
        <v>252</v>
      </c>
      <c r="J444" s="69"/>
      <c r="K444" s="69"/>
      <c r="L444" s="69"/>
      <c r="M444" s="298"/>
      <c r="N444" s="184"/>
      <c r="O444" s="185"/>
      <c r="P444" s="69"/>
    </row>
    <row r="445" spans="1:24" ht="25.5" hidden="1" x14ac:dyDescent="0.2">
      <c r="A445" s="170"/>
      <c r="B445" s="120" t="s">
        <v>481</v>
      </c>
      <c r="C445" s="79"/>
      <c r="D445" s="79" t="s">
        <v>148</v>
      </c>
      <c r="E445" s="79" t="s">
        <v>150</v>
      </c>
      <c r="F445" s="78" t="s">
        <v>482</v>
      </c>
      <c r="G445" s="117"/>
      <c r="H445" s="117"/>
      <c r="I445" s="79"/>
      <c r="J445" s="121">
        <f>J447</f>
        <v>0</v>
      </c>
      <c r="K445" s="69"/>
      <c r="L445" s="69"/>
      <c r="M445" s="298"/>
      <c r="N445" s="299">
        <f>N447</f>
        <v>0</v>
      </c>
      <c r="O445" s="121">
        <f>O447</f>
        <v>0</v>
      </c>
      <c r="P445" s="121">
        <f>P447</f>
        <v>0</v>
      </c>
    </row>
    <row r="446" spans="1:24" hidden="1" x14ac:dyDescent="0.2">
      <c r="A446" s="170"/>
      <c r="B446" s="300" t="s">
        <v>370</v>
      </c>
      <c r="C446" s="79"/>
      <c r="D446" s="79"/>
      <c r="E446" s="79"/>
      <c r="F446" s="79" t="s">
        <v>482</v>
      </c>
      <c r="G446" s="79" t="s">
        <v>371</v>
      </c>
      <c r="H446" s="79"/>
      <c r="I446" s="79"/>
      <c r="J446" s="69"/>
      <c r="K446" s="69"/>
      <c r="L446" s="69"/>
      <c r="M446" s="298"/>
      <c r="N446" s="184"/>
      <c r="O446" s="185"/>
      <c r="P446" s="69"/>
    </row>
    <row r="447" spans="1:24" hidden="1" x14ac:dyDescent="0.2">
      <c r="A447" s="170"/>
      <c r="B447" s="86" t="s">
        <v>149</v>
      </c>
      <c r="C447" s="79"/>
      <c r="D447" s="79" t="s">
        <v>148</v>
      </c>
      <c r="E447" s="79" t="s">
        <v>150</v>
      </c>
      <c r="F447" s="79" t="s">
        <v>482</v>
      </c>
      <c r="G447" s="79" t="s">
        <v>371</v>
      </c>
      <c r="H447" s="79"/>
      <c r="I447" s="79" t="s">
        <v>150</v>
      </c>
      <c r="J447" s="69"/>
      <c r="K447" s="69"/>
      <c r="L447" s="69"/>
      <c r="M447" s="298"/>
      <c r="N447" s="184"/>
      <c r="O447" s="185"/>
      <c r="P447" s="69"/>
    </row>
    <row r="448" spans="1:24" ht="25.5" hidden="1" x14ac:dyDescent="0.2">
      <c r="A448" s="170"/>
      <c r="B448" s="214" t="s">
        <v>483</v>
      </c>
      <c r="C448" s="79"/>
      <c r="D448" s="73"/>
      <c r="E448" s="79"/>
      <c r="F448" s="78" t="s">
        <v>484</v>
      </c>
      <c r="G448" s="73"/>
      <c r="H448" s="73"/>
      <c r="I448" s="79"/>
      <c r="J448" s="69"/>
      <c r="K448" s="69"/>
      <c r="L448" s="69"/>
      <c r="M448" s="298"/>
      <c r="N448" s="243"/>
      <c r="O448" s="185"/>
      <c r="P448" s="69"/>
    </row>
    <row r="449" spans="1:24" ht="25.5" hidden="1" x14ac:dyDescent="0.2">
      <c r="A449" s="170"/>
      <c r="B449" s="189" t="s">
        <v>280</v>
      </c>
      <c r="C449" s="59"/>
      <c r="D449" s="79" t="s">
        <v>118</v>
      </c>
      <c r="E449" s="79" t="s">
        <v>120</v>
      </c>
      <c r="F449" s="79" t="s">
        <v>484</v>
      </c>
      <c r="G449" s="73">
        <v>240</v>
      </c>
      <c r="H449" s="73"/>
      <c r="I449" s="71"/>
      <c r="J449" s="69"/>
      <c r="K449" s="71"/>
      <c r="L449" s="71"/>
      <c r="M449" s="51"/>
      <c r="N449" s="184"/>
      <c r="O449" s="185"/>
      <c r="P449" s="69"/>
      <c r="Q449" s="298"/>
    </row>
    <row r="450" spans="1:24" hidden="1" x14ac:dyDescent="0.2">
      <c r="A450" s="170"/>
      <c r="B450" s="80" t="s">
        <v>119</v>
      </c>
      <c r="C450" s="59"/>
      <c r="D450" s="79"/>
      <c r="E450" s="79"/>
      <c r="F450" s="79" t="s">
        <v>484</v>
      </c>
      <c r="G450" s="73">
        <v>240</v>
      </c>
      <c r="H450" s="79" t="s">
        <v>296</v>
      </c>
      <c r="I450" s="79" t="s">
        <v>332</v>
      </c>
      <c r="J450" s="69"/>
      <c r="K450" s="71"/>
      <c r="L450" s="71"/>
      <c r="M450" s="51"/>
      <c r="N450" s="184"/>
      <c r="O450" s="185"/>
      <c r="P450" s="69"/>
      <c r="Q450" s="298"/>
    </row>
    <row r="451" spans="1:24" s="46" customFormat="1" hidden="1" x14ac:dyDescent="0.2">
      <c r="A451" s="195"/>
      <c r="B451" s="76" t="s">
        <v>141</v>
      </c>
      <c r="C451" s="79"/>
      <c r="D451" s="79" t="s">
        <v>118</v>
      </c>
      <c r="E451" s="79" t="s">
        <v>134</v>
      </c>
      <c r="F451" s="78" t="s">
        <v>142</v>
      </c>
      <c r="G451" s="78"/>
      <c r="H451" s="78"/>
      <c r="I451" s="79"/>
      <c r="J451" s="75">
        <f>J452</f>
        <v>0</v>
      </c>
      <c r="K451" s="75"/>
      <c r="L451" s="75">
        <f>L452</f>
        <v>0</v>
      </c>
      <c r="M451" s="75">
        <f>M452</f>
        <v>0</v>
      </c>
      <c r="N451" s="191">
        <f>N452</f>
        <v>0</v>
      </c>
      <c r="O451" s="192">
        <f>O452</f>
        <v>0</v>
      </c>
      <c r="P451" s="75">
        <f>P452</f>
        <v>0</v>
      </c>
      <c r="Q451" s="51"/>
      <c r="R451" s="51"/>
      <c r="S451" s="51"/>
      <c r="T451" s="51"/>
      <c r="U451" s="51"/>
      <c r="V451" s="51"/>
      <c r="W451" s="51"/>
      <c r="X451" s="51"/>
    </row>
    <row r="452" spans="1:24" s="46" customFormat="1" ht="25.5" hidden="1" x14ac:dyDescent="0.2">
      <c r="A452" s="195"/>
      <c r="B452" s="189" t="s">
        <v>280</v>
      </c>
      <c r="C452" s="79"/>
      <c r="D452" s="79" t="s">
        <v>118</v>
      </c>
      <c r="E452" s="79" t="s">
        <v>134</v>
      </c>
      <c r="F452" s="79" t="s">
        <v>142</v>
      </c>
      <c r="G452" s="79" t="s">
        <v>64</v>
      </c>
      <c r="H452" s="79"/>
      <c r="I452" s="79"/>
      <c r="J452" s="71">
        <f>J453</f>
        <v>0</v>
      </c>
      <c r="K452" s="71"/>
      <c r="L452" s="71"/>
      <c r="M452" s="71"/>
      <c r="N452" s="190">
        <f>N453</f>
        <v>0</v>
      </c>
      <c r="O452" s="104">
        <f>O453</f>
        <v>0</v>
      </c>
      <c r="P452" s="71">
        <f>P453</f>
        <v>0</v>
      </c>
      <c r="Q452" s="51"/>
      <c r="R452" s="51"/>
      <c r="S452" s="51"/>
      <c r="T452" s="51"/>
      <c r="U452" s="51"/>
      <c r="V452" s="51"/>
      <c r="W452" s="51"/>
      <c r="X452" s="51"/>
    </row>
    <row r="453" spans="1:24" s="46" customFormat="1" hidden="1" x14ac:dyDescent="0.2">
      <c r="A453" s="195"/>
      <c r="B453" s="208" t="s">
        <v>133</v>
      </c>
      <c r="C453" s="79"/>
      <c r="D453" s="79"/>
      <c r="E453" s="79"/>
      <c r="F453" s="79" t="s">
        <v>142</v>
      </c>
      <c r="G453" s="79" t="s">
        <v>64</v>
      </c>
      <c r="H453" s="79"/>
      <c r="I453" s="79" t="s">
        <v>134</v>
      </c>
      <c r="J453" s="71"/>
      <c r="K453" s="71"/>
      <c r="L453" s="71"/>
      <c r="M453" s="71"/>
      <c r="N453" s="190"/>
      <c r="O453" s="104"/>
      <c r="P453" s="71"/>
      <c r="Q453" s="51"/>
      <c r="R453" s="51"/>
      <c r="S453" s="51"/>
      <c r="T453" s="51"/>
      <c r="U453" s="51"/>
      <c r="V453" s="51"/>
      <c r="W453" s="51"/>
      <c r="X453" s="51"/>
    </row>
    <row r="454" spans="1:24" s="46" customFormat="1" hidden="1" x14ac:dyDescent="0.2">
      <c r="A454" s="195"/>
      <c r="B454" s="76" t="s">
        <v>143</v>
      </c>
      <c r="C454" s="79"/>
      <c r="D454" s="79" t="s">
        <v>118</v>
      </c>
      <c r="E454" s="79" t="s">
        <v>134</v>
      </c>
      <c r="F454" s="78" t="s">
        <v>485</v>
      </c>
      <c r="G454" s="79"/>
      <c r="H454" s="79"/>
      <c r="I454" s="79"/>
      <c r="J454" s="75">
        <f>J455</f>
        <v>94.8</v>
      </c>
      <c r="K454" s="75"/>
      <c r="L454" s="75">
        <f>L455</f>
        <v>64.8</v>
      </c>
      <c r="M454" s="75">
        <f>M455</f>
        <v>64.8</v>
      </c>
      <c r="N454" s="191">
        <f>N455</f>
        <v>0</v>
      </c>
      <c r="O454" s="192">
        <f>O455</f>
        <v>0</v>
      </c>
      <c r="P454" s="75">
        <f>P455</f>
        <v>0</v>
      </c>
      <c r="Q454" s="51"/>
      <c r="R454" s="51"/>
      <c r="S454" s="51"/>
      <c r="T454" s="51"/>
      <c r="U454" s="51"/>
      <c r="V454" s="51"/>
      <c r="W454" s="51"/>
      <c r="X454" s="51"/>
    </row>
    <row r="455" spans="1:24" s="46" customFormat="1" ht="25.5" hidden="1" x14ac:dyDescent="0.2">
      <c r="A455" s="195"/>
      <c r="B455" s="189" t="s">
        <v>280</v>
      </c>
      <c r="C455" s="79"/>
      <c r="D455" s="79" t="s">
        <v>118</v>
      </c>
      <c r="E455" s="79" t="s">
        <v>134</v>
      </c>
      <c r="F455" s="79" t="s">
        <v>485</v>
      </c>
      <c r="G455" s="79" t="s">
        <v>64</v>
      </c>
      <c r="H455" s="79"/>
      <c r="I455" s="79"/>
      <c r="J455" s="71">
        <f>J456</f>
        <v>94.8</v>
      </c>
      <c r="K455" s="71"/>
      <c r="L455" s="71">
        <v>64.8</v>
      </c>
      <c r="M455" s="71">
        <v>64.8</v>
      </c>
      <c r="N455" s="190">
        <f>N456</f>
        <v>0</v>
      </c>
      <c r="O455" s="104">
        <f>O456</f>
        <v>0</v>
      </c>
      <c r="P455" s="71">
        <f>P456</f>
        <v>0</v>
      </c>
      <c r="Q455" s="51"/>
      <c r="R455" s="51"/>
      <c r="S455" s="51"/>
      <c r="T455" s="51"/>
      <c r="U455" s="51"/>
      <c r="V455" s="51"/>
      <c r="W455" s="51"/>
      <c r="X455" s="51"/>
    </row>
    <row r="456" spans="1:24" s="46" customFormat="1" hidden="1" x14ac:dyDescent="0.2">
      <c r="A456" s="195"/>
      <c r="B456" s="208" t="s">
        <v>133</v>
      </c>
      <c r="C456" s="79"/>
      <c r="D456" s="79"/>
      <c r="E456" s="79"/>
      <c r="F456" s="79" t="s">
        <v>485</v>
      </c>
      <c r="G456" s="79" t="s">
        <v>64</v>
      </c>
      <c r="H456" s="79"/>
      <c r="I456" s="79" t="s">
        <v>134</v>
      </c>
      <c r="J456" s="71">
        <v>94.8</v>
      </c>
      <c r="K456" s="71"/>
      <c r="L456" s="71">
        <v>64.8</v>
      </c>
      <c r="M456" s="71">
        <v>64.8</v>
      </c>
      <c r="N456" s="190"/>
      <c r="O456" s="104"/>
      <c r="P456" s="71"/>
      <c r="Q456" s="51"/>
      <c r="R456" s="51"/>
      <c r="S456" s="51"/>
      <c r="T456" s="51"/>
      <c r="U456" s="51"/>
      <c r="V456" s="51"/>
      <c r="W456" s="51"/>
      <c r="X456" s="51"/>
    </row>
    <row r="457" spans="1:24" s="46" customFormat="1" x14ac:dyDescent="0.2">
      <c r="A457" s="195"/>
      <c r="B457" s="76" t="s">
        <v>141</v>
      </c>
      <c r="C457" s="79"/>
      <c r="D457" s="79"/>
      <c r="E457" s="79"/>
      <c r="F457" s="59" t="s">
        <v>486</v>
      </c>
      <c r="G457" s="79"/>
      <c r="H457" s="79"/>
      <c r="I457" s="301"/>
      <c r="J457" s="302"/>
      <c r="K457" s="294"/>
      <c r="L457" s="294"/>
      <c r="M457" s="294"/>
      <c r="N457" s="191">
        <f>N458</f>
        <v>1005.345</v>
      </c>
      <c r="O457" s="294"/>
      <c r="P457" s="294"/>
      <c r="Q457" s="51"/>
      <c r="R457" s="51"/>
      <c r="S457" s="51"/>
      <c r="T457" s="51"/>
      <c r="U457" s="51"/>
      <c r="V457" s="51"/>
      <c r="W457" s="51"/>
      <c r="X457" s="51"/>
    </row>
    <row r="458" spans="1:24" s="46" customFormat="1" x14ac:dyDescent="0.2">
      <c r="A458" s="195"/>
      <c r="B458" s="86" t="s">
        <v>41</v>
      </c>
      <c r="C458" s="79"/>
      <c r="D458" s="79"/>
      <c r="E458" s="79"/>
      <c r="F458" s="63" t="s">
        <v>486</v>
      </c>
      <c r="G458" s="79" t="s">
        <v>64</v>
      </c>
      <c r="H458" s="79"/>
      <c r="I458" s="301"/>
      <c r="J458" s="302"/>
      <c r="K458" s="294"/>
      <c r="L458" s="294"/>
      <c r="M458" s="294"/>
      <c r="N458" s="190">
        <f>N459</f>
        <v>1005.345</v>
      </c>
      <c r="O458" s="294"/>
      <c r="P458" s="294"/>
      <c r="Q458" s="51"/>
      <c r="R458" s="51"/>
      <c r="S458" s="51"/>
      <c r="T458" s="51"/>
      <c r="U458" s="51"/>
      <c r="V458" s="51"/>
      <c r="W458" s="51"/>
      <c r="X458" s="51"/>
    </row>
    <row r="459" spans="1:24" s="46" customFormat="1" x14ac:dyDescent="0.2">
      <c r="A459" s="195"/>
      <c r="B459" s="208" t="s">
        <v>133</v>
      </c>
      <c r="C459" s="79"/>
      <c r="D459" s="79"/>
      <c r="E459" s="79"/>
      <c r="F459" s="63" t="s">
        <v>486</v>
      </c>
      <c r="G459" s="79" t="s">
        <v>64</v>
      </c>
      <c r="H459" s="79" t="s">
        <v>296</v>
      </c>
      <c r="I459" s="301" t="s">
        <v>297</v>
      </c>
      <c r="J459" s="302"/>
      <c r="K459" s="294"/>
      <c r="L459" s="294"/>
      <c r="M459" s="294"/>
      <c r="N459" s="190">
        <f>200+500+1000+300-994.655</f>
        <v>1005.345</v>
      </c>
      <c r="O459" s="294"/>
      <c r="P459" s="294"/>
      <c r="Q459" s="303"/>
      <c r="R459" s="51"/>
      <c r="S459" s="51"/>
      <c r="T459" s="51"/>
      <c r="U459" s="51"/>
      <c r="V459" s="51"/>
      <c r="W459" s="51"/>
      <c r="X459" s="51"/>
    </row>
    <row r="460" spans="1:24" s="46" customFormat="1" x14ac:dyDescent="0.2">
      <c r="A460" s="195"/>
      <c r="B460" s="304" t="s">
        <v>487</v>
      </c>
      <c r="C460" s="79"/>
      <c r="D460" s="79"/>
      <c r="E460" s="79"/>
      <c r="F460" s="59" t="s">
        <v>485</v>
      </c>
      <c r="G460" s="79"/>
      <c r="H460" s="79"/>
      <c r="I460" s="301"/>
      <c r="J460" s="302"/>
      <c r="K460" s="294"/>
      <c r="L460" s="294"/>
      <c r="M460" s="294"/>
      <c r="N460" s="191">
        <f>N461</f>
        <v>94.8</v>
      </c>
      <c r="O460" s="294"/>
      <c r="P460" s="294"/>
      <c r="Q460" s="51"/>
      <c r="R460" s="51"/>
      <c r="S460" s="51"/>
      <c r="T460" s="51"/>
      <c r="U460" s="51"/>
      <c r="V460" s="51"/>
      <c r="W460" s="51"/>
      <c r="X460" s="51"/>
    </row>
    <row r="461" spans="1:24" s="46" customFormat="1" x14ac:dyDescent="0.2">
      <c r="A461" s="195"/>
      <c r="B461" s="86" t="s">
        <v>41</v>
      </c>
      <c r="C461" s="79"/>
      <c r="D461" s="79"/>
      <c r="E461" s="79"/>
      <c r="F461" s="63" t="s">
        <v>485</v>
      </c>
      <c r="G461" s="79" t="s">
        <v>64</v>
      </c>
      <c r="H461" s="79"/>
      <c r="I461" s="301"/>
      <c r="J461" s="302"/>
      <c r="K461" s="294"/>
      <c r="L461" s="294"/>
      <c r="M461" s="294"/>
      <c r="N461" s="190">
        <f>N462</f>
        <v>94.8</v>
      </c>
      <c r="O461" s="294"/>
      <c r="P461" s="294"/>
      <c r="Q461" s="51"/>
      <c r="R461" s="51"/>
      <c r="S461" s="51"/>
      <c r="T461" s="51"/>
      <c r="U461" s="51"/>
      <c r="V461" s="51"/>
      <c r="W461" s="51"/>
      <c r="X461" s="51"/>
    </row>
    <row r="462" spans="1:24" s="46" customFormat="1" x14ac:dyDescent="0.2">
      <c r="A462" s="195"/>
      <c r="B462" s="208" t="s">
        <v>133</v>
      </c>
      <c r="C462" s="79"/>
      <c r="D462" s="79"/>
      <c r="E462" s="79"/>
      <c r="F462" s="63" t="s">
        <v>485</v>
      </c>
      <c r="G462" s="79" t="s">
        <v>64</v>
      </c>
      <c r="H462" s="79" t="s">
        <v>296</v>
      </c>
      <c r="I462" s="301" t="s">
        <v>297</v>
      </c>
      <c r="J462" s="302"/>
      <c r="K462" s="294"/>
      <c r="L462" s="294"/>
      <c r="M462" s="294"/>
      <c r="N462" s="190">
        <v>94.8</v>
      </c>
      <c r="O462" s="294"/>
      <c r="P462" s="294"/>
      <c r="Q462" s="51"/>
      <c r="R462" s="51"/>
      <c r="S462" s="51"/>
      <c r="T462" s="51"/>
      <c r="U462" s="51"/>
      <c r="V462" s="51"/>
      <c r="W462" s="51"/>
      <c r="X462" s="51"/>
    </row>
    <row r="463" spans="1:24" s="46" customFormat="1" ht="38.25" hidden="1" x14ac:dyDescent="0.2">
      <c r="A463" s="195"/>
      <c r="B463" s="305" t="s">
        <v>488</v>
      </c>
      <c r="C463" s="79"/>
      <c r="D463" s="79"/>
      <c r="E463" s="79"/>
      <c r="F463" s="59" t="s">
        <v>489</v>
      </c>
      <c r="G463" s="79"/>
      <c r="H463" s="79"/>
      <c r="I463" s="301"/>
      <c r="J463" s="302"/>
      <c r="K463" s="294"/>
      <c r="L463" s="294"/>
      <c r="M463" s="294"/>
      <c r="N463" s="191">
        <f>N464</f>
        <v>0</v>
      </c>
      <c r="O463" s="294"/>
      <c r="P463" s="294"/>
      <c r="Q463" s="51"/>
      <c r="R463" s="51"/>
      <c r="S463" s="51"/>
      <c r="T463" s="51"/>
      <c r="U463" s="51"/>
      <c r="V463" s="51"/>
      <c r="W463" s="51"/>
      <c r="X463" s="51"/>
    </row>
    <row r="464" spans="1:24" hidden="1" x14ac:dyDescent="0.2">
      <c r="A464" s="306"/>
      <c r="B464" s="86" t="s">
        <v>41</v>
      </c>
      <c r="C464" s="307" t="s">
        <v>31</v>
      </c>
      <c r="D464" s="307" t="s">
        <v>315</v>
      </c>
      <c r="E464" s="307" t="s">
        <v>306</v>
      </c>
      <c r="F464" s="63" t="s">
        <v>489</v>
      </c>
      <c r="G464" s="308" t="s">
        <v>64</v>
      </c>
      <c r="H464" s="309"/>
      <c r="I464" s="310"/>
      <c r="J464" s="311"/>
      <c r="K464" s="312"/>
      <c r="L464" s="6"/>
      <c r="M464" s="6"/>
      <c r="N464" s="313">
        <f>N465</f>
        <v>0</v>
      </c>
      <c r="O464" s="24"/>
      <c r="P464" s="24"/>
      <c r="Q464" s="24"/>
      <c r="R464" s="24"/>
      <c r="S464" s="24"/>
      <c r="T464" s="24"/>
      <c r="U464" s="24"/>
      <c r="V464" s="24"/>
      <c r="W464" s="24"/>
      <c r="X464" s="24"/>
    </row>
    <row r="465" spans="1:24" hidden="1" x14ac:dyDescent="0.2">
      <c r="A465" s="314"/>
      <c r="B465" s="315" t="s">
        <v>70</v>
      </c>
      <c r="C465" s="307" t="s">
        <v>31</v>
      </c>
      <c r="D465" s="307" t="s">
        <v>315</v>
      </c>
      <c r="E465" s="307" t="s">
        <v>306</v>
      </c>
      <c r="F465" s="63" t="s">
        <v>489</v>
      </c>
      <c r="G465" s="308" t="s">
        <v>64</v>
      </c>
      <c r="H465" s="79" t="s">
        <v>315</v>
      </c>
      <c r="I465" s="79" t="s">
        <v>306</v>
      </c>
      <c r="J465" s="311"/>
      <c r="K465" s="312"/>
      <c r="L465" s="6"/>
      <c r="M465" s="6"/>
      <c r="N465" s="313">
        <v>0</v>
      </c>
      <c r="O465" s="24"/>
      <c r="P465" s="24"/>
      <c r="Q465" s="24"/>
      <c r="R465" s="24"/>
      <c r="S465" s="24"/>
      <c r="T465" s="24"/>
      <c r="U465" s="24"/>
      <c r="V465" s="24"/>
      <c r="W465" s="24"/>
      <c r="X465" s="24"/>
    </row>
    <row r="466" spans="1:24" s="46" customFormat="1" ht="25.5" x14ac:dyDescent="0.2">
      <c r="A466" s="195"/>
      <c r="B466" s="76" t="s">
        <v>490</v>
      </c>
      <c r="C466" s="79"/>
      <c r="D466" s="79" t="s">
        <v>118</v>
      </c>
      <c r="E466" s="79" t="s">
        <v>134</v>
      </c>
      <c r="F466" s="78" t="s">
        <v>491</v>
      </c>
      <c r="G466" s="79"/>
      <c r="H466" s="79"/>
      <c r="I466" s="79"/>
      <c r="J466" s="74">
        <f>J467</f>
        <v>3163.5070000000001</v>
      </c>
      <c r="K466" s="75"/>
      <c r="L466" s="75">
        <f>L467</f>
        <v>0</v>
      </c>
      <c r="M466" s="75">
        <f>M467</f>
        <v>0</v>
      </c>
      <c r="N466" s="243">
        <f>N467</f>
        <v>250</v>
      </c>
      <c r="O466" s="244">
        <f>O467</f>
        <v>0</v>
      </c>
      <c r="P466" s="74">
        <f>P467</f>
        <v>0</v>
      </c>
      <c r="Q466" s="51"/>
      <c r="R466" s="51"/>
      <c r="S466" s="51"/>
      <c r="T466" s="51"/>
      <c r="U466" s="51"/>
      <c r="V466" s="51"/>
      <c r="W466" s="51"/>
      <c r="X466" s="51"/>
    </row>
    <row r="467" spans="1:24" s="46" customFormat="1" x14ac:dyDescent="0.2">
      <c r="A467" s="195"/>
      <c r="B467" s="86" t="s">
        <v>41</v>
      </c>
      <c r="C467" s="79"/>
      <c r="D467" s="79" t="s">
        <v>118</v>
      </c>
      <c r="E467" s="79" t="s">
        <v>134</v>
      </c>
      <c r="F467" s="79" t="s">
        <v>491</v>
      </c>
      <c r="G467" s="79" t="s">
        <v>64</v>
      </c>
      <c r="H467" s="79"/>
      <c r="I467" s="79"/>
      <c r="J467" s="69">
        <f>J468</f>
        <v>3163.5070000000001</v>
      </c>
      <c r="K467" s="75"/>
      <c r="L467" s="75"/>
      <c r="M467" s="75"/>
      <c r="N467" s="184">
        <f>N468</f>
        <v>250</v>
      </c>
      <c r="O467" s="185">
        <f>O468</f>
        <v>0</v>
      </c>
      <c r="P467" s="69">
        <f>P468</f>
        <v>0</v>
      </c>
      <c r="Q467" s="303"/>
      <c r="R467" s="51"/>
      <c r="S467" s="51"/>
      <c r="T467" s="51"/>
      <c r="U467" s="51"/>
      <c r="V467" s="51"/>
      <c r="W467" s="51"/>
      <c r="X467" s="51"/>
    </row>
    <row r="468" spans="1:24" s="46" customFormat="1" x14ac:dyDescent="0.2">
      <c r="A468" s="195"/>
      <c r="B468" s="208" t="s">
        <v>133</v>
      </c>
      <c r="C468" s="79"/>
      <c r="D468" s="79"/>
      <c r="E468" s="79"/>
      <c r="F468" s="79" t="s">
        <v>491</v>
      </c>
      <c r="G468" s="79" t="s">
        <v>64</v>
      </c>
      <c r="H468" s="79" t="s">
        <v>296</v>
      </c>
      <c r="I468" s="79" t="s">
        <v>297</v>
      </c>
      <c r="J468" s="316">
        <v>3163.5070000000001</v>
      </c>
      <c r="K468" s="75"/>
      <c r="L468" s="75"/>
      <c r="M468" s="75"/>
      <c r="N468" s="184">
        <f>3939.333-2939.333-750</f>
        <v>250</v>
      </c>
      <c r="O468" s="185"/>
      <c r="P468" s="69"/>
      <c r="Q468" s="51"/>
      <c r="R468" s="51"/>
      <c r="S468" s="51"/>
      <c r="T468" s="51"/>
      <c r="U468" s="51"/>
      <c r="V468" s="51"/>
      <c r="W468" s="51"/>
      <c r="X468" s="51"/>
    </row>
    <row r="469" spans="1:24" s="46" customFormat="1" ht="38.25" hidden="1" x14ac:dyDescent="0.2">
      <c r="A469" s="195"/>
      <c r="B469" s="72" t="s">
        <v>72</v>
      </c>
      <c r="C469" s="79"/>
      <c r="D469" s="78" t="s">
        <v>148</v>
      </c>
      <c r="E469" s="78" t="s">
        <v>168</v>
      </c>
      <c r="F469" s="78" t="s">
        <v>73</v>
      </c>
      <c r="G469" s="117"/>
      <c r="H469" s="117"/>
      <c r="I469" s="78"/>
      <c r="J469" s="98">
        <f>J470</f>
        <v>182.53199999999998</v>
      </c>
      <c r="K469" s="99"/>
      <c r="L469" s="99">
        <f>L470</f>
        <v>85</v>
      </c>
      <c r="M469" s="99">
        <f>M470</f>
        <v>85</v>
      </c>
      <c r="N469" s="194">
        <f>N470</f>
        <v>0</v>
      </c>
      <c r="O469" s="132">
        <f>O470</f>
        <v>0</v>
      </c>
      <c r="P469" s="99">
        <f>P470</f>
        <v>0</v>
      </c>
      <c r="Q469" s="51"/>
      <c r="R469" s="51"/>
      <c r="S469" s="51"/>
      <c r="T469" s="51"/>
      <c r="U469" s="51"/>
      <c r="V469" s="51"/>
      <c r="W469" s="51"/>
      <c r="X469" s="51"/>
    </row>
    <row r="470" spans="1:24" s="46" customFormat="1" ht="38.25" hidden="1" x14ac:dyDescent="0.2">
      <c r="A470" s="195"/>
      <c r="B470" s="76" t="s">
        <v>183</v>
      </c>
      <c r="C470" s="79"/>
      <c r="D470" s="79" t="s">
        <v>148</v>
      </c>
      <c r="E470" s="79" t="s">
        <v>168</v>
      </c>
      <c r="F470" s="78" t="s">
        <v>492</v>
      </c>
      <c r="G470" s="117"/>
      <c r="H470" s="117"/>
      <c r="I470" s="79"/>
      <c r="J470" s="98">
        <f>J473</f>
        <v>182.53199999999998</v>
      </c>
      <c r="K470" s="99"/>
      <c r="L470" s="99">
        <f>L473</f>
        <v>85</v>
      </c>
      <c r="M470" s="99">
        <f>M473</f>
        <v>85</v>
      </c>
      <c r="N470" s="194">
        <f>N473</f>
        <v>0</v>
      </c>
      <c r="O470" s="132">
        <f>O473</f>
        <v>0</v>
      </c>
      <c r="P470" s="99">
        <f>P473</f>
        <v>0</v>
      </c>
      <c r="Q470" s="51"/>
      <c r="R470" s="51"/>
      <c r="S470" s="51"/>
      <c r="T470" s="51"/>
      <c r="U470" s="51"/>
      <c r="V470" s="51"/>
      <c r="W470" s="51"/>
      <c r="X470" s="51"/>
    </row>
    <row r="471" spans="1:24" s="46" customFormat="1" ht="26.45" hidden="1" customHeight="1" x14ac:dyDescent="0.2">
      <c r="A471" s="195"/>
      <c r="B471" s="82" t="s">
        <v>185</v>
      </c>
      <c r="C471" s="102"/>
      <c r="D471" s="102" t="s">
        <v>148</v>
      </c>
      <c r="E471" s="102" t="s">
        <v>168</v>
      </c>
      <c r="F471" s="102" t="s">
        <v>186</v>
      </c>
      <c r="G471" s="138" t="s">
        <v>187</v>
      </c>
      <c r="H471" s="139"/>
      <c r="I471" s="139"/>
      <c r="J471" s="140"/>
      <c r="K471" s="317"/>
      <c r="L471" s="318"/>
      <c r="M471" s="319"/>
      <c r="N471" s="320"/>
      <c r="Q471" s="51"/>
      <c r="R471" s="51"/>
      <c r="S471" s="51"/>
      <c r="T471" s="51"/>
      <c r="U471" s="51"/>
      <c r="V471" s="51"/>
      <c r="W471" s="51"/>
      <c r="X471" s="51"/>
    </row>
    <row r="472" spans="1:24" ht="39.6" hidden="1" customHeight="1" x14ac:dyDescent="0.2">
      <c r="A472" s="170"/>
      <c r="B472" s="82" t="s">
        <v>188</v>
      </c>
      <c r="C472" s="102"/>
      <c r="D472" s="102" t="s">
        <v>148</v>
      </c>
      <c r="E472" s="102" t="s">
        <v>168</v>
      </c>
      <c r="F472" s="102" t="s">
        <v>189</v>
      </c>
      <c r="G472" s="138" t="s">
        <v>190</v>
      </c>
      <c r="H472" s="139"/>
      <c r="I472" s="139"/>
      <c r="J472" s="140"/>
      <c r="K472" s="137"/>
      <c r="L472" s="6"/>
      <c r="M472" s="321"/>
      <c r="N472" s="322"/>
      <c r="O472" s="24"/>
      <c r="P472" s="24"/>
    </row>
    <row r="473" spans="1:24" ht="25.5" hidden="1" x14ac:dyDescent="0.2">
      <c r="A473" s="170"/>
      <c r="B473" s="189" t="s">
        <v>280</v>
      </c>
      <c r="C473" s="102"/>
      <c r="D473" s="79" t="s">
        <v>148</v>
      </c>
      <c r="E473" s="79" t="s">
        <v>168</v>
      </c>
      <c r="F473" s="79" t="s">
        <v>492</v>
      </c>
      <c r="G473" s="63" t="s">
        <v>64</v>
      </c>
      <c r="H473" s="63"/>
      <c r="I473" s="79"/>
      <c r="J473" s="323">
        <f>J474</f>
        <v>182.53199999999998</v>
      </c>
      <c r="K473" s="142"/>
      <c r="L473" s="143">
        <v>85</v>
      </c>
      <c r="M473" s="141">
        <v>85</v>
      </c>
      <c r="N473" s="324">
        <f>N474</f>
        <v>0</v>
      </c>
      <c r="O473" s="141">
        <f>O474</f>
        <v>0</v>
      </c>
      <c r="P473" s="141">
        <f>P474</f>
        <v>0</v>
      </c>
    </row>
    <row r="474" spans="1:24" hidden="1" x14ac:dyDescent="0.2">
      <c r="A474" s="170"/>
      <c r="B474" s="86" t="s">
        <v>167</v>
      </c>
      <c r="C474" s="102"/>
      <c r="D474" s="79"/>
      <c r="E474" s="79"/>
      <c r="F474" s="79" t="s">
        <v>492</v>
      </c>
      <c r="G474" s="63" t="s">
        <v>64</v>
      </c>
      <c r="H474" s="63"/>
      <c r="I474" s="79" t="s">
        <v>168</v>
      </c>
      <c r="J474" s="323">
        <f>85+97.532</f>
        <v>182.53199999999998</v>
      </c>
      <c r="K474" s="142"/>
      <c r="L474" s="143">
        <v>85</v>
      </c>
      <c r="M474" s="141">
        <v>85</v>
      </c>
      <c r="N474" s="324"/>
      <c r="O474" s="141"/>
      <c r="P474" s="141"/>
    </row>
    <row r="475" spans="1:24" ht="24" customHeight="1" x14ac:dyDescent="0.2">
      <c r="A475" s="170"/>
      <c r="B475" s="315" t="s">
        <v>493</v>
      </c>
      <c r="C475" s="325"/>
      <c r="D475" s="79"/>
      <c r="E475" s="79"/>
      <c r="F475" s="87" t="s">
        <v>494</v>
      </c>
      <c r="G475" s="63"/>
      <c r="H475" s="63"/>
      <c r="I475" s="79"/>
      <c r="J475" s="323">
        <f>J478</f>
        <v>153.32</v>
      </c>
      <c r="K475" s="142"/>
      <c r="L475" s="143"/>
      <c r="M475" s="141"/>
      <c r="N475" s="326">
        <f>N478+N476</f>
        <v>800</v>
      </c>
      <c r="O475" s="327">
        <f>O478+O476</f>
        <v>585.81999999999994</v>
      </c>
      <c r="P475" s="327">
        <f>P478+P476</f>
        <v>610.88699999999994</v>
      </c>
    </row>
    <row r="476" spans="1:24" x14ac:dyDescent="0.2">
      <c r="A476" s="170"/>
      <c r="B476" s="328" t="s">
        <v>41</v>
      </c>
      <c r="C476" s="325"/>
      <c r="D476" s="79"/>
      <c r="E476" s="79"/>
      <c r="F476" s="155" t="s">
        <v>494</v>
      </c>
      <c r="G476" s="63" t="s">
        <v>64</v>
      </c>
      <c r="H476" s="63"/>
      <c r="I476" s="79"/>
      <c r="J476" s="323"/>
      <c r="K476" s="142"/>
      <c r="L476" s="143"/>
      <c r="M476" s="141"/>
      <c r="N476" s="324">
        <f>N477</f>
        <v>800</v>
      </c>
      <c r="O476" s="141">
        <f>O477</f>
        <v>31.3</v>
      </c>
      <c r="P476" s="141">
        <f>P477</f>
        <v>34.43</v>
      </c>
    </row>
    <row r="477" spans="1:24" x14ac:dyDescent="0.2">
      <c r="A477" s="170"/>
      <c r="B477" s="328" t="s">
        <v>495</v>
      </c>
      <c r="C477" s="325"/>
      <c r="D477" s="79"/>
      <c r="E477" s="79"/>
      <c r="F477" s="155" t="s">
        <v>494</v>
      </c>
      <c r="G477" s="63" t="s">
        <v>64</v>
      </c>
      <c r="H477" s="63" t="s">
        <v>297</v>
      </c>
      <c r="I477" s="79" t="s">
        <v>372</v>
      </c>
      <c r="J477" s="323"/>
      <c r="K477" s="142"/>
      <c r="L477" s="143"/>
      <c r="M477" s="141"/>
      <c r="N477" s="324">
        <v>800</v>
      </c>
      <c r="O477" s="141">
        <v>31.3</v>
      </c>
      <c r="P477" s="141">
        <v>34.43</v>
      </c>
    </row>
    <row r="478" spans="1:24" hidden="1" x14ac:dyDescent="0.2">
      <c r="A478" s="170"/>
      <c r="B478" s="328" t="s">
        <v>424</v>
      </c>
      <c r="C478" s="156"/>
      <c r="D478" s="79" t="s">
        <v>240</v>
      </c>
      <c r="E478" s="79" t="s">
        <v>247</v>
      </c>
      <c r="F478" s="155" t="s">
        <v>494</v>
      </c>
      <c r="G478" s="63" t="s">
        <v>64</v>
      </c>
      <c r="H478" s="63"/>
      <c r="I478" s="79"/>
      <c r="J478" s="316">
        <f t="shared" ref="J478:P478" si="46">J479</f>
        <v>153.32</v>
      </c>
      <c r="K478" s="71">
        <f t="shared" si="46"/>
        <v>172</v>
      </c>
      <c r="L478" s="71">
        <f t="shared" si="46"/>
        <v>172</v>
      </c>
      <c r="M478" s="71">
        <f t="shared" si="46"/>
        <v>172</v>
      </c>
      <c r="N478" s="190">
        <f t="shared" si="46"/>
        <v>0</v>
      </c>
      <c r="O478" s="104">
        <f t="shared" si="46"/>
        <v>554.52</v>
      </c>
      <c r="P478" s="71">
        <f t="shared" si="46"/>
        <v>576.45699999999999</v>
      </c>
    </row>
    <row r="479" spans="1:24" ht="38.25" hidden="1" x14ac:dyDescent="0.2">
      <c r="A479" s="170"/>
      <c r="B479" s="80" t="s">
        <v>493</v>
      </c>
      <c r="C479" s="156"/>
      <c r="D479" s="79" t="s">
        <v>240</v>
      </c>
      <c r="E479" s="79" t="s">
        <v>247</v>
      </c>
      <c r="F479" s="155" t="s">
        <v>496</v>
      </c>
      <c r="G479" s="63" t="s">
        <v>245</v>
      </c>
      <c r="H479" s="63" t="s">
        <v>474</v>
      </c>
      <c r="I479" s="79" t="s">
        <v>331</v>
      </c>
      <c r="J479" s="316">
        <v>153.32</v>
      </c>
      <c r="K479" s="71">
        <v>172</v>
      </c>
      <c r="L479" s="71">
        <v>172</v>
      </c>
      <c r="M479" s="71">
        <v>172</v>
      </c>
      <c r="N479" s="190"/>
      <c r="O479" s="104">
        <v>554.52</v>
      </c>
      <c r="P479" s="71">
        <v>576.45699999999999</v>
      </c>
    </row>
    <row r="480" spans="1:24" ht="25.5" hidden="1" x14ac:dyDescent="0.2">
      <c r="A480" s="170"/>
      <c r="B480" s="329" t="s">
        <v>497</v>
      </c>
      <c r="C480" s="156"/>
      <c r="D480" s="79"/>
      <c r="E480" s="79"/>
      <c r="F480" s="87" t="s">
        <v>498</v>
      </c>
      <c r="G480" s="63"/>
      <c r="H480" s="63"/>
      <c r="I480" s="79"/>
      <c r="J480" s="316">
        <f>J481</f>
        <v>0</v>
      </c>
      <c r="K480" s="330"/>
      <c r="L480" s="331"/>
      <c r="M480" s="331"/>
      <c r="N480" s="191">
        <f t="shared" ref="N480:P481" si="47">N481</f>
        <v>0</v>
      </c>
      <c r="O480" s="192">
        <f t="shared" si="47"/>
        <v>0</v>
      </c>
      <c r="P480" s="75">
        <f t="shared" si="47"/>
        <v>0</v>
      </c>
    </row>
    <row r="481" spans="1:29" ht="26.25" hidden="1" thickBot="1" x14ac:dyDescent="0.25">
      <c r="A481" s="170"/>
      <c r="B481" s="332" t="s">
        <v>499</v>
      </c>
      <c r="C481" s="156"/>
      <c r="D481" s="79"/>
      <c r="E481" s="79"/>
      <c r="F481" s="155" t="s">
        <v>498</v>
      </c>
      <c r="G481" s="63" t="s">
        <v>371</v>
      </c>
      <c r="H481" s="63"/>
      <c r="I481" s="79"/>
      <c r="J481" s="316">
        <f>J482</f>
        <v>0</v>
      </c>
      <c r="K481" s="330"/>
      <c r="L481" s="331"/>
      <c r="M481" s="331"/>
      <c r="N481" s="190">
        <f t="shared" si="47"/>
        <v>0</v>
      </c>
      <c r="O481" s="104">
        <f t="shared" si="47"/>
        <v>0</v>
      </c>
      <c r="P481" s="71">
        <f t="shared" si="47"/>
        <v>0</v>
      </c>
    </row>
    <row r="482" spans="1:29" hidden="1" x14ac:dyDescent="0.2">
      <c r="A482" s="170"/>
      <c r="B482" s="86" t="s">
        <v>167</v>
      </c>
      <c r="C482" s="156"/>
      <c r="D482" s="79"/>
      <c r="E482" s="79"/>
      <c r="F482" s="155" t="s">
        <v>498</v>
      </c>
      <c r="G482" s="63" t="s">
        <v>371</v>
      </c>
      <c r="H482" s="63" t="s">
        <v>288</v>
      </c>
      <c r="I482" s="79" t="s">
        <v>372</v>
      </c>
      <c r="J482" s="316"/>
      <c r="K482" s="330"/>
      <c r="L482" s="331"/>
      <c r="M482" s="331"/>
      <c r="N482" s="190"/>
      <c r="O482" s="104"/>
      <c r="P482" s="71"/>
    </row>
    <row r="483" spans="1:29" ht="25.5" hidden="1" x14ac:dyDescent="0.2">
      <c r="A483" s="170"/>
      <c r="B483" s="93" t="s">
        <v>500</v>
      </c>
      <c r="C483" s="156"/>
      <c r="D483" s="79"/>
      <c r="E483" s="79"/>
      <c r="F483" s="78" t="s">
        <v>501</v>
      </c>
      <c r="G483" s="63"/>
      <c r="H483" s="63"/>
      <c r="I483" s="79"/>
      <c r="J483" s="333">
        <f>J484</f>
        <v>17908.526000000002</v>
      </c>
      <c r="K483" s="330"/>
      <c r="L483" s="331"/>
      <c r="M483" s="331"/>
      <c r="N483" s="334">
        <f t="shared" ref="N483:P484" si="48">N484</f>
        <v>0</v>
      </c>
      <c r="O483" s="158">
        <f t="shared" si="48"/>
        <v>0</v>
      </c>
      <c r="P483" s="335">
        <f t="shared" si="48"/>
        <v>0</v>
      </c>
    </row>
    <row r="484" spans="1:29" ht="25.5" hidden="1" x14ac:dyDescent="0.2">
      <c r="A484" s="170"/>
      <c r="B484" s="189" t="s">
        <v>280</v>
      </c>
      <c r="C484" s="156"/>
      <c r="D484" s="79"/>
      <c r="E484" s="79"/>
      <c r="F484" s="79" t="s">
        <v>501</v>
      </c>
      <c r="G484" s="63" t="s">
        <v>64</v>
      </c>
      <c r="H484" s="63"/>
      <c r="I484" s="79"/>
      <c r="J484" s="333">
        <f>J485</f>
        <v>17908.526000000002</v>
      </c>
      <c r="K484" s="330"/>
      <c r="L484" s="331"/>
      <c r="M484" s="331"/>
      <c r="N484" s="334">
        <f t="shared" si="48"/>
        <v>0</v>
      </c>
      <c r="O484" s="158">
        <f t="shared" si="48"/>
        <v>0</v>
      </c>
      <c r="P484" s="335">
        <f t="shared" si="48"/>
        <v>0</v>
      </c>
      <c r="Q484" s="336"/>
      <c r="R484" s="336"/>
      <c r="S484" s="336"/>
      <c r="T484" s="336"/>
      <c r="U484" s="298"/>
      <c r="V484" s="337"/>
      <c r="W484" s="338"/>
      <c r="X484" s="338"/>
      <c r="AC484" s="126">
        <f>AC485</f>
        <v>672.10500000000002</v>
      </c>
    </row>
    <row r="485" spans="1:29" hidden="1" x14ac:dyDescent="0.2">
      <c r="A485" s="170"/>
      <c r="B485" s="76" t="s">
        <v>191</v>
      </c>
      <c r="C485" s="156"/>
      <c r="D485" s="79"/>
      <c r="E485" s="79"/>
      <c r="F485" s="79" t="s">
        <v>501</v>
      </c>
      <c r="G485" s="63" t="s">
        <v>64</v>
      </c>
      <c r="H485" s="63"/>
      <c r="I485" s="79" t="s">
        <v>192</v>
      </c>
      <c r="J485" s="333">
        <v>17908.526000000002</v>
      </c>
      <c r="K485" s="330"/>
      <c r="L485" s="331"/>
      <c r="M485" s="331"/>
      <c r="N485" s="334"/>
      <c r="O485" s="158"/>
      <c r="P485" s="335"/>
      <c r="Q485" s="336"/>
      <c r="R485" s="336"/>
      <c r="S485" s="336"/>
      <c r="T485" s="336"/>
      <c r="U485" s="298"/>
      <c r="V485" s="337"/>
      <c r="W485" s="338"/>
      <c r="X485" s="338"/>
      <c r="AC485" s="126">
        <v>672.10500000000002</v>
      </c>
    </row>
    <row r="486" spans="1:29" ht="38.25" hidden="1" x14ac:dyDescent="0.2">
      <c r="A486" s="170"/>
      <c r="B486" s="189" t="s">
        <v>502</v>
      </c>
      <c r="C486" s="156"/>
      <c r="D486" s="79"/>
      <c r="E486" s="79"/>
      <c r="F486" s="78" t="s">
        <v>503</v>
      </c>
      <c r="G486" s="63"/>
      <c r="H486" s="63"/>
      <c r="I486" s="79"/>
      <c r="J486" s="333">
        <f>J487</f>
        <v>7028.6390000000001</v>
      </c>
      <c r="K486" s="330"/>
      <c r="L486" s="331"/>
      <c r="M486" s="331"/>
      <c r="N486" s="334">
        <f t="shared" ref="N486:P487" si="49">N487</f>
        <v>0</v>
      </c>
      <c r="O486" s="158">
        <f t="shared" si="49"/>
        <v>0</v>
      </c>
      <c r="P486" s="335">
        <f t="shared" si="49"/>
        <v>0</v>
      </c>
    </row>
    <row r="487" spans="1:29" ht="25.5" hidden="1" x14ac:dyDescent="0.2">
      <c r="A487" s="170"/>
      <c r="B487" s="189" t="s">
        <v>280</v>
      </c>
      <c r="C487" s="156"/>
      <c r="D487" s="79"/>
      <c r="E487" s="79"/>
      <c r="F487" s="79" t="s">
        <v>503</v>
      </c>
      <c r="G487" s="63" t="s">
        <v>64</v>
      </c>
      <c r="H487" s="63"/>
      <c r="I487" s="79"/>
      <c r="J487" s="333">
        <f>J488</f>
        <v>7028.6390000000001</v>
      </c>
      <c r="K487" s="330"/>
      <c r="L487" s="331"/>
      <c r="M487" s="331"/>
      <c r="N487" s="334">
        <f t="shared" si="49"/>
        <v>0</v>
      </c>
      <c r="O487" s="158">
        <f t="shared" si="49"/>
        <v>0</v>
      </c>
      <c r="P487" s="335">
        <f t="shared" si="49"/>
        <v>0</v>
      </c>
    </row>
    <row r="488" spans="1:29" hidden="1" x14ac:dyDescent="0.2">
      <c r="A488" s="170"/>
      <c r="B488" s="76" t="s">
        <v>191</v>
      </c>
      <c r="C488" s="156"/>
      <c r="D488" s="79"/>
      <c r="E488" s="79"/>
      <c r="F488" s="79" t="s">
        <v>503</v>
      </c>
      <c r="G488" s="63" t="s">
        <v>64</v>
      </c>
      <c r="H488" s="63"/>
      <c r="I488" s="79" t="s">
        <v>192</v>
      </c>
      <c r="J488" s="333">
        <f>838.062+6190.577</f>
        <v>7028.6390000000001</v>
      </c>
      <c r="K488" s="330"/>
      <c r="L488" s="331"/>
      <c r="M488" s="331"/>
      <c r="N488" s="334"/>
      <c r="O488" s="158"/>
      <c r="P488" s="335"/>
    </row>
    <row r="489" spans="1:29" ht="25.5" hidden="1" x14ac:dyDescent="0.2">
      <c r="A489" s="170"/>
      <c r="B489" s="80" t="s">
        <v>285</v>
      </c>
      <c r="C489" s="156"/>
      <c r="D489" s="79"/>
      <c r="E489" s="79"/>
      <c r="F489" s="78" t="s">
        <v>504</v>
      </c>
      <c r="G489" s="63"/>
      <c r="H489" s="63"/>
      <c r="I489" s="79"/>
      <c r="J489" s="339"/>
      <c r="K489" s="330"/>
      <c r="L489" s="331"/>
      <c r="M489" s="331"/>
      <c r="N489" s="340">
        <f>N490</f>
        <v>0</v>
      </c>
      <c r="O489" s="341"/>
      <c r="P489" s="341"/>
    </row>
    <row r="490" spans="1:29" hidden="1" x14ac:dyDescent="0.2">
      <c r="A490" s="170"/>
      <c r="B490" s="86" t="s">
        <v>41</v>
      </c>
      <c r="C490" s="156"/>
      <c r="D490" s="79"/>
      <c r="E490" s="79"/>
      <c r="F490" s="79" t="s">
        <v>504</v>
      </c>
      <c r="G490" s="79" t="s">
        <v>64</v>
      </c>
      <c r="H490" s="63"/>
      <c r="I490" s="79"/>
      <c r="J490" s="339"/>
      <c r="K490" s="330"/>
      <c r="L490" s="331"/>
      <c r="M490" s="331"/>
      <c r="N490" s="342">
        <f>N491</f>
        <v>0</v>
      </c>
      <c r="O490" s="341"/>
      <c r="P490" s="341"/>
    </row>
    <row r="491" spans="1:29" hidden="1" x14ac:dyDescent="0.2">
      <c r="A491" s="170"/>
      <c r="B491" s="76" t="s">
        <v>251</v>
      </c>
      <c r="C491" s="156"/>
      <c r="D491" s="79"/>
      <c r="E491" s="79"/>
      <c r="F491" s="79" t="s">
        <v>504</v>
      </c>
      <c r="G491" s="79" t="s">
        <v>64</v>
      </c>
      <c r="H491" s="63" t="s">
        <v>287</v>
      </c>
      <c r="I491" s="79" t="s">
        <v>288</v>
      </c>
      <c r="J491" s="339"/>
      <c r="K491" s="330"/>
      <c r="L491" s="331"/>
      <c r="M491" s="331"/>
      <c r="N491" s="342">
        <v>0</v>
      </c>
      <c r="O491" s="341"/>
      <c r="P491" s="341"/>
    </row>
    <row r="492" spans="1:29" ht="25.5" hidden="1" x14ac:dyDescent="0.2">
      <c r="A492" s="170"/>
      <c r="B492" s="245" t="s">
        <v>505</v>
      </c>
      <c r="C492" s="102"/>
      <c r="D492" s="79"/>
      <c r="E492" s="79"/>
      <c r="F492" s="78" t="s">
        <v>506</v>
      </c>
      <c r="G492" s="63"/>
      <c r="H492" s="63"/>
      <c r="I492" s="79"/>
      <c r="J492" s="343"/>
      <c r="K492" s="344"/>
      <c r="L492" s="345">
        <f>L493</f>
        <v>0</v>
      </c>
      <c r="M492" s="345">
        <f>M493</f>
        <v>0</v>
      </c>
      <c r="N492" s="346">
        <f>N493</f>
        <v>0</v>
      </c>
      <c r="O492" s="347">
        <f>O493</f>
        <v>0</v>
      </c>
      <c r="P492" s="347">
        <f>P493</f>
        <v>0</v>
      </c>
    </row>
    <row r="493" spans="1:29" ht="25.5" hidden="1" x14ac:dyDescent="0.2">
      <c r="A493" s="170"/>
      <c r="B493" s="189" t="s">
        <v>280</v>
      </c>
      <c r="C493" s="79"/>
      <c r="D493" s="79" t="s">
        <v>148</v>
      </c>
      <c r="E493" s="79" t="s">
        <v>150</v>
      </c>
      <c r="F493" s="79" t="s">
        <v>506</v>
      </c>
      <c r="G493" s="79" t="s">
        <v>64</v>
      </c>
      <c r="H493" s="79"/>
      <c r="I493" s="79"/>
      <c r="J493" s="348"/>
      <c r="K493" s="122"/>
      <c r="L493" s="123"/>
      <c r="M493" s="124"/>
      <c r="N493" s="299">
        <f>N494</f>
        <v>0</v>
      </c>
      <c r="O493" s="121">
        <f>O494</f>
        <v>0</v>
      </c>
      <c r="P493" s="121">
        <f>P494</f>
        <v>0</v>
      </c>
    </row>
    <row r="494" spans="1:29" hidden="1" x14ac:dyDescent="0.2">
      <c r="A494" s="170"/>
      <c r="B494" s="86" t="s">
        <v>149</v>
      </c>
      <c r="C494" s="79"/>
      <c r="D494" s="79"/>
      <c r="E494" s="79"/>
      <c r="F494" s="79" t="s">
        <v>506</v>
      </c>
      <c r="G494" s="79" t="s">
        <v>64</v>
      </c>
      <c r="H494" s="79" t="s">
        <v>288</v>
      </c>
      <c r="I494" s="79" t="s">
        <v>315</v>
      </c>
      <c r="J494" s="348"/>
      <c r="K494" s="122"/>
      <c r="L494" s="123"/>
      <c r="M494" s="124"/>
      <c r="N494" s="299">
        <v>0</v>
      </c>
      <c r="O494" s="121"/>
      <c r="P494" s="121"/>
    </row>
    <row r="495" spans="1:29" ht="27" hidden="1" customHeight="1" x14ac:dyDescent="0.2">
      <c r="A495" s="170"/>
      <c r="B495" s="120" t="s">
        <v>481</v>
      </c>
      <c r="C495" s="79"/>
      <c r="D495" s="79" t="s">
        <v>148</v>
      </c>
      <c r="E495" s="79" t="s">
        <v>150</v>
      </c>
      <c r="F495" s="78" t="s">
        <v>482</v>
      </c>
      <c r="G495" s="117"/>
      <c r="H495" s="117"/>
      <c r="I495" s="79"/>
      <c r="J495" s="348"/>
      <c r="K495" s="118"/>
      <c r="L495" s="121">
        <f>L497</f>
        <v>10000</v>
      </c>
      <c r="M495" s="121">
        <f>M497</f>
        <v>10000</v>
      </c>
      <c r="N495" s="299"/>
      <c r="O495" s="121"/>
      <c r="P495" s="121"/>
    </row>
    <row r="496" spans="1:29" ht="25.15" hidden="1" customHeight="1" x14ac:dyDescent="0.2">
      <c r="A496" s="170"/>
      <c r="B496" s="300" t="s">
        <v>370</v>
      </c>
      <c r="C496" s="79"/>
      <c r="D496" s="79"/>
      <c r="E496" s="79"/>
      <c r="F496" s="79" t="s">
        <v>482</v>
      </c>
      <c r="G496" s="79" t="s">
        <v>371</v>
      </c>
      <c r="H496" s="79"/>
      <c r="I496" s="79"/>
      <c r="J496" s="316"/>
      <c r="K496" s="117"/>
      <c r="L496" s="128">
        <v>10000</v>
      </c>
      <c r="M496" s="128">
        <v>10000</v>
      </c>
      <c r="N496" s="184"/>
      <c r="O496" s="185"/>
      <c r="P496" s="69"/>
    </row>
    <row r="497" spans="1:24" ht="17.45" hidden="1" customHeight="1" x14ac:dyDescent="0.2">
      <c r="A497" s="170"/>
      <c r="B497" s="86" t="s">
        <v>149</v>
      </c>
      <c r="C497" s="79"/>
      <c r="D497" s="79" t="s">
        <v>148</v>
      </c>
      <c r="E497" s="79" t="s">
        <v>150</v>
      </c>
      <c r="F497" s="79" t="s">
        <v>482</v>
      </c>
      <c r="G497" s="79" t="s">
        <v>371</v>
      </c>
      <c r="H497" s="79"/>
      <c r="I497" s="79" t="s">
        <v>150</v>
      </c>
      <c r="J497" s="316"/>
      <c r="K497" s="117"/>
      <c r="L497" s="128">
        <v>10000</v>
      </c>
      <c r="M497" s="128">
        <v>10000</v>
      </c>
      <c r="N497" s="184"/>
      <c r="O497" s="185"/>
      <c r="P497" s="69"/>
    </row>
    <row r="498" spans="1:24" ht="39.6" hidden="1" customHeight="1" x14ac:dyDescent="0.2">
      <c r="A498" s="170"/>
      <c r="B498" s="72" t="s">
        <v>72</v>
      </c>
      <c r="C498" s="79"/>
      <c r="D498" s="78" t="s">
        <v>148</v>
      </c>
      <c r="E498" s="78" t="s">
        <v>168</v>
      </c>
      <c r="F498" s="78" t="s">
        <v>73</v>
      </c>
      <c r="G498" s="117"/>
      <c r="H498" s="117"/>
      <c r="I498" s="78"/>
      <c r="J498" s="98">
        <f>J499</f>
        <v>0</v>
      </c>
      <c r="K498" s="99"/>
      <c r="L498" s="99">
        <f>L499</f>
        <v>85</v>
      </c>
      <c r="M498" s="99">
        <f>M499</f>
        <v>85</v>
      </c>
      <c r="N498" s="194">
        <f>N499</f>
        <v>0</v>
      </c>
      <c r="O498" s="132">
        <f>O499</f>
        <v>0</v>
      </c>
      <c r="P498" s="99">
        <f>P499</f>
        <v>0</v>
      </c>
    </row>
    <row r="499" spans="1:24" ht="43.5" hidden="1" customHeight="1" x14ac:dyDescent="0.2">
      <c r="A499" s="170"/>
      <c r="B499" s="76" t="s">
        <v>183</v>
      </c>
      <c r="C499" s="79"/>
      <c r="D499" s="79" t="s">
        <v>148</v>
      </c>
      <c r="E499" s="79" t="s">
        <v>168</v>
      </c>
      <c r="F499" s="79" t="s">
        <v>184</v>
      </c>
      <c r="G499" s="117"/>
      <c r="H499" s="117"/>
      <c r="I499" s="79"/>
      <c r="J499" s="117">
        <f>J502</f>
        <v>0</v>
      </c>
      <c r="K499" s="118"/>
      <c r="L499" s="118">
        <f>L502</f>
        <v>85</v>
      </c>
      <c r="M499" s="118">
        <f>M502</f>
        <v>85</v>
      </c>
      <c r="N499" s="239">
        <f>N502</f>
        <v>0</v>
      </c>
      <c r="O499" s="240">
        <f>O502</f>
        <v>0</v>
      </c>
      <c r="P499" s="118">
        <f>P502</f>
        <v>0</v>
      </c>
    </row>
    <row r="500" spans="1:24" ht="60.75" hidden="1" customHeight="1" x14ac:dyDescent="0.2">
      <c r="A500" s="170"/>
      <c r="B500" s="82" t="s">
        <v>185</v>
      </c>
      <c r="C500" s="102"/>
      <c r="D500" s="102" t="s">
        <v>148</v>
      </c>
      <c r="E500" s="102" t="s">
        <v>168</v>
      </c>
      <c r="F500" s="102" t="s">
        <v>186</v>
      </c>
      <c r="G500" s="138" t="s">
        <v>187</v>
      </c>
      <c r="H500" s="139"/>
      <c r="I500" s="139"/>
      <c r="J500" s="140"/>
      <c r="K500" s="317"/>
      <c r="L500" s="318"/>
      <c r="M500" s="319"/>
      <c r="N500" s="322"/>
      <c r="O500" s="24"/>
      <c r="P500" s="24"/>
    </row>
    <row r="501" spans="1:24" ht="48" hidden="1" customHeight="1" x14ac:dyDescent="0.2">
      <c r="A501" s="170"/>
      <c r="B501" s="82" t="s">
        <v>188</v>
      </c>
      <c r="C501" s="102"/>
      <c r="D501" s="102" t="s">
        <v>148</v>
      </c>
      <c r="E501" s="102" t="s">
        <v>168</v>
      </c>
      <c r="F501" s="102" t="s">
        <v>189</v>
      </c>
      <c r="G501" s="138" t="s">
        <v>190</v>
      </c>
      <c r="H501" s="139"/>
      <c r="I501" s="139"/>
      <c r="J501" s="140"/>
      <c r="K501" s="137"/>
      <c r="L501" s="6"/>
      <c r="M501" s="321"/>
      <c r="N501" s="322"/>
      <c r="O501" s="24"/>
      <c r="P501" s="24"/>
    </row>
    <row r="502" spans="1:24" ht="16.899999999999999" hidden="1" customHeight="1" x14ac:dyDescent="0.2">
      <c r="A502" s="170"/>
      <c r="B502" s="349" t="s">
        <v>41</v>
      </c>
      <c r="C502" s="102"/>
      <c r="D502" s="79" t="s">
        <v>148</v>
      </c>
      <c r="E502" s="79" t="s">
        <v>168</v>
      </c>
      <c r="F502" s="79" t="s">
        <v>184</v>
      </c>
      <c r="G502" s="63" t="s">
        <v>64</v>
      </c>
      <c r="H502" s="63"/>
      <c r="I502" s="79" t="s">
        <v>168</v>
      </c>
      <c r="J502" s="323"/>
      <c r="K502" s="142"/>
      <c r="L502" s="143">
        <v>85</v>
      </c>
      <c r="M502" s="141">
        <v>85</v>
      </c>
      <c r="N502" s="324"/>
      <c r="O502" s="141"/>
      <c r="P502" s="141"/>
    </row>
    <row r="503" spans="1:24" ht="26.45" hidden="1" customHeight="1" x14ac:dyDescent="0.2">
      <c r="A503" s="170"/>
      <c r="B503" s="350" t="s">
        <v>507</v>
      </c>
      <c r="C503" s="102"/>
      <c r="D503" s="79"/>
      <c r="E503" s="79"/>
      <c r="F503" s="351" t="s">
        <v>508</v>
      </c>
      <c r="G503" s="63"/>
      <c r="H503" s="63"/>
      <c r="I503" s="79"/>
      <c r="J503" s="323"/>
      <c r="K503" s="142"/>
      <c r="L503" s="143"/>
      <c r="M503" s="141"/>
      <c r="N503" s="326">
        <f>N504</f>
        <v>0</v>
      </c>
      <c r="O503" s="141"/>
      <c r="P503" s="141"/>
    </row>
    <row r="504" spans="1:24" ht="16.899999999999999" hidden="1" customHeight="1" x14ac:dyDescent="0.2">
      <c r="A504" s="170"/>
      <c r="B504" s="120" t="s">
        <v>370</v>
      </c>
      <c r="C504" s="102"/>
      <c r="D504" s="79"/>
      <c r="E504" s="79"/>
      <c r="F504" s="96" t="s">
        <v>508</v>
      </c>
      <c r="G504" s="63" t="s">
        <v>371</v>
      </c>
      <c r="H504" s="63"/>
      <c r="I504" s="79"/>
      <c r="J504" s="323"/>
      <c r="K504" s="142"/>
      <c r="L504" s="143"/>
      <c r="M504" s="141"/>
      <c r="N504" s="324">
        <f>N505</f>
        <v>0</v>
      </c>
      <c r="O504" s="141"/>
      <c r="P504" s="141"/>
    </row>
    <row r="505" spans="1:24" ht="16.899999999999999" hidden="1" customHeight="1" x14ac:dyDescent="0.2">
      <c r="A505" s="170"/>
      <c r="B505" s="86" t="s">
        <v>167</v>
      </c>
      <c r="C505" s="102"/>
      <c r="D505" s="79"/>
      <c r="E505" s="79"/>
      <c r="F505" s="96" t="s">
        <v>508</v>
      </c>
      <c r="G505" s="63" t="s">
        <v>371</v>
      </c>
      <c r="H505" s="63" t="s">
        <v>288</v>
      </c>
      <c r="I505" s="79" t="s">
        <v>372</v>
      </c>
      <c r="J505" s="323"/>
      <c r="K505" s="142"/>
      <c r="L505" s="143"/>
      <c r="M505" s="141"/>
      <c r="N505" s="324">
        <f>4900-4900</f>
        <v>0</v>
      </c>
      <c r="O505" s="141"/>
      <c r="P505" s="141"/>
    </row>
    <row r="506" spans="1:24" ht="51" x14ac:dyDescent="0.2">
      <c r="A506" s="170"/>
      <c r="B506" s="352" t="s">
        <v>509</v>
      </c>
      <c r="C506" s="353"/>
      <c r="D506" s="354"/>
      <c r="E506" s="354"/>
      <c r="F506" s="351" t="s">
        <v>510</v>
      </c>
      <c r="G506" s="355"/>
      <c r="H506" s="355"/>
      <c r="I506" s="355"/>
      <c r="J506" s="356">
        <f>J507+J509</f>
        <v>600.79999999999995</v>
      </c>
      <c r="K506" s="142"/>
      <c r="L506" s="143"/>
      <c r="M506" s="141"/>
      <c r="N506" s="357">
        <f>N507+N509</f>
        <v>100</v>
      </c>
      <c r="O506" s="358">
        <f>O507+O509</f>
        <v>0</v>
      </c>
      <c r="P506" s="359">
        <f>P507+P509</f>
        <v>0</v>
      </c>
    </row>
    <row r="507" spans="1:24" ht="37.5" customHeight="1" x14ac:dyDescent="0.2">
      <c r="A507" s="170"/>
      <c r="B507" s="360" t="s">
        <v>381</v>
      </c>
      <c r="C507" s="353"/>
      <c r="D507" s="354"/>
      <c r="E507" s="354"/>
      <c r="F507" s="96" t="s">
        <v>510</v>
      </c>
      <c r="G507" s="79" t="s">
        <v>382</v>
      </c>
      <c r="H507" s="79"/>
      <c r="I507" s="355"/>
      <c r="J507" s="316">
        <f>J508</f>
        <v>493.39</v>
      </c>
      <c r="K507" s="142"/>
      <c r="L507" s="143"/>
      <c r="M507" s="141"/>
      <c r="N507" s="190">
        <f>N508</f>
        <v>100</v>
      </c>
      <c r="O507" s="104">
        <f>O508</f>
        <v>0</v>
      </c>
      <c r="P507" s="71">
        <f>P508</f>
        <v>0</v>
      </c>
    </row>
    <row r="508" spans="1:24" ht="16.899999999999999" customHeight="1" x14ac:dyDescent="0.2">
      <c r="A508" s="170"/>
      <c r="B508" s="86" t="s">
        <v>167</v>
      </c>
      <c r="C508" s="353"/>
      <c r="D508" s="354"/>
      <c r="E508" s="354"/>
      <c r="F508" s="96" t="s">
        <v>510</v>
      </c>
      <c r="G508" s="79" t="s">
        <v>382</v>
      </c>
      <c r="H508" s="79" t="s">
        <v>288</v>
      </c>
      <c r="I508" s="79" t="s">
        <v>372</v>
      </c>
      <c r="J508" s="316">
        <f>378.948+114.442</f>
        <v>493.39</v>
      </c>
      <c r="K508" s="142"/>
      <c r="L508" s="143"/>
      <c r="M508" s="141"/>
      <c r="N508" s="190">
        <f>800-700</f>
        <v>100</v>
      </c>
      <c r="O508" s="104"/>
      <c r="P508" s="71"/>
    </row>
    <row r="509" spans="1:24" ht="16.899999999999999" hidden="1" customHeight="1" x14ac:dyDescent="0.2">
      <c r="A509" s="170"/>
      <c r="B509" s="189"/>
      <c r="C509" s="353"/>
      <c r="D509" s="354"/>
      <c r="E509" s="354"/>
      <c r="F509" s="96" t="s">
        <v>511</v>
      </c>
      <c r="G509" s="79" t="s">
        <v>64</v>
      </c>
      <c r="H509" s="79"/>
      <c r="I509" s="79"/>
      <c r="J509" s="361">
        <f>J510</f>
        <v>107.41</v>
      </c>
      <c r="K509" s="142"/>
      <c r="L509" s="143"/>
      <c r="M509" s="141"/>
      <c r="N509" s="362">
        <f>N510</f>
        <v>0</v>
      </c>
      <c r="O509" s="363">
        <f>O510</f>
        <v>0</v>
      </c>
      <c r="P509" s="364">
        <f>P510</f>
        <v>0</v>
      </c>
    </row>
    <row r="510" spans="1:24" ht="16.899999999999999" hidden="1" customHeight="1" x14ac:dyDescent="0.2">
      <c r="A510" s="170"/>
      <c r="B510" s="365"/>
      <c r="C510" s="353"/>
      <c r="D510" s="354"/>
      <c r="E510" s="354"/>
      <c r="F510" s="96" t="s">
        <v>511</v>
      </c>
      <c r="G510" s="79" t="s">
        <v>64</v>
      </c>
      <c r="H510" s="79" t="s">
        <v>372</v>
      </c>
      <c r="I510" s="79" t="s">
        <v>331</v>
      </c>
      <c r="J510" s="316">
        <f>86.41+21</f>
        <v>107.41</v>
      </c>
      <c r="K510" s="142"/>
      <c r="L510" s="143"/>
      <c r="M510" s="141"/>
      <c r="N510" s="190"/>
      <c r="O510" s="104"/>
      <c r="P510" s="71"/>
      <c r="X510" s="24"/>
    </row>
    <row r="511" spans="1:24" ht="27.75" customHeight="1" x14ac:dyDescent="0.2">
      <c r="A511" s="170"/>
      <c r="B511" s="645" t="s">
        <v>656</v>
      </c>
      <c r="C511" s="367"/>
      <c r="D511" s="368"/>
      <c r="E511" s="368"/>
      <c r="F511" s="633" t="s">
        <v>657</v>
      </c>
      <c r="G511" s="232"/>
      <c r="H511" s="232"/>
      <c r="I511" s="232"/>
      <c r="J511" s="634"/>
      <c r="K511" s="391"/>
      <c r="L511" s="392"/>
      <c r="M511" s="345"/>
      <c r="N511" s="644">
        <f>N512</f>
        <v>3027</v>
      </c>
      <c r="O511" s="104"/>
      <c r="P511" s="104"/>
      <c r="X511" s="24"/>
    </row>
    <row r="512" spans="1:24" ht="36.75" customHeight="1" x14ac:dyDescent="0.2">
      <c r="A512" s="170"/>
      <c r="B512" s="360" t="s">
        <v>381</v>
      </c>
      <c r="C512" s="367"/>
      <c r="D512" s="368"/>
      <c r="E512" s="368"/>
      <c r="F512" s="633" t="s">
        <v>657</v>
      </c>
      <c r="G512" s="232" t="s">
        <v>382</v>
      </c>
      <c r="H512" s="232"/>
      <c r="I512" s="232"/>
      <c r="J512" s="634"/>
      <c r="K512" s="391"/>
      <c r="L512" s="392"/>
      <c r="M512" s="345"/>
      <c r="N512" s="635">
        <f>N513</f>
        <v>3027</v>
      </c>
      <c r="O512" s="104"/>
      <c r="P512" s="104"/>
      <c r="X512" s="24"/>
    </row>
    <row r="513" spans="1:24" ht="16.899999999999999" customHeight="1" x14ac:dyDescent="0.2">
      <c r="A513" s="170"/>
      <c r="B513" s="622" t="s">
        <v>167</v>
      </c>
      <c r="C513" s="636"/>
      <c r="D513" s="637"/>
      <c r="E513" s="637"/>
      <c r="F513" s="638" t="s">
        <v>657</v>
      </c>
      <c r="G513" s="626" t="s">
        <v>382</v>
      </c>
      <c r="H513" s="626" t="s">
        <v>288</v>
      </c>
      <c r="I513" s="626" t="s">
        <v>372</v>
      </c>
      <c r="J513" s="639">
        <f>378.948+114.442</f>
        <v>493.39</v>
      </c>
      <c r="K513" s="640"/>
      <c r="L513" s="641"/>
      <c r="M513" s="642"/>
      <c r="N513" s="643">
        <v>3027</v>
      </c>
      <c r="O513" s="104"/>
      <c r="P513" s="104"/>
      <c r="X513" s="24"/>
    </row>
    <row r="514" spans="1:24" ht="26.1" customHeight="1" x14ac:dyDescent="0.2">
      <c r="A514" s="170"/>
      <c r="B514" s="366" t="s">
        <v>512</v>
      </c>
      <c r="C514" s="367"/>
      <c r="D514" s="368"/>
      <c r="E514" s="368"/>
      <c r="F514" s="369" t="s">
        <v>511</v>
      </c>
      <c r="G514" s="368"/>
      <c r="H514" s="368"/>
      <c r="I514" s="368"/>
      <c r="J514" s="370">
        <f>J515+J517</f>
        <v>600.79999999999995</v>
      </c>
      <c r="K514" s="371"/>
      <c r="L514" s="372">
        <f>L515+L517</f>
        <v>605.88300000000004</v>
      </c>
      <c r="M514" s="372">
        <f>M515+M517</f>
        <v>605.88300000000004</v>
      </c>
      <c r="N514" s="373">
        <f>N515+N517</f>
        <v>719.69999999999993</v>
      </c>
      <c r="O514" s="104"/>
      <c r="P514" s="104"/>
      <c r="X514" s="24"/>
    </row>
    <row r="515" spans="1:24" ht="16.899999999999999" customHeight="1" x14ac:dyDescent="0.2">
      <c r="A515" s="170"/>
      <c r="B515" s="86" t="s">
        <v>427</v>
      </c>
      <c r="C515" s="353"/>
      <c r="D515" s="354"/>
      <c r="E515" s="354"/>
      <c r="F515" s="96" t="s">
        <v>511</v>
      </c>
      <c r="G515" s="79" t="s">
        <v>63</v>
      </c>
      <c r="H515" s="79"/>
      <c r="I515" s="354"/>
      <c r="J515" s="71">
        <f>J516</f>
        <v>493.39</v>
      </c>
      <c r="K515" s="374"/>
      <c r="L515" s="71">
        <v>555.32000000000005</v>
      </c>
      <c r="M515" s="71">
        <v>555.32000000000005</v>
      </c>
      <c r="N515" s="190">
        <f>N516</f>
        <v>695.19999999999993</v>
      </c>
      <c r="O515" s="104"/>
      <c r="P515" s="104"/>
      <c r="X515" s="24"/>
    </row>
    <row r="516" spans="1:24" ht="16.899999999999999" customHeight="1" x14ac:dyDescent="0.2">
      <c r="A516" s="170"/>
      <c r="B516" s="86" t="s">
        <v>91</v>
      </c>
      <c r="C516" s="353"/>
      <c r="D516" s="354"/>
      <c r="E516" s="354"/>
      <c r="F516" s="96" t="s">
        <v>511</v>
      </c>
      <c r="G516" s="79" t="s">
        <v>63</v>
      </c>
      <c r="H516" s="79" t="s">
        <v>372</v>
      </c>
      <c r="I516" s="79" t="s">
        <v>331</v>
      </c>
      <c r="J516" s="71">
        <f>378.948+114.442</f>
        <v>493.39</v>
      </c>
      <c r="K516" s="374"/>
      <c r="L516" s="71">
        <v>555.32000000000005</v>
      </c>
      <c r="M516" s="71">
        <v>555.32000000000005</v>
      </c>
      <c r="N516" s="190">
        <f>490.323+148.077+56.8</f>
        <v>695.19999999999993</v>
      </c>
      <c r="O516" s="104"/>
      <c r="P516" s="104"/>
      <c r="X516" s="24"/>
    </row>
    <row r="517" spans="1:24" ht="16.899999999999999" customHeight="1" x14ac:dyDescent="0.2">
      <c r="A517" s="170"/>
      <c r="B517" s="189" t="s">
        <v>280</v>
      </c>
      <c r="C517" s="353"/>
      <c r="D517" s="354"/>
      <c r="E517" s="354"/>
      <c r="F517" s="96" t="s">
        <v>511</v>
      </c>
      <c r="G517" s="79" t="s">
        <v>64</v>
      </c>
      <c r="H517" s="79"/>
      <c r="I517" s="79"/>
      <c r="J517" s="364">
        <f>J518</f>
        <v>107.41</v>
      </c>
      <c r="K517" s="374"/>
      <c r="L517" s="374">
        <v>50.563000000000002</v>
      </c>
      <c r="M517" s="374">
        <v>50.563000000000002</v>
      </c>
      <c r="N517" s="362">
        <f>N518</f>
        <v>24.5</v>
      </c>
      <c r="O517" s="104"/>
      <c r="P517" s="104"/>
      <c r="X517" s="24"/>
    </row>
    <row r="518" spans="1:24" ht="16.899999999999999" customHeight="1" x14ac:dyDescent="0.2">
      <c r="A518" s="170"/>
      <c r="B518" s="375" t="s">
        <v>513</v>
      </c>
      <c r="C518" s="353"/>
      <c r="D518" s="354"/>
      <c r="E518" s="354"/>
      <c r="F518" s="96" t="s">
        <v>511</v>
      </c>
      <c r="G518" s="79" t="s">
        <v>64</v>
      </c>
      <c r="H518" s="79" t="s">
        <v>372</v>
      </c>
      <c r="I518" s="79" t="s">
        <v>331</v>
      </c>
      <c r="J518" s="71">
        <f>86.41+21</f>
        <v>107.41</v>
      </c>
      <c r="K518" s="374"/>
      <c r="L518" s="374">
        <v>50.563000000000002</v>
      </c>
      <c r="M518" s="374">
        <v>50.563000000000002</v>
      </c>
      <c r="N518" s="190">
        <v>24.5</v>
      </c>
      <c r="O518" s="104"/>
      <c r="P518" s="104"/>
      <c r="X518" s="24"/>
    </row>
    <row r="519" spans="1:24" ht="24.95" hidden="1" customHeight="1" x14ac:dyDescent="0.2">
      <c r="A519" s="170"/>
      <c r="B519" s="376" t="s">
        <v>483</v>
      </c>
      <c r="C519" s="232"/>
      <c r="D519" s="233"/>
      <c r="E519" s="232"/>
      <c r="F519" s="377" t="s">
        <v>484</v>
      </c>
      <c r="G519" s="233"/>
      <c r="H519" s="233"/>
      <c r="I519" s="232"/>
      <c r="J519" s="234"/>
      <c r="K519" s="234"/>
      <c r="L519" s="234"/>
      <c r="M519" s="298"/>
      <c r="N519" s="378">
        <f>N520</f>
        <v>0</v>
      </c>
      <c r="O519" s="104"/>
      <c r="P519" s="104"/>
      <c r="X519" s="24"/>
    </row>
    <row r="520" spans="1:24" ht="16.899999999999999" hidden="1" customHeight="1" x14ac:dyDescent="0.2">
      <c r="A520" s="170"/>
      <c r="B520" s="189" t="s">
        <v>280</v>
      </c>
      <c r="C520" s="59"/>
      <c r="D520" s="79" t="s">
        <v>118</v>
      </c>
      <c r="E520" s="79" t="s">
        <v>120</v>
      </c>
      <c r="F520" s="79" t="s">
        <v>484</v>
      </c>
      <c r="G520" s="73">
        <v>240</v>
      </c>
      <c r="H520" s="73"/>
      <c r="I520" s="71"/>
      <c r="J520" s="69"/>
      <c r="K520" s="71"/>
      <c r="L520" s="71"/>
      <c r="M520" s="51"/>
      <c r="N520" s="184">
        <f>N521</f>
        <v>0</v>
      </c>
      <c r="O520" s="104"/>
      <c r="P520" s="104"/>
      <c r="X520" s="24"/>
    </row>
    <row r="521" spans="1:24" ht="16.899999999999999" hidden="1" customHeight="1" x14ac:dyDescent="0.2">
      <c r="A521" s="170"/>
      <c r="B521" s="80" t="s">
        <v>119</v>
      </c>
      <c r="C521" s="59"/>
      <c r="D521" s="79"/>
      <c r="E521" s="79"/>
      <c r="F521" s="79" t="s">
        <v>484</v>
      </c>
      <c r="G521" s="73">
        <v>240</v>
      </c>
      <c r="H521" s="79" t="s">
        <v>296</v>
      </c>
      <c r="I521" s="79" t="s">
        <v>332</v>
      </c>
      <c r="J521" s="69"/>
      <c r="K521" s="71"/>
      <c r="L521" s="71"/>
      <c r="M521" s="51"/>
      <c r="N521" s="184">
        <f>392.1-392.1</f>
        <v>0</v>
      </c>
      <c r="O521" s="104"/>
      <c r="P521" s="104"/>
      <c r="X521" s="24"/>
    </row>
    <row r="522" spans="1:24" ht="25.5" customHeight="1" x14ac:dyDescent="0.2">
      <c r="A522" s="379"/>
      <c r="B522" s="380" t="s">
        <v>514</v>
      </c>
      <c r="C522" s="381"/>
      <c r="D522" s="155"/>
      <c r="E522" s="155"/>
      <c r="F522" s="78" t="s">
        <v>515</v>
      </c>
      <c r="G522" s="79"/>
      <c r="H522" s="79"/>
      <c r="I522" s="382"/>
      <c r="J522" s="142"/>
      <c r="K522" s="143"/>
      <c r="L522" s="383"/>
      <c r="M522" s="384">
        <f>M523</f>
        <v>139.6</v>
      </c>
      <c r="N522" s="385">
        <f>N523</f>
        <v>851</v>
      </c>
      <c r="O522" s="104"/>
      <c r="P522" s="104"/>
      <c r="X522" s="24"/>
    </row>
    <row r="523" spans="1:24" ht="16.899999999999999" customHeight="1" x14ac:dyDescent="0.2">
      <c r="A523" s="386"/>
      <c r="B523" s="387" t="s">
        <v>229</v>
      </c>
      <c r="C523" s="388"/>
      <c r="D523" s="389"/>
      <c r="E523" s="389"/>
      <c r="F523" s="232" t="s">
        <v>515</v>
      </c>
      <c r="G523" s="232" t="s">
        <v>230</v>
      </c>
      <c r="H523" s="232"/>
      <c r="I523" s="390"/>
      <c r="J523" s="391"/>
      <c r="K523" s="392"/>
      <c r="L523" s="345"/>
      <c r="M523" s="393">
        <f>M524</f>
        <v>139.6</v>
      </c>
      <c r="N523" s="216">
        <f>N524</f>
        <v>851</v>
      </c>
      <c r="O523" s="104"/>
      <c r="P523" s="104"/>
      <c r="X523" s="24"/>
    </row>
    <row r="524" spans="1:24" ht="16.899999999999999" customHeight="1" x14ac:dyDescent="0.2">
      <c r="A524" s="379"/>
      <c r="B524" s="394" t="s">
        <v>223</v>
      </c>
      <c r="C524" s="381"/>
      <c r="D524" s="155"/>
      <c r="E524" s="155"/>
      <c r="F524" s="79" t="s">
        <v>515</v>
      </c>
      <c r="G524" s="79" t="s">
        <v>230</v>
      </c>
      <c r="H524" s="79" t="s">
        <v>314</v>
      </c>
      <c r="I524" s="79" t="s">
        <v>315</v>
      </c>
      <c r="J524" s="142"/>
      <c r="K524" s="143"/>
      <c r="L524" s="141"/>
      <c r="M524" s="395">
        <v>139.6</v>
      </c>
      <c r="N524" s="216">
        <v>851</v>
      </c>
      <c r="O524" s="104"/>
      <c r="P524" s="104"/>
      <c r="X524" s="24"/>
    </row>
    <row r="525" spans="1:24" x14ac:dyDescent="0.2">
      <c r="A525" s="170"/>
      <c r="B525" s="396" t="s">
        <v>516</v>
      </c>
      <c r="C525" s="102"/>
      <c r="D525" s="79"/>
      <c r="E525" s="79"/>
      <c r="F525" s="78" t="s">
        <v>517</v>
      </c>
      <c r="G525" s="63"/>
      <c r="H525" s="63"/>
      <c r="I525" s="79"/>
      <c r="J525" s="141">
        <f>J526</f>
        <v>1109.2180000000001</v>
      </c>
      <c r="K525" s="142"/>
      <c r="L525" s="143"/>
      <c r="M525" s="141"/>
      <c r="N525" s="326">
        <f t="shared" ref="N525:P526" si="50">N526</f>
        <v>775.92</v>
      </c>
      <c r="O525" s="141">
        <f t="shared" si="50"/>
        <v>799.11500000000001</v>
      </c>
      <c r="P525" s="141">
        <f t="shared" si="50"/>
        <v>895.01</v>
      </c>
      <c r="X525" s="24"/>
    </row>
    <row r="526" spans="1:24" ht="16.899999999999999" customHeight="1" x14ac:dyDescent="0.2">
      <c r="A526" s="170"/>
      <c r="B526" s="189" t="s">
        <v>280</v>
      </c>
      <c r="C526" s="102"/>
      <c r="D526" s="79"/>
      <c r="E526" s="79"/>
      <c r="F526" s="79" t="s">
        <v>517</v>
      </c>
      <c r="G526" s="79" t="s">
        <v>64</v>
      </c>
      <c r="H526" s="79"/>
      <c r="I526" s="79"/>
      <c r="J526" s="141">
        <f>J527</f>
        <v>1109.2180000000001</v>
      </c>
      <c r="K526" s="142"/>
      <c r="L526" s="143"/>
      <c r="M526" s="141"/>
      <c r="N526" s="324">
        <f t="shared" si="50"/>
        <v>775.92</v>
      </c>
      <c r="O526" s="141">
        <f t="shared" si="50"/>
        <v>799.11500000000001</v>
      </c>
      <c r="P526" s="141">
        <f t="shared" si="50"/>
        <v>895.01</v>
      </c>
      <c r="X526" s="24"/>
    </row>
    <row r="527" spans="1:24" ht="12.75" customHeight="1" x14ac:dyDescent="0.2">
      <c r="A527" s="170"/>
      <c r="B527" s="86" t="s">
        <v>149</v>
      </c>
      <c r="C527" s="102"/>
      <c r="D527" s="79"/>
      <c r="E527" s="79"/>
      <c r="F527" s="79" t="s">
        <v>517</v>
      </c>
      <c r="G527" s="79" t="s">
        <v>64</v>
      </c>
      <c r="H527" s="79" t="s">
        <v>288</v>
      </c>
      <c r="I527" s="79" t="s">
        <v>315</v>
      </c>
      <c r="J527" s="69">
        <v>1109.2180000000001</v>
      </c>
      <c r="K527" s="142"/>
      <c r="L527" s="143"/>
      <c r="M527" s="383"/>
      <c r="N527" s="184">
        <v>775.92</v>
      </c>
      <c r="O527" s="185">
        <v>799.11500000000001</v>
      </c>
      <c r="P527" s="69">
        <v>895.01</v>
      </c>
      <c r="X527" s="24"/>
    </row>
    <row r="528" spans="1:24" ht="25.5" hidden="1" x14ac:dyDescent="0.2">
      <c r="A528" s="230"/>
      <c r="B528" s="366" t="s">
        <v>512</v>
      </c>
      <c r="C528" s="367"/>
      <c r="D528" s="368"/>
      <c r="E528" s="368"/>
      <c r="F528" s="369" t="s">
        <v>511</v>
      </c>
      <c r="G528" s="368"/>
      <c r="H528" s="368"/>
      <c r="I528" s="368"/>
      <c r="J528" s="370">
        <f>J529+J531</f>
        <v>600.79999999999995</v>
      </c>
      <c r="K528" s="371"/>
      <c r="L528" s="372">
        <f>L529+L531</f>
        <v>605.88300000000004</v>
      </c>
      <c r="M528" s="372">
        <f>M529+M531</f>
        <v>605.88300000000004</v>
      </c>
      <c r="N528" s="373">
        <f>N529+N531</f>
        <v>0</v>
      </c>
      <c r="O528" s="358">
        <f>O529+O531</f>
        <v>600.79999999999995</v>
      </c>
      <c r="P528" s="359">
        <f>P529+P531</f>
        <v>600.79999999999995</v>
      </c>
      <c r="X528" s="24"/>
    </row>
    <row r="529" spans="1:24" hidden="1" x14ac:dyDescent="0.2">
      <c r="A529" s="170"/>
      <c r="B529" s="86" t="s">
        <v>427</v>
      </c>
      <c r="C529" s="353"/>
      <c r="D529" s="354"/>
      <c r="E529" s="354"/>
      <c r="F529" s="96" t="s">
        <v>511</v>
      </c>
      <c r="G529" s="79" t="s">
        <v>63</v>
      </c>
      <c r="H529" s="79"/>
      <c r="I529" s="354"/>
      <c r="J529" s="71">
        <f>J530</f>
        <v>493.39</v>
      </c>
      <c r="K529" s="374"/>
      <c r="L529" s="71">
        <v>555.32000000000005</v>
      </c>
      <c r="M529" s="71">
        <v>555.32000000000005</v>
      </c>
      <c r="N529" s="190">
        <f>N530</f>
        <v>0</v>
      </c>
      <c r="O529" s="104">
        <f>O530</f>
        <v>493.39</v>
      </c>
      <c r="P529" s="71">
        <f>P530</f>
        <v>493.39</v>
      </c>
      <c r="X529" s="24"/>
    </row>
    <row r="530" spans="1:24" hidden="1" x14ac:dyDescent="0.2">
      <c r="A530" s="170"/>
      <c r="B530" s="86" t="s">
        <v>91</v>
      </c>
      <c r="C530" s="353"/>
      <c r="D530" s="354"/>
      <c r="E530" s="354"/>
      <c r="F530" s="96" t="s">
        <v>511</v>
      </c>
      <c r="G530" s="79" t="s">
        <v>63</v>
      </c>
      <c r="H530" s="79" t="s">
        <v>372</v>
      </c>
      <c r="I530" s="79" t="s">
        <v>331</v>
      </c>
      <c r="J530" s="71">
        <f>378.948+114.442</f>
        <v>493.39</v>
      </c>
      <c r="K530" s="374"/>
      <c r="L530" s="71">
        <v>555.32000000000005</v>
      </c>
      <c r="M530" s="71">
        <v>555.32000000000005</v>
      </c>
      <c r="N530" s="190"/>
      <c r="O530" s="104">
        <f>378.948+114.442</f>
        <v>493.39</v>
      </c>
      <c r="P530" s="71">
        <f>378.948+114.442</f>
        <v>493.39</v>
      </c>
      <c r="X530" s="24"/>
    </row>
    <row r="531" spans="1:24" ht="25.5" hidden="1" x14ac:dyDescent="0.2">
      <c r="A531" s="170"/>
      <c r="B531" s="189" t="s">
        <v>280</v>
      </c>
      <c r="C531" s="353"/>
      <c r="D531" s="354"/>
      <c r="E531" s="354"/>
      <c r="F531" s="96" t="s">
        <v>511</v>
      </c>
      <c r="G531" s="79" t="s">
        <v>64</v>
      </c>
      <c r="H531" s="79"/>
      <c r="I531" s="79"/>
      <c r="J531" s="364">
        <f>J532</f>
        <v>107.41</v>
      </c>
      <c r="K531" s="374"/>
      <c r="L531" s="374">
        <v>50.563000000000002</v>
      </c>
      <c r="M531" s="374">
        <v>50.563000000000002</v>
      </c>
      <c r="N531" s="362">
        <f>N532</f>
        <v>0</v>
      </c>
      <c r="O531" s="363">
        <f>O532</f>
        <v>107.41</v>
      </c>
      <c r="P531" s="364">
        <f>P532</f>
        <v>107.41</v>
      </c>
      <c r="X531" s="24"/>
    </row>
    <row r="532" spans="1:24" ht="13.5" hidden="1" thickBot="1" x14ac:dyDescent="0.25">
      <c r="A532" s="397"/>
      <c r="B532" s="398" t="s">
        <v>513</v>
      </c>
      <c r="C532" s="399"/>
      <c r="D532" s="400"/>
      <c r="E532" s="400"/>
      <c r="F532" s="401" t="s">
        <v>511</v>
      </c>
      <c r="G532" s="402" t="s">
        <v>64</v>
      </c>
      <c r="H532" s="402" t="s">
        <v>372</v>
      </c>
      <c r="I532" s="402" t="s">
        <v>331</v>
      </c>
      <c r="J532" s="403">
        <f>86.41+21</f>
        <v>107.41</v>
      </c>
      <c r="K532" s="404"/>
      <c r="L532" s="404">
        <v>50.563000000000002</v>
      </c>
      <c r="M532" s="404">
        <v>50.563000000000002</v>
      </c>
      <c r="N532" s="405"/>
      <c r="O532" s="104">
        <f>86.41+21</f>
        <v>107.41</v>
      </c>
      <c r="P532" s="71">
        <f>86.41+21</f>
        <v>107.41</v>
      </c>
      <c r="X532" s="24"/>
    </row>
    <row r="533" spans="1:24" x14ac:dyDescent="0.2">
      <c r="X533" s="24"/>
    </row>
  </sheetData>
  <mergeCells count="19">
    <mergeCell ref="G501:J501"/>
    <mergeCell ref="A23:J23"/>
    <mergeCell ref="G133:J133"/>
    <mergeCell ref="G134:J134"/>
    <mergeCell ref="G471:J471"/>
    <mergeCell ref="G472:J472"/>
    <mergeCell ref="G500:J500"/>
    <mergeCell ref="F9:N9"/>
    <mergeCell ref="P10:U10"/>
    <mergeCell ref="G11:N11"/>
    <mergeCell ref="B18:J18"/>
    <mergeCell ref="A20:J20"/>
    <mergeCell ref="A21:J21"/>
    <mergeCell ref="I2:N2"/>
    <mergeCell ref="F3:N3"/>
    <mergeCell ref="G5:N5"/>
    <mergeCell ref="P7:U7"/>
    <mergeCell ref="I8:N8"/>
    <mergeCell ref="P8:U8"/>
  </mergeCells>
  <pageMargins left="0.59055118110236227" right="0.59055118110236227" top="0.31496062992125984" bottom="0.31496062992125984" header="0.31496062992125984" footer="0.31496062992125984"/>
  <pageSetup scale="70" firstPageNumber="55" fitToHeight="0" orientation="portrait" useFirstPageNumber="1" r:id="rId1"/>
  <headerFooter alignWithMargins="0"/>
  <rowBreaks count="1" manualBreakCount="1">
    <brk id="2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82"/>
  <sheetViews>
    <sheetView tabSelected="1" view="pageBreakPreview" zoomScale="106" zoomScaleNormal="100" zoomScaleSheetLayoutView="106" workbookViewId="0">
      <selection activeCell="A21" sqref="A21:H21"/>
    </sheetView>
  </sheetViews>
  <sheetFormatPr defaultRowHeight="12.75" x14ac:dyDescent="0.2"/>
  <cols>
    <col min="1" max="1" width="5.28515625" style="24" customWidth="1"/>
    <col min="2" max="2" width="62.42578125" style="1" customWidth="1"/>
    <col min="3" max="3" width="10" style="2" customWidth="1"/>
    <col min="4" max="4" width="9.28515625" style="3" customWidth="1"/>
    <col min="5" max="5" width="10.42578125" style="3" customWidth="1"/>
    <col min="6" max="6" width="11.5703125" style="3" customWidth="1"/>
    <col min="7" max="7" width="10.28515625" style="3" customWidth="1"/>
    <col min="8" max="8" width="14.7109375" style="407" customWidth="1"/>
    <col min="9" max="9" width="18.7109375" style="407" hidden="1" customWidth="1"/>
    <col min="10" max="10" width="15.7109375" style="24" hidden="1" customWidth="1"/>
    <col min="11" max="11" width="11.140625" style="24" customWidth="1"/>
    <col min="12" max="12" width="14.7109375" style="24" customWidth="1"/>
    <col min="13" max="13" width="9.5703125" style="24" bestFit="1" customWidth="1"/>
    <col min="14" max="14" width="14.7109375" style="407" customWidth="1"/>
    <col min="15" max="16" width="8.85546875" style="24" hidden="1" customWidth="1"/>
    <col min="17" max="17" width="15.42578125" style="24" hidden="1" customWidth="1"/>
    <col min="18" max="20" width="9.140625" style="24" hidden="1" customWidth="1"/>
    <col min="21" max="16384" width="9.140625" style="24"/>
  </cols>
  <sheetData>
    <row r="1" spans="5:18" ht="15.75" x14ac:dyDescent="0.25">
      <c r="E1" s="406"/>
      <c r="F1" s="406"/>
      <c r="G1" s="406"/>
      <c r="H1" s="4" t="s">
        <v>662</v>
      </c>
    </row>
    <row r="2" spans="5:18" ht="15.75" x14ac:dyDescent="0.25">
      <c r="E2" s="11"/>
      <c r="F2" s="11"/>
      <c r="G2" s="11"/>
      <c r="H2" s="4" t="s">
        <v>0</v>
      </c>
    </row>
    <row r="3" spans="5:18" ht="15.75" x14ac:dyDescent="0.25">
      <c r="E3" s="11"/>
      <c r="F3" s="11"/>
      <c r="G3" s="11"/>
      <c r="H3" s="4" t="s">
        <v>1</v>
      </c>
    </row>
    <row r="4" spans="5:18" ht="15.75" x14ac:dyDescent="0.25">
      <c r="E4" s="11"/>
      <c r="F4" s="11"/>
      <c r="G4" s="11"/>
      <c r="H4" s="4" t="s">
        <v>2</v>
      </c>
    </row>
    <row r="5" spans="5:18" ht="15.75" x14ac:dyDescent="0.2">
      <c r="E5" s="408"/>
      <c r="F5" s="408"/>
      <c r="G5" s="408"/>
      <c r="H5" s="409" t="s">
        <v>658</v>
      </c>
    </row>
    <row r="8" spans="5:18" ht="15.75" x14ac:dyDescent="0.25">
      <c r="E8" s="406"/>
      <c r="F8" s="406"/>
      <c r="G8" s="406"/>
      <c r="H8" s="4" t="s">
        <v>518</v>
      </c>
      <c r="I8" s="11"/>
      <c r="J8" s="11"/>
      <c r="K8" s="11"/>
      <c r="L8" s="11"/>
      <c r="M8" s="11"/>
      <c r="O8" s="11"/>
      <c r="P8" s="11"/>
      <c r="Q8" s="11"/>
      <c r="R8" s="11"/>
    </row>
    <row r="9" spans="5:18" ht="15.75" x14ac:dyDescent="0.25">
      <c r="E9" s="11"/>
      <c r="F9" s="11"/>
      <c r="G9" s="11"/>
      <c r="H9" s="4" t="s">
        <v>0</v>
      </c>
      <c r="I9" s="11"/>
      <c r="J9" s="11"/>
      <c r="K9" s="11"/>
      <c r="L9" s="11"/>
      <c r="M9" s="11"/>
      <c r="P9" s="11"/>
      <c r="Q9" s="11"/>
      <c r="R9" s="11"/>
    </row>
    <row r="10" spans="5:18" ht="15.75" x14ac:dyDescent="0.25">
      <c r="E10" s="11"/>
      <c r="F10" s="11"/>
      <c r="G10" s="11"/>
      <c r="H10" s="4" t="s">
        <v>1</v>
      </c>
      <c r="I10" s="11"/>
      <c r="J10" s="11"/>
      <c r="K10" s="11"/>
      <c r="L10" s="11"/>
      <c r="M10" s="11"/>
      <c r="O10" s="11"/>
      <c r="P10" s="11"/>
      <c r="Q10" s="11"/>
      <c r="R10" s="11"/>
    </row>
    <row r="11" spans="5:18" ht="15.75" x14ac:dyDescent="0.25">
      <c r="E11" s="11"/>
      <c r="F11" s="11"/>
      <c r="G11" s="11"/>
      <c r="H11" s="4" t="s">
        <v>2</v>
      </c>
      <c r="I11" s="11"/>
      <c r="J11" s="11"/>
      <c r="K11" s="11"/>
      <c r="L11" s="11"/>
      <c r="M11" s="11"/>
      <c r="O11" s="11"/>
      <c r="P11" s="11"/>
      <c r="Q11" s="11"/>
      <c r="R11" s="11"/>
    </row>
    <row r="12" spans="5:18" ht="15.75" x14ac:dyDescent="0.2">
      <c r="E12" s="408"/>
      <c r="F12" s="408"/>
      <c r="G12" s="408"/>
      <c r="H12" s="409" t="s">
        <v>519</v>
      </c>
      <c r="I12" s="408"/>
      <c r="J12" s="408"/>
      <c r="K12" s="408"/>
      <c r="L12" s="408"/>
      <c r="M12" s="408"/>
      <c r="O12" s="410" t="s">
        <v>520</v>
      </c>
      <c r="Q12" s="411"/>
      <c r="R12" s="411"/>
    </row>
    <row r="13" spans="5:18" ht="15.75" x14ac:dyDescent="0.25">
      <c r="I13" s="3"/>
      <c r="J13" s="3"/>
      <c r="K13" s="3"/>
      <c r="L13" s="3"/>
      <c r="M13" s="407"/>
      <c r="O13" s="4"/>
      <c r="P13" s="4"/>
      <c r="Q13" s="4"/>
      <c r="R13" s="4"/>
    </row>
    <row r="14" spans="5:18" ht="15.75" hidden="1" x14ac:dyDescent="0.25">
      <c r="E14" s="14"/>
      <c r="F14" s="14"/>
      <c r="G14" s="14"/>
      <c r="H14" s="409" t="s">
        <v>6</v>
      </c>
      <c r="I14" s="3"/>
      <c r="J14" s="14"/>
      <c r="K14" s="14"/>
      <c r="L14" s="14"/>
      <c r="M14" s="409"/>
      <c r="O14" s="4"/>
      <c r="P14" s="4"/>
      <c r="Q14" s="4"/>
      <c r="R14" s="4"/>
    </row>
    <row r="15" spans="5:18" ht="15.75" hidden="1" x14ac:dyDescent="0.25">
      <c r="E15" s="14"/>
      <c r="F15" s="14"/>
      <c r="G15" s="14"/>
      <c r="H15" s="412"/>
      <c r="I15" s="3"/>
      <c r="J15" s="14"/>
      <c r="K15" s="14"/>
      <c r="L15" s="14"/>
      <c r="M15" s="412"/>
      <c r="P15" s="4"/>
      <c r="Q15" s="4"/>
    </row>
    <row r="16" spans="5:18" ht="15.75" hidden="1" x14ac:dyDescent="0.25">
      <c r="E16" s="14"/>
      <c r="F16" s="14"/>
      <c r="G16" s="14"/>
      <c r="H16" s="409" t="s">
        <v>7</v>
      </c>
      <c r="I16" s="3"/>
      <c r="J16" s="14"/>
      <c r="K16" s="14"/>
      <c r="L16" s="14"/>
      <c r="M16" s="409"/>
      <c r="O16" s="4"/>
      <c r="P16" s="4"/>
      <c r="Q16" s="4"/>
      <c r="R16" s="4"/>
    </row>
    <row r="17" spans="1:17" ht="15.75" hidden="1" x14ac:dyDescent="0.25">
      <c r="H17" s="413"/>
      <c r="I17" s="414">
        <v>73707.5</v>
      </c>
      <c r="J17" s="3"/>
      <c r="K17" s="3"/>
      <c r="L17" s="3"/>
      <c r="M17" s="407"/>
      <c r="N17" s="413"/>
      <c r="O17" s="4"/>
      <c r="P17" s="4"/>
      <c r="Q17" s="4"/>
    </row>
    <row r="18" spans="1:17" x14ac:dyDescent="0.2">
      <c r="G18" s="415"/>
      <c r="H18" s="416"/>
      <c r="I18" s="417">
        <v>3685.4</v>
      </c>
      <c r="N18" s="416"/>
    </row>
    <row r="19" spans="1:17" ht="15.75" x14ac:dyDescent="0.2">
      <c r="B19" s="418"/>
      <c r="C19" s="418"/>
      <c r="D19" s="418"/>
      <c r="E19" s="418"/>
      <c r="F19" s="418"/>
      <c r="G19" s="418"/>
      <c r="H19" s="418"/>
      <c r="I19" s="419" t="e">
        <f>I17-I18-#REF!</f>
        <v>#REF!</v>
      </c>
      <c r="N19" s="24"/>
    </row>
    <row r="20" spans="1:17" ht="15.6" customHeight="1" x14ac:dyDescent="0.2">
      <c r="A20" s="420" t="s">
        <v>521</v>
      </c>
      <c r="B20" s="420"/>
      <c r="C20" s="420"/>
      <c r="D20" s="420"/>
      <c r="E20" s="420"/>
      <c r="F20" s="420"/>
      <c r="G20" s="420"/>
      <c r="H20" s="420"/>
      <c r="I20" s="24"/>
      <c r="N20" s="24"/>
    </row>
    <row r="21" spans="1:17" ht="15.6" customHeight="1" x14ac:dyDescent="0.2">
      <c r="A21" s="420" t="s">
        <v>522</v>
      </c>
      <c r="B21" s="420"/>
      <c r="C21" s="420"/>
      <c r="D21" s="420"/>
      <c r="E21" s="420"/>
      <c r="F21" s="420"/>
      <c r="G21" s="420"/>
      <c r="H21" s="420"/>
      <c r="I21" s="24"/>
      <c r="N21" s="24"/>
    </row>
    <row r="22" spans="1:17" ht="15" customHeight="1" x14ac:dyDescent="0.2">
      <c r="A22" s="420" t="s">
        <v>523</v>
      </c>
      <c r="B22" s="420"/>
      <c r="C22" s="420"/>
      <c r="D22" s="420"/>
      <c r="E22" s="420"/>
      <c r="F22" s="420"/>
      <c r="G22" s="420"/>
      <c r="H22" s="420"/>
      <c r="I22" s="24"/>
      <c r="N22" s="24"/>
    </row>
    <row r="23" spans="1:17" ht="16.5" thickBot="1" x14ac:dyDescent="0.3">
      <c r="A23" s="421"/>
      <c r="B23" s="38"/>
      <c r="C23" s="39"/>
      <c r="D23" s="40"/>
      <c r="E23" s="40"/>
      <c r="F23" s="40"/>
      <c r="G23" s="40"/>
      <c r="H23" s="422" t="s">
        <v>17</v>
      </c>
      <c r="I23" s="423"/>
      <c r="N23" s="423"/>
    </row>
    <row r="24" spans="1:17" ht="21.75" thickBot="1" x14ac:dyDescent="0.25">
      <c r="A24" s="424" t="s">
        <v>524</v>
      </c>
      <c r="B24" s="425" t="s">
        <v>18</v>
      </c>
      <c r="C24" s="426" t="s">
        <v>525</v>
      </c>
      <c r="D24" s="427" t="s">
        <v>526</v>
      </c>
      <c r="E24" s="427" t="s">
        <v>527</v>
      </c>
      <c r="F24" s="427" t="s">
        <v>528</v>
      </c>
      <c r="G24" s="427" t="s">
        <v>529</v>
      </c>
      <c r="H24" s="428" t="s">
        <v>530</v>
      </c>
      <c r="I24" s="429" t="s">
        <v>531</v>
      </c>
      <c r="J24" s="430" t="s">
        <v>530</v>
      </c>
    </row>
    <row r="25" spans="1:17" ht="13.5" thickBot="1" x14ac:dyDescent="0.25">
      <c r="A25" s="431"/>
      <c r="B25" s="432" t="s">
        <v>532</v>
      </c>
      <c r="C25" s="433"/>
      <c r="D25" s="434"/>
      <c r="E25" s="434"/>
      <c r="F25" s="434"/>
      <c r="G25" s="434"/>
      <c r="H25" s="435">
        <f>H27</f>
        <v>99089.882999999987</v>
      </c>
      <c r="I25" s="436">
        <f>I26+I62+I359</f>
        <v>78942.399999999994</v>
      </c>
      <c r="J25" s="437">
        <f>J26+J62+J359</f>
        <v>79872.899999999994</v>
      </c>
      <c r="L25" s="37"/>
    </row>
    <row r="26" spans="1:17" ht="21.75" hidden="1" thickBot="1" x14ac:dyDescent="0.25">
      <c r="A26" s="438">
        <v>1</v>
      </c>
      <c r="B26" s="439" t="s">
        <v>533</v>
      </c>
      <c r="C26" s="427" t="s">
        <v>31</v>
      </c>
      <c r="D26" s="427"/>
      <c r="E26" s="427"/>
      <c r="F26" s="427"/>
      <c r="G26" s="427"/>
      <c r="H26" s="440">
        <f>H28</f>
        <v>24449.329999999998</v>
      </c>
      <c r="I26" s="441">
        <f>I28</f>
        <v>2531.0699999999997</v>
      </c>
      <c r="J26" s="442">
        <f>J28</f>
        <v>2637.06</v>
      </c>
    </row>
    <row r="27" spans="1:17" ht="24.75" thickBot="1" x14ac:dyDescent="0.25">
      <c r="A27" s="438">
        <v>1</v>
      </c>
      <c r="B27" s="443" t="s">
        <v>534</v>
      </c>
      <c r="C27" s="427" t="s">
        <v>31</v>
      </c>
      <c r="D27" s="427"/>
      <c r="E27" s="427"/>
      <c r="F27" s="427"/>
      <c r="G27" s="427"/>
      <c r="H27" s="440">
        <f>H28+H125+H151+H200+H274+H284++H305+H323+H117+H348</f>
        <v>99089.882999999987</v>
      </c>
      <c r="I27" s="441">
        <f>I28+I100+I126+I175+I249+I260+I280+I295+I92</f>
        <v>44063.945</v>
      </c>
      <c r="J27" s="444">
        <f>J28+J100+J126+J175+J249+J260+J280+J295+J92</f>
        <v>42129.229999999996</v>
      </c>
    </row>
    <row r="28" spans="1:17" x14ac:dyDescent="0.2">
      <c r="A28" s="445"/>
      <c r="B28" s="446" t="s">
        <v>30</v>
      </c>
      <c r="C28" s="447"/>
      <c r="D28" s="448" t="s">
        <v>315</v>
      </c>
      <c r="E28" s="448" t="s">
        <v>535</v>
      </c>
      <c r="F28" s="448"/>
      <c r="G28" s="448"/>
      <c r="H28" s="449">
        <f>H35+H43+H64+H82+H94+H100</f>
        <v>24449.329999999998</v>
      </c>
      <c r="I28" s="450">
        <f>I29+I43+I56</f>
        <v>2531.0699999999997</v>
      </c>
      <c r="J28" s="451">
        <f>J29+J43+J56</f>
        <v>2637.06</v>
      </c>
    </row>
    <row r="29" spans="1:17" ht="21" hidden="1" x14ac:dyDescent="0.2">
      <c r="A29" s="306"/>
      <c r="B29" s="452" t="s">
        <v>421</v>
      </c>
      <c r="C29" s="453"/>
      <c r="D29" s="454" t="s">
        <v>315</v>
      </c>
      <c r="E29" s="454" t="s">
        <v>372</v>
      </c>
      <c r="F29" s="454"/>
      <c r="G29" s="454"/>
      <c r="H29" s="455"/>
      <c r="I29" s="456">
        <f t="shared" ref="I29:J33" si="0">I30</f>
        <v>0</v>
      </c>
      <c r="J29" s="457">
        <f t="shared" si="0"/>
        <v>0</v>
      </c>
    </row>
    <row r="30" spans="1:17" ht="22.5" hidden="1" x14ac:dyDescent="0.2">
      <c r="A30" s="458"/>
      <c r="B30" s="459" t="s">
        <v>536</v>
      </c>
      <c r="C30" s="460"/>
      <c r="D30" s="307" t="s">
        <v>315</v>
      </c>
      <c r="E30" s="307" t="s">
        <v>372</v>
      </c>
      <c r="F30" s="307" t="s">
        <v>413</v>
      </c>
      <c r="G30" s="307"/>
      <c r="H30" s="461"/>
      <c r="I30" s="462">
        <f t="shared" si="0"/>
        <v>0</v>
      </c>
      <c r="J30" s="463">
        <f t="shared" si="0"/>
        <v>0</v>
      </c>
    </row>
    <row r="31" spans="1:17" ht="22.5" hidden="1" x14ac:dyDescent="0.2">
      <c r="A31" s="306"/>
      <c r="B31" s="459" t="s">
        <v>537</v>
      </c>
      <c r="C31" s="460"/>
      <c r="D31" s="307" t="s">
        <v>315</v>
      </c>
      <c r="E31" s="307" t="s">
        <v>372</v>
      </c>
      <c r="F31" s="307" t="s">
        <v>415</v>
      </c>
      <c r="G31" s="307"/>
      <c r="H31" s="461"/>
      <c r="I31" s="462">
        <f t="shared" si="0"/>
        <v>0</v>
      </c>
      <c r="J31" s="463">
        <f t="shared" si="0"/>
        <v>0</v>
      </c>
    </row>
    <row r="32" spans="1:17" hidden="1" x14ac:dyDescent="0.2">
      <c r="A32" s="306"/>
      <c r="B32" s="459" t="s">
        <v>416</v>
      </c>
      <c r="C32" s="460"/>
      <c r="D32" s="307" t="s">
        <v>538</v>
      </c>
      <c r="E32" s="307" t="s">
        <v>539</v>
      </c>
      <c r="F32" s="307" t="s">
        <v>417</v>
      </c>
      <c r="G32" s="307"/>
      <c r="H32" s="461"/>
      <c r="I32" s="462">
        <f t="shared" si="0"/>
        <v>0</v>
      </c>
      <c r="J32" s="463">
        <f t="shared" si="0"/>
        <v>0</v>
      </c>
    </row>
    <row r="33" spans="1:10" ht="22.5" hidden="1" x14ac:dyDescent="0.2">
      <c r="A33" s="306"/>
      <c r="B33" s="459" t="s">
        <v>537</v>
      </c>
      <c r="C33" s="460"/>
      <c r="D33" s="307" t="s">
        <v>538</v>
      </c>
      <c r="E33" s="307" t="s">
        <v>539</v>
      </c>
      <c r="F33" s="307" t="s">
        <v>419</v>
      </c>
      <c r="G33" s="307"/>
      <c r="H33" s="461"/>
      <c r="I33" s="462">
        <f t="shared" si="0"/>
        <v>0</v>
      </c>
      <c r="J33" s="463">
        <f t="shared" si="0"/>
        <v>0</v>
      </c>
    </row>
    <row r="34" spans="1:10" hidden="1" x14ac:dyDescent="0.2">
      <c r="A34" s="306"/>
      <c r="B34" s="464" t="s">
        <v>420</v>
      </c>
      <c r="C34" s="465"/>
      <c r="D34" s="307" t="s">
        <v>315</v>
      </c>
      <c r="E34" s="307" t="s">
        <v>372</v>
      </c>
      <c r="F34" s="307" t="s">
        <v>419</v>
      </c>
      <c r="G34" s="307" t="s">
        <v>63</v>
      </c>
      <c r="H34" s="461"/>
      <c r="I34" s="462"/>
      <c r="J34" s="463"/>
    </row>
    <row r="35" spans="1:10" ht="24" x14ac:dyDescent="0.2">
      <c r="A35" s="306"/>
      <c r="B35" s="466" t="s">
        <v>421</v>
      </c>
      <c r="C35" s="465"/>
      <c r="D35" s="454" t="s">
        <v>315</v>
      </c>
      <c r="E35" s="454" t="s">
        <v>372</v>
      </c>
      <c r="F35" s="307"/>
      <c r="G35" s="307"/>
      <c r="H35" s="455">
        <f>H36</f>
        <v>1627.578</v>
      </c>
      <c r="I35" s="462"/>
      <c r="J35" s="463"/>
    </row>
    <row r="36" spans="1:10" ht="24.75" customHeight="1" x14ac:dyDescent="0.2">
      <c r="A36" s="306"/>
      <c r="B36" s="459" t="s">
        <v>414</v>
      </c>
      <c r="C36" s="465"/>
      <c r="D36" s="307" t="s">
        <v>315</v>
      </c>
      <c r="E36" s="307" t="s">
        <v>372</v>
      </c>
      <c r="F36" s="307" t="s">
        <v>413</v>
      </c>
      <c r="G36" s="307"/>
      <c r="H36" s="461">
        <f>H37</f>
        <v>1627.578</v>
      </c>
      <c r="I36" s="462"/>
      <c r="J36" s="463"/>
    </row>
    <row r="37" spans="1:10" ht="22.5" x14ac:dyDescent="0.2">
      <c r="A37" s="306"/>
      <c r="B37" s="459" t="s">
        <v>418</v>
      </c>
      <c r="C37" s="465"/>
      <c r="D37" s="307" t="s">
        <v>315</v>
      </c>
      <c r="E37" s="307" t="s">
        <v>372</v>
      </c>
      <c r="F37" s="307" t="s">
        <v>415</v>
      </c>
      <c r="G37" s="307"/>
      <c r="H37" s="461">
        <f>H38</f>
        <v>1627.578</v>
      </c>
      <c r="I37" s="462"/>
      <c r="J37" s="463"/>
    </row>
    <row r="38" spans="1:10" x14ac:dyDescent="0.2">
      <c r="A38" s="306"/>
      <c r="B38" s="459" t="s">
        <v>416</v>
      </c>
      <c r="C38" s="465"/>
      <c r="D38" s="307" t="s">
        <v>315</v>
      </c>
      <c r="E38" s="307" t="s">
        <v>372</v>
      </c>
      <c r="F38" s="307" t="s">
        <v>417</v>
      </c>
      <c r="G38" s="307"/>
      <c r="H38" s="461">
        <f>H39</f>
        <v>1627.578</v>
      </c>
      <c r="I38" s="462"/>
      <c r="J38" s="463"/>
    </row>
    <row r="39" spans="1:10" ht="22.5" x14ac:dyDescent="0.2">
      <c r="A39" s="306"/>
      <c r="B39" s="459" t="s">
        <v>418</v>
      </c>
      <c r="C39" s="465"/>
      <c r="D39" s="307" t="s">
        <v>315</v>
      </c>
      <c r="E39" s="307" t="s">
        <v>372</v>
      </c>
      <c r="F39" s="307" t="s">
        <v>419</v>
      </c>
      <c r="G39" s="307"/>
      <c r="H39" s="461">
        <f>H40</f>
        <v>1627.578</v>
      </c>
      <c r="I39" s="462"/>
      <c r="J39" s="463"/>
    </row>
    <row r="40" spans="1:10" x14ac:dyDescent="0.2">
      <c r="A40" s="306"/>
      <c r="B40" s="467" t="s">
        <v>420</v>
      </c>
      <c r="C40" s="465"/>
      <c r="D40" s="307" t="s">
        <v>315</v>
      </c>
      <c r="E40" s="307" t="s">
        <v>372</v>
      </c>
      <c r="F40" s="307" t="s">
        <v>419</v>
      </c>
      <c r="G40" s="307" t="s">
        <v>63</v>
      </c>
      <c r="H40" s="461">
        <v>1627.578</v>
      </c>
      <c r="I40" s="462"/>
      <c r="J40" s="463"/>
    </row>
    <row r="41" spans="1:10" x14ac:dyDescent="0.2">
      <c r="A41" s="306"/>
      <c r="B41" s="464"/>
      <c r="C41" s="465"/>
      <c r="D41" s="307"/>
      <c r="E41" s="307"/>
      <c r="F41" s="307"/>
      <c r="G41" s="307"/>
      <c r="H41" s="461"/>
      <c r="I41" s="462"/>
      <c r="J41" s="463"/>
    </row>
    <row r="42" spans="1:10" x14ac:dyDescent="0.2">
      <c r="A42" s="306"/>
      <c r="B42" s="464"/>
      <c r="C42" s="465"/>
      <c r="D42" s="307"/>
      <c r="E42" s="307"/>
      <c r="F42" s="307"/>
      <c r="G42" s="307"/>
      <c r="H42" s="461"/>
      <c r="I42" s="462"/>
      <c r="J42" s="463"/>
    </row>
    <row r="43" spans="1:10" ht="36" x14ac:dyDescent="0.2">
      <c r="A43" s="306"/>
      <c r="B43" s="466" t="s">
        <v>540</v>
      </c>
      <c r="C43" s="453"/>
      <c r="D43" s="454" t="s">
        <v>315</v>
      </c>
      <c r="E43" s="454" t="s">
        <v>331</v>
      </c>
      <c r="F43" s="454"/>
      <c r="G43" s="454"/>
      <c r="H43" s="455">
        <f>H44</f>
        <v>2151.9859999999999</v>
      </c>
      <c r="I43" s="456">
        <f>I44</f>
        <v>2531.0699999999997</v>
      </c>
      <c r="J43" s="457">
        <f>J44</f>
        <v>2637.06</v>
      </c>
    </row>
    <row r="44" spans="1:10" ht="26.25" customHeight="1" x14ac:dyDescent="0.2">
      <c r="A44" s="458"/>
      <c r="B44" s="459" t="s">
        <v>541</v>
      </c>
      <c r="C44" s="460"/>
      <c r="D44" s="307" t="s">
        <v>315</v>
      </c>
      <c r="E44" s="307" t="s">
        <v>331</v>
      </c>
      <c r="F44" s="307" t="s">
        <v>413</v>
      </c>
      <c r="G44" s="307"/>
      <c r="H44" s="461">
        <f>H45+H52</f>
        <v>2151.9859999999999</v>
      </c>
      <c r="I44" s="462">
        <f>I45+I52</f>
        <v>2531.0699999999997</v>
      </c>
      <c r="J44" s="463">
        <f>J45+J52</f>
        <v>2637.06</v>
      </c>
    </row>
    <row r="45" spans="1:10" ht="27" customHeight="1" x14ac:dyDescent="0.2">
      <c r="A45" s="306"/>
      <c r="B45" s="459" t="s">
        <v>542</v>
      </c>
      <c r="C45" s="460"/>
      <c r="D45" s="307" t="s">
        <v>315</v>
      </c>
      <c r="E45" s="307" t="s">
        <v>331</v>
      </c>
      <c r="F45" s="307" t="s">
        <v>423</v>
      </c>
      <c r="G45" s="307"/>
      <c r="H45" s="461">
        <f t="shared" ref="H45:J46" si="1">H46</f>
        <v>1727.7939999999999</v>
      </c>
      <c r="I45" s="462">
        <f t="shared" si="1"/>
        <v>1871.5079999999998</v>
      </c>
      <c r="J45" s="463">
        <f t="shared" si="1"/>
        <v>1911.5409999999999</v>
      </c>
    </row>
    <row r="46" spans="1:10" x14ac:dyDescent="0.2">
      <c r="A46" s="306"/>
      <c r="B46" s="459" t="s">
        <v>416</v>
      </c>
      <c r="C46" s="460"/>
      <c r="D46" s="307" t="s">
        <v>315</v>
      </c>
      <c r="E46" s="307" t="s">
        <v>331</v>
      </c>
      <c r="F46" s="307" t="s">
        <v>425</v>
      </c>
      <c r="G46" s="307"/>
      <c r="H46" s="461">
        <f t="shared" si="1"/>
        <v>1727.7939999999999</v>
      </c>
      <c r="I46" s="462">
        <f t="shared" si="1"/>
        <v>1871.5079999999998</v>
      </c>
      <c r="J46" s="463">
        <f t="shared" si="1"/>
        <v>1911.5409999999999</v>
      </c>
    </row>
    <row r="47" spans="1:10" x14ac:dyDescent="0.2">
      <c r="A47" s="306"/>
      <c r="B47" s="459" t="s">
        <v>39</v>
      </c>
      <c r="C47" s="460"/>
      <c r="D47" s="307" t="s">
        <v>315</v>
      </c>
      <c r="E47" s="307" t="s">
        <v>331</v>
      </c>
      <c r="F47" s="307" t="s">
        <v>426</v>
      </c>
      <c r="G47" s="307"/>
      <c r="H47" s="461">
        <f>H48+H49+H50</f>
        <v>1727.7939999999999</v>
      </c>
      <c r="I47" s="462">
        <f>I48+I49</f>
        <v>1871.5079999999998</v>
      </c>
      <c r="J47" s="463">
        <f>J48+J49</f>
        <v>1911.5409999999999</v>
      </c>
    </row>
    <row r="48" spans="1:10" x14ac:dyDescent="0.2">
      <c r="A48" s="306"/>
      <c r="B48" s="464" t="s">
        <v>420</v>
      </c>
      <c r="C48" s="465"/>
      <c r="D48" s="307" t="s">
        <v>315</v>
      </c>
      <c r="E48" s="307" t="s">
        <v>331</v>
      </c>
      <c r="F48" s="307" t="s">
        <v>426</v>
      </c>
      <c r="G48" s="307" t="s">
        <v>63</v>
      </c>
      <c r="H48" s="461">
        <v>786.16700000000003</v>
      </c>
      <c r="I48" s="462">
        <v>672.428</v>
      </c>
      <c r="J48" s="468">
        <v>739.67200000000003</v>
      </c>
    </row>
    <row r="49" spans="1:11" ht="22.5" x14ac:dyDescent="0.2">
      <c r="A49" s="306"/>
      <c r="B49" s="464" t="s">
        <v>499</v>
      </c>
      <c r="C49" s="465"/>
      <c r="D49" s="307" t="s">
        <v>315</v>
      </c>
      <c r="E49" s="307" t="s">
        <v>331</v>
      </c>
      <c r="F49" s="307" t="s">
        <v>426</v>
      </c>
      <c r="G49" s="307" t="s">
        <v>64</v>
      </c>
      <c r="H49" s="469">
        <f>1729.395-330-33.576-2-424.192</f>
        <v>939.62699999999995</v>
      </c>
      <c r="I49" s="462">
        <v>1199.08</v>
      </c>
      <c r="J49" s="468">
        <v>1171.8689999999999</v>
      </c>
      <c r="K49" s="470"/>
    </row>
    <row r="50" spans="1:11" x14ac:dyDescent="0.2">
      <c r="A50" s="306"/>
      <c r="B50" s="464" t="s">
        <v>543</v>
      </c>
      <c r="C50" s="465"/>
      <c r="D50" s="307" t="s">
        <v>315</v>
      </c>
      <c r="E50" s="307" t="s">
        <v>331</v>
      </c>
      <c r="F50" s="307" t="s">
        <v>426</v>
      </c>
      <c r="G50" s="307" t="s">
        <v>88</v>
      </c>
      <c r="H50" s="469">
        <v>2</v>
      </c>
      <c r="I50" s="462"/>
      <c r="J50" s="471"/>
      <c r="K50" s="470"/>
    </row>
    <row r="51" spans="1:11" hidden="1" x14ac:dyDescent="0.2">
      <c r="A51" s="306"/>
      <c r="B51" s="464"/>
      <c r="C51" s="465"/>
      <c r="D51" s="307"/>
      <c r="E51" s="307"/>
      <c r="F51" s="307"/>
      <c r="G51" s="307"/>
      <c r="H51" s="469"/>
      <c r="I51" s="462"/>
      <c r="J51" s="471"/>
      <c r="K51" s="470"/>
    </row>
    <row r="52" spans="1:11" ht="33.75" x14ac:dyDescent="0.2">
      <c r="A52" s="458"/>
      <c r="B52" s="274" t="s">
        <v>544</v>
      </c>
      <c r="C52" s="472"/>
      <c r="D52" s="307" t="s">
        <v>315</v>
      </c>
      <c r="E52" s="307" t="s">
        <v>331</v>
      </c>
      <c r="F52" s="307" t="s">
        <v>455</v>
      </c>
      <c r="G52" s="307"/>
      <c r="H52" s="461">
        <f t="shared" ref="H52:J54" si="2">H53</f>
        <v>424.19200000000001</v>
      </c>
      <c r="I52" s="462">
        <f t="shared" si="2"/>
        <v>659.56200000000001</v>
      </c>
      <c r="J52" s="463">
        <f t="shared" si="2"/>
        <v>725.51900000000001</v>
      </c>
    </row>
    <row r="53" spans="1:11" x14ac:dyDescent="0.2">
      <c r="A53" s="458"/>
      <c r="B53" s="274" t="s">
        <v>416</v>
      </c>
      <c r="C53" s="472"/>
      <c r="D53" s="307" t="s">
        <v>315</v>
      </c>
      <c r="E53" s="307" t="s">
        <v>331</v>
      </c>
      <c r="F53" s="307" t="s">
        <v>456</v>
      </c>
      <c r="G53" s="307"/>
      <c r="H53" s="461">
        <f t="shared" si="2"/>
        <v>424.19200000000001</v>
      </c>
      <c r="I53" s="462">
        <f t="shared" si="2"/>
        <v>659.56200000000001</v>
      </c>
      <c r="J53" s="463">
        <f t="shared" si="2"/>
        <v>725.51900000000001</v>
      </c>
    </row>
    <row r="54" spans="1:11" ht="33.75" x14ac:dyDescent="0.2">
      <c r="A54" s="458"/>
      <c r="B54" s="274" t="s">
        <v>428</v>
      </c>
      <c r="C54" s="472"/>
      <c r="D54" s="307" t="s">
        <v>315</v>
      </c>
      <c r="E54" s="307" t="s">
        <v>331</v>
      </c>
      <c r="F54" s="307" t="s">
        <v>429</v>
      </c>
      <c r="G54" s="307"/>
      <c r="H54" s="461">
        <f t="shared" si="2"/>
        <v>424.19200000000001</v>
      </c>
      <c r="I54" s="462">
        <f t="shared" si="2"/>
        <v>659.56200000000001</v>
      </c>
      <c r="J54" s="463">
        <f t="shared" si="2"/>
        <v>725.51900000000001</v>
      </c>
    </row>
    <row r="55" spans="1:11" ht="13.5" thickBot="1" x14ac:dyDescent="0.25">
      <c r="A55" s="306"/>
      <c r="B55" s="464" t="s">
        <v>420</v>
      </c>
      <c r="C55" s="465"/>
      <c r="D55" s="307" t="s">
        <v>315</v>
      </c>
      <c r="E55" s="307" t="s">
        <v>331</v>
      </c>
      <c r="F55" s="307" t="s">
        <v>429</v>
      </c>
      <c r="G55" s="307" t="s">
        <v>63</v>
      </c>
      <c r="H55" s="461">
        <v>424.19200000000001</v>
      </c>
      <c r="I55" s="462">
        <v>659.56200000000001</v>
      </c>
      <c r="J55" s="468">
        <v>725.51900000000001</v>
      </c>
    </row>
    <row r="56" spans="1:11" ht="23.25" hidden="1" thickBot="1" x14ac:dyDescent="0.25">
      <c r="A56" s="306"/>
      <c r="B56" s="274" t="s">
        <v>65</v>
      </c>
      <c r="C56" s="473"/>
      <c r="D56" s="454" t="s">
        <v>315</v>
      </c>
      <c r="E56" s="454" t="s">
        <v>448</v>
      </c>
      <c r="F56" s="454"/>
      <c r="G56" s="454"/>
      <c r="H56" s="455"/>
      <c r="I56" s="456">
        <f t="shared" ref="H56:J60" si="3">I57</f>
        <v>0</v>
      </c>
      <c r="J56" s="474">
        <f t="shared" si="3"/>
        <v>0</v>
      </c>
    </row>
    <row r="57" spans="1:11" ht="34.5" hidden="1" thickBot="1" x14ac:dyDescent="0.25">
      <c r="A57" s="458"/>
      <c r="B57" s="459" t="s">
        <v>541</v>
      </c>
      <c r="C57" s="460"/>
      <c r="D57" s="307" t="s">
        <v>315</v>
      </c>
      <c r="E57" s="307" t="s">
        <v>448</v>
      </c>
      <c r="F57" s="307" t="s">
        <v>413</v>
      </c>
      <c r="G57" s="307"/>
      <c r="H57" s="461">
        <f t="shared" si="3"/>
        <v>0</v>
      </c>
      <c r="I57" s="462">
        <f t="shared" si="3"/>
        <v>0</v>
      </c>
      <c r="J57" s="468">
        <f t="shared" si="3"/>
        <v>0</v>
      </c>
    </row>
    <row r="58" spans="1:11" ht="23.25" hidden="1" thickBot="1" x14ac:dyDescent="0.25">
      <c r="A58" s="306"/>
      <c r="B58" s="459" t="s">
        <v>545</v>
      </c>
      <c r="C58" s="460"/>
      <c r="D58" s="307" t="s">
        <v>315</v>
      </c>
      <c r="E58" s="307" t="s">
        <v>448</v>
      </c>
      <c r="F58" s="307" t="s">
        <v>423</v>
      </c>
      <c r="G58" s="307"/>
      <c r="H58" s="461">
        <f t="shared" si="3"/>
        <v>0</v>
      </c>
      <c r="I58" s="462">
        <f t="shared" si="3"/>
        <v>0</v>
      </c>
      <c r="J58" s="468">
        <f t="shared" si="3"/>
        <v>0</v>
      </c>
    </row>
    <row r="59" spans="1:11" ht="13.5" hidden="1" thickBot="1" x14ac:dyDescent="0.25">
      <c r="A59" s="306"/>
      <c r="B59" s="459" t="s">
        <v>416</v>
      </c>
      <c r="C59" s="460"/>
      <c r="D59" s="307" t="s">
        <v>315</v>
      </c>
      <c r="E59" s="307" t="s">
        <v>448</v>
      </c>
      <c r="F59" s="307" t="s">
        <v>425</v>
      </c>
      <c r="G59" s="307"/>
      <c r="H59" s="461">
        <f t="shared" si="3"/>
        <v>0</v>
      </c>
      <c r="I59" s="462">
        <f t="shared" si="3"/>
        <v>0</v>
      </c>
      <c r="J59" s="468">
        <f t="shared" si="3"/>
        <v>0</v>
      </c>
    </row>
    <row r="60" spans="1:11" ht="23.25" hidden="1" thickBot="1" x14ac:dyDescent="0.25">
      <c r="A60" s="306"/>
      <c r="B60" s="274" t="s">
        <v>546</v>
      </c>
      <c r="C60" s="472"/>
      <c r="D60" s="307" t="s">
        <v>315</v>
      </c>
      <c r="E60" s="307" t="s">
        <v>448</v>
      </c>
      <c r="F60" s="307" t="s">
        <v>447</v>
      </c>
      <c r="G60" s="307"/>
      <c r="H60" s="461">
        <f t="shared" si="3"/>
        <v>0</v>
      </c>
      <c r="I60" s="462">
        <f t="shared" si="3"/>
        <v>0</v>
      </c>
      <c r="J60" s="468">
        <f t="shared" si="3"/>
        <v>0</v>
      </c>
    </row>
    <row r="61" spans="1:11" ht="13.5" hidden="1" thickBot="1" x14ac:dyDescent="0.25">
      <c r="A61" s="475"/>
      <c r="B61" s="476" t="s">
        <v>547</v>
      </c>
      <c r="C61" s="477"/>
      <c r="D61" s="478" t="s">
        <v>315</v>
      </c>
      <c r="E61" s="478" t="s">
        <v>448</v>
      </c>
      <c r="F61" s="478" t="s">
        <v>447</v>
      </c>
      <c r="G61" s="478" t="s">
        <v>56</v>
      </c>
      <c r="H61" s="479"/>
      <c r="I61" s="480"/>
      <c r="J61" s="481"/>
    </row>
    <row r="62" spans="1:11" ht="24.75" thickBot="1" x14ac:dyDescent="0.25">
      <c r="A62" s="438">
        <v>2</v>
      </c>
      <c r="B62" s="443" t="s">
        <v>534</v>
      </c>
      <c r="C62" s="427" t="s">
        <v>31</v>
      </c>
      <c r="D62" s="427"/>
      <c r="E62" s="427"/>
      <c r="F62" s="427"/>
      <c r="G62" s="427"/>
      <c r="H62" s="440">
        <f>H63+H125+H151+H200+H274+H285+H305+H323+H117</f>
        <v>91123.756999999998</v>
      </c>
      <c r="I62" s="441">
        <f>I63+I125+I151+I200+I274+I285+I305+I323+I117</f>
        <v>68198.73</v>
      </c>
      <c r="J62" s="444">
        <f>J63+J125+J151+J200+J274+J285+J305+J323+J117</f>
        <v>68972.84</v>
      </c>
    </row>
    <row r="63" spans="1:11" x14ac:dyDescent="0.2">
      <c r="A63" s="482"/>
      <c r="B63" s="446" t="s">
        <v>30</v>
      </c>
      <c r="C63" s="447"/>
      <c r="D63" s="448" t="s">
        <v>315</v>
      </c>
      <c r="E63" s="448" t="s">
        <v>535</v>
      </c>
      <c r="F63" s="448"/>
      <c r="G63" s="448"/>
      <c r="H63" s="449">
        <f>H64+H94+H100+H88</f>
        <v>20450.293999999998</v>
      </c>
      <c r="I63" s="450">
        <f>I64+I94+I100</f>
        <v>18535.740000000002</v>
      </c>
      <c r="J63" s="451">
        <f>J64+J94+J100</f>
        <v>19711.260000000002</v>
      </c>
    </row>
    <row r="64" spans="1:11" ht="36" x14ac:dyDescent="0.2">
      <c r="A64" s="306"/>
      <c r="B64" s="483" t="s">
        <v>42</v>
      </c>
      <c r="C64" s="473"/>
      <c r="D64" s="454" t="s">
        <v>315</v>
      </c>
      <c r="E64" s="454" t="s">
        <v>296</v>
      </c>
      <c r="F64" s="454"/>
      <c r="G64" s="454"/>
      <c r="H64" s="455">
        <f>H65</f>
        <v>16593.045999999998</v>
      </c>
      <c r="I64" s="456">
        <f>I65</f>
        <v>15223.140000000001</v>
      </c>
      <c r="J64" s="457">
        <f>J65</f>
        <v>16197.52</v>
      </c>
      <c r="K64" s="37"/>
    </row>
    <row r="65" spans="1:11" ht="28.5" customHeight="1" x14ac:dyDescent="0.2">
      <c r="A65" s="458"/>
      <c r="B65" s="459" t="s">
        <v>548</v>
      </c>
      <c r="C65" s="460"/>
      <c r="D65" s="307" t="s">
        <v>315</v>
      </c>
      <c r="E65" s="307" t="s">
        <v>296</v>
      </c>
      <c r="F65" s="307" t="s">
        <v>413</v>
      </c>
      <c r="G65" s="307"/>
      <c r="H65" s="461">
        <f>H66+H78</f>
        <v>16593.045999999998</v>
      </c>
      <c r="I65" s="462">
        <f>I66+I78</f>
        <v>15223.140000000001</v>
      </c>
      <c r="J65" s="463">
        <f>J66+J78</f>
        <v>16197.52</v>
      </c>
    </row>
    <row r="66" spans="1:11" ht="30.75" customHeight="1" x14ac:dyDescent="0.2">
      <c r="A66" s="306"/>
      <c r="B66" s="484" t="s">
        <v>422</v>
      </c>
      <c r="C66" s="460"/>
      <c r="D66" s="307" t="s">
        <v>315</v>
      </c>
      <c r="E66" s="307" t="s">
        <v>296</v>
      </c>
      <c r="F66" s="307" t="s">
        <v>423</v>
      </c>
      <c r="G66" s="307"/>
      <c r="H66" s="461">
        <f>H67</f>
        <v>15139.813</v>
      </c>
      <c r="I66" s="462">
        <f>I67</f>
        <v>13595.477000000001</v>
      </c>
      <c r="J66" s="463">
        <f>J67</f>
        <v>14414.787</v>
      </c>
    </row>
    <row r="67" spans="1:11" x14ac:dyDescent="0.2">
      <c r="A67" s="306"/>
      <c r="B67" s="459" t="s">
        <v>416</v>
      </c>
      <c r="C67" s="460"/>
      <c r="D67" s="307" t="s">
        <v>315</v>
      </c>
      <c r="E67" s="307" t="s">
        <v>296</v>
      </c>
      <c r="F67" s="307" t="s">
        <v>425</v>
      </c>
      <c r="G67" s="307"/>
      <c r="H67" s="461">
        <f>H68+H72+H74+H76</f>
        <v>15139.813</v>
      </c>
      <c r="I67" s="462">
        <f>I68+I72+I74+I76</f>
        <v>13595.477000000001</v>
      </c>
      <c r="J67" s="463">
        <f>J68+J72+J74+J76</f>
        <v>14414.787</v>
      </c>
    </row>
    <row r="68" spans="1:11" x14ac:dyDescent="0.2">
      <c r="A68" s="306"/>
      <c r="B68" s="484" t="s">
        <v>39</v>
      </c>
      <c r="C68" s="472"/>
      <c r="D68" s="307" t="s">
        <v>315</v>
      </c>
      <c r="E68" s="307" t="s">
        <v>296</v>
      </c>
      <c r="F68" s="307" t="s">
        <v>426</v>
      </c>
      <c r="G68" s="307"/>
      <c r="H68" s="461">
        <f>H69+H70+H71</f>
        <v>14803.803</v>
      </c>
      <c r="I68" s="462">
        <f>I69+I70</f>
        <v>13595.477000000001</v>
      </c>
      <c r="J68" s="463">
        <f>J69+J70</f>
        <v>14414.787</v>
      </c>
    </row>
    <row r="69" spans="1:11" x14ac:dyDescent="0.2">
      <c r="A69" s="306"/>
      <c r="B69" s="464" t="s">
        <v>420</v>
      </c>
      <c r="C69" s="465"/>
      <c r="D69" s="307" t="s">
        <v>315</v>
      </c>
      <c r="E69" s="307" t="s">
        <v>296</v>
      </c>
      <c r="F69" s="307" t="s">
        <v>426</v>
      </c>
      <c r="G69" s="307" t="s">
        <v>63</v>
      </c>
      <c r="H69" s="461">
        <f>9646.719+1000+344.294</f>
        <v>10991.012999999999</v>
      </c>
      <c r="I69" s="462">
        <v>8998.8070000000007</v>
      </c>
      <c r="J69" s="468">
        <v>9997.6880000000001</v>
      </c>
    </row>
    <row r="70" spans="1:11" ht="22.5" x14ac:dyDescent="0.2">
      <c r="A70" s="306"/>
      <c r="B70" s="464" t="s">
        <v>499</v>
      </c>
      <c r="C70" s="465"/>
      <c r="D70" s="307" t="s">
        <v>315</v>
      </c>
      <c r="E70" s="307" t="s">
        <v>296</v>
      </c>
      <c r="F70" s="307" t="s">
        <v>426</v>
      </c>
      <c r="G70" s="307" t="s">
        <v>64</v>
      </c>
      <c r="H70" s="461">
        <f>3400.429-38-10+450.361</f>
        <v>3802.79</v>
      </c>
      <c r="I70" s="462">
        <v>4596.67</v>
      </c>
      <c r="J70" s="468">
        <v>4417.0990000000002</v>
      </c>
      <c r="K70" s="470"/>
    </row>
    <row r="71" spans="1:11" x14ac:dyDescent="0.2">
      <c r="A71" s="306"/>
      <c r="B71" s="485" t="s">
        <v>543</v>
      </c>
      <c r="C71" s="465"/>
      <c r="D71" s="307" t="s">
        <v>315</v>
      </c>
      <c r="E71" s="307" t="s">
        <v>296</v>
      </c>
      <c r="F71" s="307" t="s">
        <v>426</v>
      </c>
      <c r="G71" s="307" t="s">
        <v>88</v>
      </c>
      <c r="H71" s="461">
        <v>10</v>
      </c>
      <c r="I71" s="462"/>
      <c r="J71" s="468"/>
      <c r="K71" s="470"/>
    </row>
    <row r="72" spans="1:11" ht="22.5" x14ac:dyDescent="0.2">
      <c r="A72" s="306"/>
      <c r="B72" s="486" t="s">
        <v>430</v>
      </c>
      <c r="C72" s="472"/>
      <c r="D72" s="307" t="s">
        <v>315</v>
      </c>
      <c r="E72" s="307" t="s">
        <v>296</v>
      </c>
      <c r="F72" s="307" t="s">
        <v>431</v>
      </c>
      <c r="G72" s="307"/>
      <c r="H72" s="487">
        <f>H73</f>
        <v>47.31</v>
      </c>
      <c r="I72" s="310">
        <f>I73</f>
        <v>0</v>
      </c>
      <c r="J72" s="311">
        <f>J73</f>
        <v>0</v>
      </c>
    </row>
    <row r="73" spans="1:11" x14ac:dyDescent="0.2">
      <c r="A73" s="306"/>
      <c r="B73" s="464" t="s">
        <v>547</v>
      </c>
      <c r="C73" s="465"/>
      <c r="D73" s="307" t="s">
        <v>315</v>
      </c>
      <c r="E73" s="307" t="s">
        <v>296</v>
      </c>
      <c r="F73" s="307" t="s">
        <v>431</v>
      </c>
      <c r="G73" s="307" t="s">
        <v>56</v>
      </c>
      <c r="H73" s="487">
        <v>47.31</v>
      </c>
      <c r="I73" s="310"/>
      <c r="J73" s="311"/>
    </row>
    <row r="74" spans="1:11" ht="22.5" x14ac:dyDescent="0.2">
      <c r="A74" s="306"/>
      <c r="B74" s="488" t="s">
        <v>432</v>
      </c>
      <c r="C74" s="472"/>
      <c r="D74" s="307" t="s">
        <v>315</v>
      </c>
      <c r="E74" s="307" t="s">
        <v>296</v>
      </c>
      <c r="F74" s="307" t="s">
        <v>433</v>
      </c>
      <c r="G74" s="307"/>
      <c r="H74" s="487">
        <f>H75</f>
        <v>288.7</v>
      </c>
      <c r="I74" s="310">
        <f>I75</f>
        <v>0</v>
      </c>
      <c r="J74" s="311">
        <f>J75</f>
        <v>0</v>
      </c>
    </row>
    <row r="75" spans="1:11" x14ac:dyDescent="0.2">
      <c r="A75" s="306"/>
      <c r="B75" s="464" t="s">
        <v>547</v>
      </c>
      <c r="C75" s="465"/>
      <c r="D75" s="307" t="s">
        <v>315</v>
      </c>
      <c r="E75" s="307" t="s">
        <v>296</v>
      </c>
      <c r="F75" s="307" t="s">
        <v>433</v>
      </c>
      <c r="G75" s="307" t="s">
        <v>56</v>
      </c>
      <c r="H75" s="487">
        <v>288.7</v>
      </c>
      <c r="I75" s="310"/>
      <c r="J75" s="311"/>
    </row>
    <row r="76" spans="1:11" ht="45" hidden="1" x14ac:dyDescent="0.2">
      <c r="A76" s="306"/>
      <c r="B76" s="489" t="s">
        <v>437</v>
      </c>
      <c r="C76" s="465"/>
      <c r="D76" s="307" t="s">
        <v>315</v>
      </c>
      <c r="E76" s="307" t="s">
        <v>296</v>
      </c>
      <c r="F76" s="307" t="s">
        <v>438</v>
      </c>
      <c r="G76" s="307"/>
      <c r="H76" s="487">
        <f>H77</f>
        <v>0</v>
      </c>
      <c r="I76" s="310">
        <f>I77</f>
        <v>0</v>
      </c>
      <c r="J76" s="311">
        <f>J77</f>
        <v>0</v>
      </c>
    </row>
    <row r="77" spans="1:11" hidden="1" x14ac:dyDescent="0.2">
      <c r="A77" s="306"/>
      <c r="B77" s="464" t="s">
        <v>547</v>
      </c>
      <c r="C77" s="465"/>
      <c r="D77" s="307" t="s">
        <v>315</v>
      </c>
      <c r="E77" s="307" t="s">
        <v>296</v>
      </c>
      <c r="F77" s="307" t="s">
        <v>438</v>
      </c>
      <c r="G77" s="307" t="s">
        <v>56</v>
      </c>
      <c r="H77" s="487">
        <v>0</v>
      </c>
      <c r="I77" s="310"/>
      <c r="J77" s="311"/>
    </row>
    <row r="78" spans="1:11" ht="33.75" x14ac:dyDescent="0.2">
      <c r="A78" s="306"/>
      <c r="B78" s="490" t="s">
        <v>439</v>
      </c>
      <c r="C78" s="465"/>
      <c r="D78" s="307" t="s">
        <v>315</v>
      </c>
      <c r="E78" s="307" t="s">
        <v>296</v>
      </c>
      <c r="F78" s="491" t="s">
        <v>440</v>
      </c>
      <c r="G78" s="307"/>
      <c r="H78" s="487">
        <f>H79</f>
        <v>1453.2329999999999</v>
      </c>
      <c r="I78" s="310">
        <f t="shared" ref="I78:J80" si="4">I79</f>
        <v>1627.663</v>
      </c>
      <c r="J78" s="311">
        <f t="shared" si="4"/>
        <v>1782.7329999999999</v>
      </c>
    </row>
    <row r="79" spans="1:11" x14ac:dyDescent="0.2">
      <c r="A79" s="306"/>
      <c r="B79" s="484" t="s">
        <v>424</v>
      </c>
      <c r="C79" s="465"/>
      <c r="D79" s="307" t="s">
        <v>315</v>
      </c>
      <c r="E79" s="307" t="s">
        <v>296</v>
      </c>
      <c r="F79" s="491" t="s">
        <v>441</v>
      </c>
      <c r="G79" s="307"/>
      <c r="H79" s="487">
        <f>H80</f>
        <v>1453.2329999999999</v>
      </c>
      <c r="I79" s="310">
        <f t="shared" si="4"/>
        <v>1627.663</v>
      </c>
      <c r="J79" s="311">
        <f t="shared" si="4"/>
        <v>1782.7329999999999</v>
      </c>
    </row>
    <row r="80" spans="1:11" ht="22.5" x14ac:dyDescent="0.2">
      <c r="A80" s="306"/>
      <c r="B80" s="492" t="s">
        <v>442</v>
      </c>
      <c r="C80" s="465"/>
      <c r="D80" s="307" t="s">
        <v>315</v>
      </c>
      <c r="E80" s="307" t="s">
        <v>296</v>
      </c>
      <c r="F80" s="491" t="s">
        <v>443</v>
      </c>
      <c r="G80" s="307"/>
      <c r="H80" s="487">
        <f>H81</f>
        <v>1453.2329999999999</v>
      </c>
      <c r="I80" s="310">
        <f t="shared" si="4"/>
        <v>1627.663</v>
      </c>
      <c r="J80" s="311">
        <f t="shared" si="4"/>
        <v>1782.7329999999999</v>
      </c>
    </row>
    <row r="81" spans="1:14" x14ac:dyDescent="0.2">
      <c r="A81" s="306"/>
      <c r="B81" s="464" t="s">
        <v>420</v>
      </c>
      <c r="C81" s="465"/>
      <c r="D81" s="307" t="s">
        <v>315</v>
      </c>
      <c r="E81" s="307" t="s">
        <v>296</v>
      </c>
      <c r="F81" s="491" t="s">
        <v>443</v>
      </c>
      <c r="G81" s="307" t="s">
        <v>63</v>
      </c>
      <c r="H81" s="487">
        <v>1453.2329999999999</v>
      </c>
      <c r="I81" s="310">
        <v>1627.663</v>
      </c>
      <c r="J81" s="311">
        <v>1782.7329999999999</v>
      </c>
    </row>
    <row r="82" spans="1:14" s="499" customFormat="1" ht="24" x14ac:dyDescent="0.2">
      <c r="A82" s="306"/>
      <c r="B82" s="493" t="s">
        <v>65</v>
      </c>
      <c r="C82" s="494"/>
      <c r="D82" s="454" t="s">
        <v>315</v>
      </c>
      <c r="E82" s="454" t="s">
        <v>448</v>
      </c>
      <c r="F82" s="495"/>
      <c r="G82" s="454"/>
      <c r="H82" s="496">
        <f>H83</f>
        <v>219.47200000000001</v>
      </c>
      <c r="I82" s="497"/>
      <c r="J82" s="498"/>
      <c r="N82" s="500"/>
    </row>
    <row r="83" spans="1:14" ht="33.75" x14ac:dyDescent="0.2">
      <c r="A83" s="306"/>
      <c r="B83" s="501" t="s">
        <v>541</v>
      </c>
      <c r="C83" s="465"/>
      <c r="D83" s="307" t="s">
        <v>315</v>
      </c>
      <c r="E83" s="307" t="s">
        <v>448</v>
      </c>
      <c r="F83" s="491" t="s">
        <v>413</v>
      </c>
      <c r="G83" s="307"/>
      <c r="H83" s="487">
        <f>H84</f>
        <v>219.47200000000001</v>
      </c>
      <c r="I83" s="310"/>
      <c r="J83" s="311"/>
    </row>
    <row r="84" spans="1:14" ht="22.5" x14ac:dyDescent="0.2">
      <c r="A84" s="306"/>
      <c r="B84" s="501" t="s">
        <v>545</v>
      </c>
      <c r="C84" s="465"/>
      <c r="D84" s="307" t="s">
        <v>315</v>
      </c>
      <c r="E84" s="307" t="s">
        <v>448</v>
      </c>
      <c r="F84" s="491" t="s">
        <v>423</v>
      </c>
      <c r="G84" s="307"/>
      <c r="H84" s="487">
        <f>H85</f>
        <v>219.47200000000001</v>
      </c>
      <c r="I84" s="310"/>
      <c r="J84" s="311"/>
    </row>
    <row r="85" spans="1:14" x14ac:dyDescent="0.2">
      <c r="A85" s="306"/>
      <c r="B85" s="501" t="s">
        <v>416</v>
      </c>
      <c r="C85" s="465"/>
      <c r="D85" s="307" t="s">
        <v>315</v>
      </c>
      <c r="E85" s="307" t="s">
        <v>448</v>
      </c>
      <c r="F85" s="491" t="s">
        <v>425</v>
      </c>
      <c r="G85" s="307"/>
      <c r="H85" s="487">
        <f>H86</f>
        <v>219.47200000000001</v>
      </c>
      <c r="I85" s="310"/>
      <c r="J85" s="311"/>
    </row>
    <row r="86" spans="1:14" ht="22.5" x14ac:dyDescent="0.2">
      <c r="A86" s="306"/>
      <c r="B86" s="501" t="s">
        <v>546</v>
      </c>
      <c r="C86" s="465"/>
      <c r="D86" s="307" t="s">
        <v>315</v>
      </c>
      <c r="E86" s="307" t="s">
        <v>448</v>
      </c>
      <c r="F86" s="491" t="s">
        <v>447</v>
      </c>
      <c r="G86" s="307"/>
      <c r="H86" s="487">
        <f>H87</f>
        <v>219.47200000000001</v>
      </c>
      <c r="I86" s="310"/>
      <c r="J86" s="311"/>
    </row>
    <row r="87" spans="1:14" x14ac:dyDescent="0.2">
      <c r="A87" s="306"/>
      <c r="B87" s="485" t="s">
        <v>547</v>
      </c>
      <c r="C87" s="465"/>
      <c r="D87" s="307" t="s">
        <v>315</v>
      </c>
      <c r="E87" s="307" t="s">
        <v>448</v>
      </c>
      <c r="F87" s="491" t="s">
        <v>447</v>
      </c>
      <c r="G87" s="307" t="s">
        <v>56</v>
      </c>
      <c r="H87" s="487">
        <v>219.47200000000001</v>
      </c>
      <c r="I87" s="310"/>
      <c r="J87" s="311"/>
    </row>
    <row r="88" spans="1:14" s="499" customFormat="1" hidden="1" x14ac:dyDescent="0.2">
      <c r="A88" s="306"/>
      <c r="B88" s="502" t="s">
        <v>70</v>
      </c>
      <c r="C88" s="454"/>
      <c r="D88" s="454" t="s">
        <v>315</v>
      </c>
      <c r="E88" s="454" t="s">
        <v>306</v>
      </c>
      <c r="F88" s="495"/>
      <c r="G88" s="454"/>
      <c r="H88" s="496">
        <f>H89</f>
        <v>0</v>
      </c>
      <c r="I88" s="497"/>
      <c r="J88" s="498"/>
      <c r="N88" s="500"/>
    </row>
    <row r="89" spans="1:14" ht="33.75" hidden="1" x14ac:dyDescent="0.2">
      <c r="A89" s="458"/>
      <c r="B89" s="503" t="s">
        <v>549</v>
      </c>
      <c r="C89" s="307"/>
      <c r="D89" s="307" t="s">
        <v>315</v>
      </c>
      <c r="E89" s="307" t="s">
        <v>306</v>
      </c>
      <c r="F89" s="307" t="s">
        <v>467</v>
      </c>
      <c r="G89" s="307"/>
      <c r="H89" s="487">
        <f>H90</f>
        <v>0</v>
      </c>
      <c r="I89" s="310"/>
      <c r="J89" s="311"/>
    </row>
    <row r="90" spans="1:14" hidden="1" x14ac:dyDescent="0.2">
      <c r="A90" s="306"/>
      <c r="B90" s="504" t="s">
        <v>424</v>
      </c>
      <c r="C90" s="307"/>
      <c r="D90" s="307" t="s">
        <v>315</v>
      </c>
      <c r="E90" s="307" t="s">
        <v>306</v>
      </c>
      <c r="F90" s="307" t="s">
        <v>550</v>
      </c>
      <c r="G90" s="307"/>
      <c r="H90" s="487">
        <f>H91</f>
        <v>0</v>
      </c>
      <c r="I90" s="310"/>
      <c r="J90" s="311"/>
    </row>
    <row r="91" spans="1:14" hidden="1" x14ac:dyDescent="0.2">
      <c r="A91" s="306"/>
      <c r="B91" s="504" t="s">
        <v>424</v>
      </c>
      <c r="C91" s="307"/>
      <c r="D91" s="307" t="s">
        <v>315</v>
      </c>
      <c r="E91" s="307" t="s">
        <v>306</v>
      </c>
      <c r="F91" s="307" t="s">
        <v>471</v>
      </c>
      <c r="G91" s="307"/>
      <c r="H91" s="487">
        <f>H92</f>
        <v>0</v>
      </c>
      <c r="I91" s="310"/>
      <c r="J91" s="311"/>
    </row>
    <row r="92" spans="1:14" ht="22.5" hidden="1" x14ac:dyDescent="0.2">
      <c r="A92" s="306"/>
      <c r="B92" s="501" t="s">
        <v>488</v>
      </c>
      <c r="C92" s="307"/>
      <c r="D92" s="307" t="s">
        <v>315</v>
      </c>
      <c r="E92" s="307" t="s">
        <v>306</v>
      </c>
      <c r="F92" s="307" t="s">
        <v>489</v>
      </c>
      <c r="G92" s="307"/>
      <c r="H92" s="487">
        <f>H93</f>
        <v>0</v>
      </c>
      <c r="I92" s="310"/>
      <c r="J92" s="311"/>
    </row>
    <row r="93" spans="1:14" ht="22.5" hidden="1" x14ac:dyDescent="0.2">
      <c r="A93" s="306"/>
      <c r="B93" s="464" t="s">
        <v>499</v>
      </c>
      <c r="C93" s="307"/>
      <c r="D93" s="307" t="s">
        <v>315</v>
      </c>
      <c r="E93" s="307" t="s">
        <v>306</v>
      </c>
      <c r="F93" s="307" t="s">
        <v>489</v>
      </c>
      <c r="G93" s="307" t="s">
        <v>64</v>
      </c>
      <c r="H93" s="487">
        <v>0</v>
      </c>
      <c r="I93" s="310"/>
      <c r="J93" s="311"/>
    </row>
    <row r="94" spans="1:14" x14ac:dyDescent="0.2">
      <c r="A94" s="306"/>
      <c r="B94" s="466" t="s">
        <v>76</v>
      </c>
      <c r="C94" s="453"/>
      <c r="D94" s="454" t="s">
        <v>315</v>
      </c>
      <c r="E94" s="454" t="s">
        <v>287</v>
      </c>
      <c r="F94" s="454"/>
      <c r="G94" s="454"/>
      <c r="H94" s="496">
        <f t="shared" ref="H94:J98" si="5">H95</f>
        <v>3078</v>
      </c>
      <c r="I94" s="497">
        <f t="shared" si="5"/>
        <v>2500.6</v>
      </c>
      <c r="J94" s="498">
        <f t="shared" si="5"/>
        <v>2701.74</v>
      </c>
    </row>
    <row r="95" spans="1:14" ht="33.75" x14ac:dyDescent="0.2">
      <c r="A95" s="458"/>
      <c r="B95" s="459" t="s">
        <v>549</v>
      </c>
      <c r="C95" s="460"/>
      <c r="D95" s="307" t="s">
        <v>315</v>
      </c>
      <c r="E95" s="307" t="s">
        <v>287</v>
      </c>
      <c r="F95" s="307" t="s">
        <v>467</v>
      </c>
      <c r="G95" s="307"/>
      <c r="H95" s="487">
        <f t="shared" si="5"/>
        <v>3078</v>
      </c>
      <c r="I95" s="310">
        <f t="shared" si="5"/>
        <v>2500.6</v>
      </c>
      <c r="J95" s="311">
        <f t="shared" si="5"/>
        <v>2701.74</v>
      </c>
    </row>
    <row r="96" spans="1:14" x14ac:dyDescent="0.2">
      <c r="A96" s="306"/>
      <c r="B96" s="460" t="s">
        <v>424</v>
      </c>
      <c r="C96" s="460"/>
      <c r="D96" s="307" t="s">
        <v>315</v>
      </c>
      <c r="E96" s="307" t="s">
        <v>287</v>
      </c>
      <c r="F96" s="307" t="s">
        <v>550</v>
      </c>
      <c r="G96" s="307"/>
      <c r="H96" s="487">
        <f t="shared" si="5"/>
        <v>3078</v>
      </c>
      <c r="I96" s="310">
        <f t="shared" si="5"/>
        <v>2500.6</v>
      </c>
      <c r="J96" s="311">
        <f t="shared" si="5"/>
        <v>2701.74</v>
      </c>
    </row>
    <row r="97" spans="1:10" x14ac:dyDescent="0.2">
      <c r="A97" s="306"/>
      <c r="B97" s="460" t="s">
        <v>424</v>
      </c>
      <c r="C97" s="460"/>
      <c r="D97" s="307" t="s">
        <v>315</v>
      </c>
      <c r="E97" s="307" t="s">
        <v>287</v>
      </c>
      <c r="F97" s="307" t="s">
        <v>471</v>
      </c>
      <c r="G97" s="307"/>
      <c r="H97" s="487">
        <f t="shared" si="5"/>
        <v>3078</v>
      </c>
      <c r="I97" s="310">
        <f t="shared" si="5"/>
        <v>2500.6</v>
      </c>
      <c r="J97" s="311">
        <f t="shared" si="5"/>
        <v>2701.74</v>
      </c>
    </row>
    <row r="98" spans="1:10" ht="22.5" x14ac:dyDescent="0.2">
      <c r="A98" s="306"/>
      <c r="B98" s="460" t="s">
        <v>78</v>
      </c>
      <c r="C98" s="460"/>
      <c r="D98" s="307" t="s">
        <v>315</v>
      </c>
      <c r="E98" s="307" t="s">
        <v>287</v>
      </c>
      <c r="F98" s="307" t="s">
        <v>478</v>
      </c>
      <c r="G98" s="307"/>
      <c r="H98" s="487">
        <f t="shared" si="5"/>
        <v>3078</v>
      </c>
      <c r="I98" s="310">
        <f t="shared" si="5"/>
        <v>2500.6</v>
      </c>
      <c r="J98" s="311">
        <f t="shared" si="5"/>
        <v>2701.74</v>
      </c>
    </row>
    <row r="99" spans="1:10" ht="13.5" customHeight="1" x14ac:dyDescent="0.2">
      <c r="A99" s="306"/>
      <c r="B99" s="464" t="s">
        <v>551</v>
      </c>
      <c r="C99" s="465"/>
      <c r="D99" s="307" t="s">
        <v>315</v>
      </c>
      <c r="E99" s="307" t="s">
        <v>287</v>
      </c>
      <c r="F99" s="307" t="s">
        <v>478</v>
      </c>
      <c r="G99" s="307" t="s">
        <v>552</v>
      </c>
      <c r="H99" s="487">
        <v>3078</v>
      </c>
      <c r="I99" s="310">
        <v>2500.6</v>
      </c>
      <c r="J99" s="311">
        <v>2701.74</v>
      </c>
    </row>
    <row r="100" spans="1:10" x14ac:dyDescent="0.2">
      <c r="A100" s="306"/>
      <c r="B100" s="466" t="s">
        <v>81</v>
      </c>
      <c r="C100" s="453"/>
      <c r="D100" s="454" t="s">
        <v>315</v>
      </c>
      <c r="E100" s="454" t="s">
        <v>464</v>
      </c>
      <c r="F100" s="454"/>
      <c r="G100" s="454"/>
      <c r="H100" s="496">
        <f>H101+H107</f>
        <v>779.24799999999993</v>
      </c>
      <c r="I100" s="497">
        <f>I101+I107</f>
        <v>812</v>
      </c>
      <c r="J100" s="498">
        <f>J101+J107</f>
        <v>812</v>
      </c>
    </row>
    <row r="101" spans="1:10" ht="22.5" x14ac:dyDescent="0.2">
      <c r="A101" s="458"/>
      <c r="B101" s="459" t="s">
        <v>83</v>
      </c>
      <c r="C101" s="460"/>
      <c r="D101" s="307" t="s">
        <v>315</v>
      </c>
      <c r="E101" s="307" t="s">
        <v>464</v>
      </c>
      <c r="F101" s="307" t="s">
        <v>458</v>
      </c>
      <c r="G101" s="307"/>
      <c r="H101" s="487">
        <f t="shared" ref="H101:J103" si="6">H102</f>
        <v>779.24799999999993</v>
      </c>
      <c r="I101" s="310">
        <f t="shared" si="6"/>
        <v>213.5</v>
      </c>
      <c r="J101" s="311">
        <f t="shared" si="6"/>
        <v>213.5</v>
      </c>
    </row>
    <row r="102" spans="1:10" x14ac:dyDescent="0.2">
      <c r="A102" s="458"/>
      <c r="B102" s="459" t="s">
        <v>424</v>
      </c>
      <c r="C102" s="460"/>
      <c r="D102" s="307" t="s">
        <v>315</v>
      </c>
      <c r="E102" s="307" t="s">
        <v>464</v>
      </c>
      <c r="F102" s="307" t="s">
        <v>460</v>
      </c>
      <c r="G102" s="307"/>
      <c r="H102" s="487">
        <f t="shared" si="6"/>
        <v>779.24799999999993</v>
      </c>
      <c r="I102" s="310">
        <f t="shared" si="6"/>
        <v>213.5</v>
      </c>
      <c r="J102" s="311">
        <f t="shared" si="6"/>
        <v>213.5</v>
      </c>
    </row>
    <row r="103" spans="1:10" x14ac:dyDescent="0.2">
      <c r="A103" s="458"/>
      <c r="B103" s="459" t="s">
        <v>424</v>
      </c>
      <c r="C103" s="460"/>
      <c r="D103" s="307" t="s">
        <v>315</v>
      </c>
      <c r="E103" s="307" t="s">
        <v>464</v>
      </c>
      <c r="F103" s="307" t="s">
        <v>461</v>
      </c>
      <c r="G103" s="307"/>
      <c r="H103" s="487">
        <f t="shared" si="6"/>
        <v>779.24799999999993</v>
      </c>
      <c r="I103" s="310">
        <f t="shared" si="6"/>
        <v>213.5</v>
      </c>
      <c r="J103" s="311">
        <f t="shared" si="6"/>
        <v>213.5</v>
      </c>
    </row>
    <row r="104" spans="1:10" x14ac:dyDescent="0.2">
      <c r="A104" s="458"/>
      <c r="B104" s="459" t="s">
        <v>553</v>
      </c>
      <c r="C104" s="460"/>
      <c r="D104" s="307" t="s">
        <v>315</v>
      </c>
      <c r="E104" s="307" t="s">
        <v>464</v>
      </c>
      <c r="F104" s="307" t="s">
        <v>463</v>
      </c>
      <c r="G104" s="307"/>
      <c r="H104" s="487">
        <f>H105+H106</f>
        <v>779.24799999999993</v>
      </c>
      <c r="I104" s="310">
        <f>I105+I106</f>
        <v>213.5</v>
      </c>
      <c r="J104" s="311">
        <f>J105+J106</f>
        <v>213.5</v>
      </c>
    </row>
    <row r="105" spans="1:10" ht="22.5" x14ac:dyDescent="0.2">
      <c r="A105" s="306"/>
      <c r="B105" s="464" t="s">
        <v>499</v>
      </c>
      <c r="C105" s="465"/>
      <c r="D105" s="307" t="s">
        <v>315</v>
      </c>
      <c r="E105" s="307" t="s">
        <v>464</v>
      </c>
      <c r="F105" s="307" t="s">
        <v>463</v>
      </c>
      <c r="G105" s="307" t="s">
        <v>64</v>
      </c>
      <c r="H105" s="487">
        <f>679.334-0.086</f>
        <v>679.24799999999993</v>
      </c>
      <c r="I105" s="310">
        <v>178.5</v>
      </c>
      <c r="J105" s="311">
        <v>178.5</v>
      </c>
    </row>
    <row r="106" spans="1:10" x14ac:dyDescent="0.2">
      <c r="A106" s="306"/>
      <c r="B106" s="464" t="s">
        <v>543</v>
      </c>
      <c r="C106" s="465"/>
      <c r="D106" s="307" t="s">
        <v>315</v>
      </c>
      <c r="E106" s="307" t="s">
        <v>464</v>
      </c>
      <c r="F106" s="307" t="s">
        <v>463</v>
      </c>
      <c r="G106" s="307" t="s">
        <v>88</v>
      </c>
      <c r="H106" s="487">
        <v>100</v>
      </c>
      <c r="I106" s="310">
        <v>35</v>
      </c>
      <c r="J106" s="311">
        <v>35</v>
      </c>
    </row>
    <row r="107" spans="1:10" ht="33.75" hidden="1" x14ac:dyDescent="0.2">
      <c r="A107" s="505"/>
      <c r="B107" s="459" t="s">
        <v>548</v>
      </c>
      <c r="C107" s="453"/>
      <c r="D107" s="454" t="s">
        <v>315</v>
      </c>
      <c r="E107" s="454" t="s">
        <v>464</v>
      </c>
      <c r="F107" s="454" t="s">
        <v>413</v>
      </c>
      <c r="G107" s="454"/>
      <c r="H107" s="496">
        <f t="shared" ref="H107:J108" si="7">H108</f>
        <v>0</v>
      </c>
      <c r="I107" s="497">
        <f t="shared" si="7"/>
        <v>598.5</v>
      </c>
      <c r="J107" s="498">
        <f t="shared" si="7"/>
        <v>598.5</v>
      </c>
    </row>
    <row r="108" spans="1:10" ht="33.75" hidden="1" x14ac:dyDescent="0.2">
      <c r="A108" s="458"/>
      <c r="B108" s="484" t="s">
        <v>422</v>
      </c>
      <c r="C108" s="460"/>
      <c r="D108" s="307" t="s">
        <v>315</v>
      </c>
      <c r="E108" s="307" t="s">
        <v>464</v>
      </c>
      <c r="F108" s="307" t="s">
        <v>423</v>
      </c>
      <c r="G108" s="307"/>
      <c r="H108" s="487">
        <f t="shared" si="7"/>
        <v>0</v>
      </c>
      <c r="I108" s="310">
        <f t="shared" si="7"/>
        <v>598.5</v>
      </c>
      <c r="J108" s="311">
        <f t="shared" si="7"/>
        <v>598.5</v>
      </c>
    </row>
    <row r="109" spans="1:10" hidden="1" x14ac:dyDescent="0.2">
      <c r="A109" s="458"/>
      <c r="B109" s="459" t="s">
        <v>424</v>
      </c>
      <c r="C109" s="460"/>
      <c r="D109" s="307" t="s">
        <v>315</v>
      </c>
      <c r="E109" s="307" t="s">
        <v>464</v>
      </c>
      <c r="F109" s="307" t="s">
        <v>425</v>
      </c>
      <c r="G109" s="307"/>
      <c r="H109" s="487">
        <f>H114</f>
        <v>0</v>
      </c>
      <c r="I109" s="310">
        <f>I114</f>
        <v>598.5</v>
      </c>
      <c r="J109" s="311">
        <f>J114</f>
        <v>598.5</v>
      </c>
    </row>
    <row r="110" spans="1:10" hidden="1" x14ac:dyDescent="0.2">
      <c r="A110" s="458"/>
      <c r="B110" s="459" t="s">
        <v>553</v>
      </c>
      <c r="C110" s="460"/>
      <c r="D110" s="307" t="s">
        <v>315</v>
      </c>
      <c r="E110" s="307" t="s">
        <v>464</v>
      </c>
      <c r="F110" s="307" t="s">
        <v>554</v>
      </c>
      <c r="G110" s="307"/>
      <c r="H110" s="487">
        <f>H111</f>
        <v>0</v>
      </c>
      <c r="I110" s="310">
        <f>I111</f>
        <v>0</v>
      </c>
      <c r="J110" s="311">
        <f>J111</f>
        <v>0</v>
      </c>
    </row>
    <row r="111" spans="1:10" ht="22.5" hidden="1" x14ac:dyDescent="0.2">
      <c r="A111" s="306"/>
      <c r="B111" s="464" t="s">
        <v>499</v>
      </c>
      <c r="C111" s="465"/>
      <c r="D111" s="307" t="s">
        <v>315</v>
      </c>
      <c r="E111" s="307" t="s">
        <v>464</v>
      </c>
      <c r="F111" s="307" t="s">
        <v>554</v>
      </c>
      <c r="G111" s="307" t="s">
        <v>64</v>
      </c>
      <c r="H111" s="487"/>
      <c r="I111" s="310"/>
      <c r="J111" s="311"/>
    </row>
    <row r="112" spans="1:10" ht="22.5" hidden="1" x14ac:dyDescent="0.2">
      <c r="A112" s="306"/>
      <c r="B112" s="486" t="s">
        <v>430</v>
      </c>
      <c r="C112" s="472"/>
      <c r="D112" s="307" t="s">
        <v>315</v>
      </c>
      <c r="E112" s="307" t="s">
        <v>296</v>
      </c>
      <c r="F112" s="307" t="s">
        <v>555</v>
      </c>
      <c r="G112" s="307"/>
      <c r="H112" s="487">
        <f>H113</f>
        <v>0</v>
      </c>
      <c r="I112" s="310">
        <f>I113</f>
        <v>0</v>
      </c>
      <c r="J112" s="311">
        <f>J113</f>
        <v>0</v>
      </c>
    </row>
    <row r="113" spans="1:10" hidden="1" x14ac:dyDescent="0.2">
      <c r="A113" s="306"/>
      <c r="B113" s="464" t="s">
        <v>547</v>
      </c>
      <c r="C113" s="465"/>
      <c r="D113" s="307" t="s">
        <v>315</v>
      </c>
      <c r="E113" s="307" t="s">
        <v>296</v>
      </c>
      <c r="F113" s="307" t="s">
        <v>555</v>
      </c>
      <c r="G113" s="307" t="s">
        <v>56</v>
      </c>
      <c r="H113" s="487"/>
      <c r="I113" s="310"/>
      <c r="J113" s="311"/>
    </row>
    <row r="114" spans="1:10" ht="51" hidden="1" x14ac:dyDescent="0.2">
      <c r="A114" s="306"/>
      <c r="B114" s="506" t="s">
        <v>556</v>
      </c>
      <c r="C114" s="472"/>
      <c r="D114" s="307" t="s">
        <v>315</v>
      </c>
      <c r="E114" s="307" t="s">
        <v>464</v>
      </c>
      <c r="F114" s="307" t="s">
        <v>450</v>
      </c>
      <c r="G114" s="307"/>
      <c r="H114" s="487">
        <f>H115+H116</f>
        <v>0</v>
      </c>
      <c r="I114" s="310">
        <f>I115+I116</f>
        <v>598.5</v>
      </c>
      <c r="J114" s="311">
        <f>J115+J116</f>
        <v>598.5</v>
      </c>
    </row>
    <row r="115" spans="1:10" hidden="1" x14ac:dyDescent="0.2">
      <c r="A115" s="306"/>
      <c r="B115" s="464" t="s">
        <v>420</v>
      </c>
      <c r="C115" s="465"/>
      <c r="D115" s="307" t="s">
        <v>315</v>
      </c>
      <c r="E115" s="307" t="s">
        <v>464</v>
      </c>
      <c r="F115" s="307" t="s">
        <v>450</v>
      </c>
      <c r="G115" s="307" t="s">
        <v>63</v>
      </c>
      <c r="H115" s="487"/>
      <c r="I115" s="310">
        <v>561.29999999999995</v>
      </c>
      <c r="J115" s="311">
        <v>561.29999999999995</v>
      </c>
    </row>
    <row r="116" spans="1:10" ht="22.5" hidden="1" x14ac:dyDescent="0.2">
      <c r="A116" s="306"/>
      <c r="B116" s="464" t="s">
        <v>499</v>
      </c>
      <c r="C116" s="465"/>
      <c r="D116" s="307" t="s">
        <v>315</v>
      </c>
      <c r="E116" s="307" t="s">
        <v>464</v>
      </c>
      <c r="F116" s="307" t="s">
        <v>450</v>
      </c>
      <c r="G116" s="307" t="s">
        <v>64</v>
      </c>
      <c r="H116" s="487"/>
      <c r="I116" s="310">
        <v>37.200000000000003</v>
      </c>
      <c r="J116" s="311">
        <v>37.200000000000003</v>
      </c>
    </row>
    <row r="117" spans="1:10" x14ac:dyDescent="0.2">
      <c r="A117" s="306"/>
      <c r="B117" s="507" t="s">
        <v>89</v>
      </c>
      <c r="C117" s="465"/>
      <c r="D117" s="454" t="s">
        <v>372</v>
      </c>
      <c r="E117" s="454" t="s">
        <v>535</v>
      </c>
      <c r="F117" s="307"/>
      <c r="G117" s="307"/>
      <c r="H117" s="496">
        <f>H118</f>
        <v>719.69999999999993</v>
      </c>
      <c r="I117" s="497">
        <f t="shared" ref="I117:J121" si="8">I118</f>
        <v>0</v>
      </c>
      <c r="J117" s="498">
        <f t="shared" si="8"/>
        <v>0</v>
      </c>
    </row>
    <row r="118" spans="1:10" x14ac:dyDescent="0.2">
      <c r="A118" s="306"/>
      <c r="B118" s="507" t="s">
        <v>91</v>
      </c>
      <c r="C118" s="465"/>
      <c r="D118" s="454" t="s">
        <v>372</v>
      </c>
      <c r="E118" s="454" t="s">
        <v>331</v>
      </c>
      <c r="F118" s="307"/>
      <c r="G118" s="307"/>
      <c r="H118" s="496">
        <f>H119</f>
        <v>719.69999999999993</v>
      </c>
      <c r="I118" s="497">
        <f t="shared" si="8"/>
        <v>0</v>
      </c>
      <c r="J118" s="498">
        <f t="shared" si="8"/>
        <v>0</v>
      </c>
    </row>
    <row r="119" spans="1:10" ht="21" x14ac:dyDescent="0.2">
      <c r="A119" s="306"/>
      <c r="B119" s="452" t="s">
        <v>557</v>
      </c>
      <c r="C119" s="465"/>
      <c r="D119" s="454" t="s">
        <v>372</v>
      </c>
      <c r="E119" s="454" t="s">
        <v>331</v>
      </c>
      <c r="F119" s="454" t="s">
        <v>467</v>
      </c>
      <c r="G119" s="307"/>
      <c r="H119" s="496">
        <f>H120</f>
        <v>719.69999999999993</v>
      </c>
      <c r="I119" s="497">
        <f t="shared" si="8"/>
        <v>0</v>
      </c>
      <c r="J119" s="498">
        <f t="shared" si="8"/>
        <v>0</v>
      </c>
    </row>
    <row r="120" spans="1:10" x14ac:dyDescent="0.2">
      <c r="A120" s="306"/>
      <c r="B120" s="459" t="s">
        <v>424</v>
      </c>
      <c r="C120" s="465"/>
      <c r="D120" s="307" t="s">
        <v>372</v>
      </c>
      <c r="E120" s="307" t="s">
        <v>331</v>
      </c>
      <c r="F120" s="307" t="s">
        <v>470</v>
      </c>
      <c r="G120" s="307"/>
      <c r="H120" s="487">
        <f>H121</f>
        <v>719.69999999999993</v>
      </c>
      <c r="I120" s="310">
        <f t="shared" si="8"/>
        <v>0</v>
      </c>
      <c r="J120" s="311">
        <f t="shared" si="8"/>
        <v>0</v>
      </c>
    </row>
    <row r="121" spans="1:10" x14ac:dyDescent="0.2">
      <c r="A121" s="306"/>
      <c r="B121" s="459" t="s">
        <v>424</v>
      </c>
      <c r="C121" s="465"/>
      <c r="D121" s="307" t="s">
        <v>372</v>
      </c>
      <c r="E121" s="307" t="s">
        <v>331</v>
      </c>
      <c r="F121" s="307" t="s">
        <v>471</v>
      </c>
      <c r="G121" s="307"/>
      <c r="H121" s="487">
        <f>H122</f>
        <v>719.69999999999993</v>
      </c>
      <c r="I121" s="310">
        <f t="shared" si="8"/>
        <v>0</v>
      </c>
      <c r="J121" s="311">
        <f t="shared" si="8"/>
        <v>0</v>
      </c>
    </row>
    <row r="122" spans="1:10" ht="22.5" x14ac:dyDescent="0.2">
      <c r="A122" s="306"/>
      <c r="B122" s="508" t="s">
        <v>512</v>
      </c>
      <c r="C122" s="465"/>
      <c r="D122" s="307" t="s">
        <v>372</v>
      </c>
      <c r="E122" s="307" t="s">
        <v>331</v>
      </c>
      <c r="F122" s="307" t="s">
        <v>511</v>
      </c>
      <c r="G122" s="307"/>
      <c r="H122" s="487">
        <f>H123+H124</f>
        <v>719.69999999999993</v>
      </c>
      <c r="I122" s="310">
        <f>I123+I124</f>
        <v>0</v>
      </c>
      <c r="J122" s="311">
        <f>J123+J124</f>
        <v>0</v>
      </c>
    </row>
    <row r="123" spans="1:10" x14ac:dyDescent="0.2">
      <c r="A123" s="306"/>
      <c r="B123" s="464" t="s">
        <v>420</v>
      </c>
      <c r="C123" s="465"/>
      <c r="D123" s="307" t="s">
        <v>372</v>
      </c>
      <c r="E123" s="307" t="s">
        <v>331</v>
      </c>
      <c r="F123" s="307" t="s">
        <v>511</v>
      </c>
      <c r="G123" s="307" t="s">
        <v>63</v>
      </c>
      <c r="H123" s="487">
        <f>490.323+148.077+56.8</f>
        <v>695.19999999999993</v>
      </c>
      <c r="I123" s="310"/>
      <c r="J123" s="311"/>
    </row>
    <row r="124" spans="1:10" ht="22.5" x14ac:dyDescent="0.2">
      <c r="A124" s="306"/>
      <c r="B124" s="464" t="s">
        <v>499</v>
      </c>
      <c r="C124" s="465"/>
      <c r="D124" s="307" t="s">
        <v>372</v>
      </c>
      <c r="E124" s="307" t="s">
        <v>331</v>
      </c>
      <c r="F124" s="307" t="s">
        <v>511</v>
      </c>
      <c r="G124" s="307" t="s">
        <v>64</v>
      </c>
      <c r="H124" s="487">
        <v>24.5</v>
      </c>
      <c r="I124" s="310"/>
      <c r="J124" s="311"/>
    </row>
    <row r="125" spans="1:10" x14ac:dyDescent="0.2">
      <c r="A125" s="458"/>
      <c r="B125" s="509" t="s">
        <v>95</v>
      </c>
      <c r="C125" s="453"/>
      <c r="D125" s="454" t="s">
        <v>331</v>
      </c>
      <c r="E125" s="454" t="s">
        <v>535</v>
      </c>
      <c r="F125" s="454"/>
      <c r="G125" s="454"/>
      <c r="H125" s="496">
        <f>H126</f>
        <v>1308.1860000000001</v>
      </c>
      <c r="I125" s="497">
        <f>I126</f>
        <v>1202</v>
      </c>
      <c r="J125" s="498">
        <f>J126</f>
        <v>676</v>
      </c>
    </row>
    <row r="126" spans="1:10" ht="24" x14ac:dyDescent="0.2">
      <c r="A126" s="306"/>
      <c r="B126" s="466" t="s">
        <v>558</v>
      </c>
      <c r="C126" s="453"/>
      <c r="D126" s="454" t="s">
        <v>331</v>
      </c>
      <c r="E126" s="454" t="s">
        <v>332</v>
      </c>
      <c r="F126" s="454"/>
      <c r="G126" s="454"/>
      <c r="H126" s="496">
        <f>H127+H147</f>
        <v>1308.1860000000001</v>
      </c>
      <c r="I126" s="497">
        <f>I127+I147</f>
        <v>1202</v>
      </c>
      <c r="J126" s="498">
        <f>J127+J147</f>
        <v>676</v>
      </c>
    </row>
    <row r="127" spans="1:10" ht="22.5" x14ac:dyDescent="0.2">
      <c r="A127" s="458"/>
      <c r="B127" s="492" t="s">
        <v>322</v>
      </c>
      <c r="C127" s="510"/>
      <c r="D127" s="307" t="s">
        <v>331</v>
      </c>
      <c r="E127" s="307" t="s">
        <v>332</v>
      </c>
      <c r="F127" s="307" t="s">
        <v>323</v>
      </c>
      <c r="G127" s="307"/>
      <c r="H127" s="487">
        <f>H131+H138+H143</f>
        <v>676</v>
      </c>
      <c r="I127" s="310">
        <f>I128+I140</f>
        <v>1202</v>
      </c>
      <c r="J127" s="311">
        <f>J128+J140</f>
        <v>676</v>
      </c>
    </row>
    <row r="128" spans="1:10" ht="45" x14ac:dyDescent="0.2">
      <c r="A128" s="458"/>
      <c r="B128" s="511" t="s">
        <v>559</v>
      </c>
      <c r="C128" s="510"/>
      <c r="D128" s="512" t="s">
        <v>331</v>
      </c>
      <c r="E128" s="512" t="s">
        <v>332</v>
      </c>
      <c r="F128" s="512" t="s">
        <v>325</v>
      </c>
      <c r="G128" s="512"/>
      <c r="H128" s="487">
        <f>H129+H136</f>
        <v>363.32</v>
      </c>
      <c r="I128" s="310">
        <f>I129+I136</f>
        <v>506</v>
      </c>
      <c r="J128" s="311">
        <f>J129+J136</f>
        <v>646</v>
      </c>
    </row>
    <row r="129" spans="1:10" ht="33.75" x14ac:dyDescent="0.2">
      <c r="A129" s="458"/>
      <c r="B129" s="484" t="s">
        <v>326</v>
      </c>
      <c r="C129" s="510"/>
      <c r="D129" s="512" t="s">
        <v>331</v>
      </c>
      <c r="E129" s="512" t="s">
        <v>332</v>
      </c>
      <c r="F129" s="512" t="s">
        <v>327</v>
      </c>
      <c r="G129" s="512"/>
      <c r="H129" s="487">
        <f>H130+H132+H134</f>
        <v>93.32</v>
      </c>
      <c r="I129" s="310">
        <f>I130+I132+I134</f>
        <v>320</v>
      </c>
      <c r="J129" s="311">
        <f>J130+J132+J134</f>
        <v>340</v>
      </c>
    </row>
    <row r="130" spans="1:10" ht="22.5" x14ac:dyDescent="0.2">
      <c r="A130" s="458"/>
      <c r="B130" s="513" t="s">
        <v>328</v>
      </c>
      <c r="C130" s="510"/>
      <c r="D130" s="512" t="s">
        <v>331</v>
      </c>
      <c r="E130" s="512" t="s">
        <v>332</v>
      </c>
      <c r="F130" s="512" t="s">
        <v>329</v>
      </c>
      <c r="G130" s="512"/>
      <c r="H130" s="487">
        <f>H131</f>
        <v>93.32</v>
      </c>
      <c r="I130" s="310">
        <f>I131</f>
        <v>320</v>
      </c>
      <c r="J130" s="311">
        <f>J131</f>
        <v>340</v>
      </c>
    </row>
    <row r="131" spans="1:10" ht="22.5" x14ac:dyDescent="0.2">
      <c r="A131" s="458"/>
      <c r="B131" s="464" t="s">
        <v>499</v>
      </c>
      <c r="C131" s="465"/>
      <c r="D131" s="512" t="s">
        <v>331</v>
      </c>
      <c r="E131" s="512" t="s">
        <v>332</v>
      </c>
      <c r="F131" s="512" t="s">
        <v>329</v>
      </c>
      <c r="G131" s="307" t="s">
        <v>64</v>
      </c>
      <c r="H131" s="487">
        <v>93.32</v>
      </c>
      <c r="I131" s="310">
        <v>320</v>
      </c>
      <c r="J131" s="311">
        <v>340</v>
      </c>
    </row>
    <row r="132" spans="1:10" hidden="1" x14ac:dyDescent="0.2">
      <c r="A132" s="458"/>
      <c r="B132" s="514" t="s">
        <v>560</v>
      </c>
      <c r="C132" s="510"/>
      <c r="D132" s="512" t="s">
        <v>331</v>
      </c>
      <c r="E132" s="512" t="s">
        <v>332</v>
      </c>
      <c r="F132" s="512" t="s">
        <v>561</v>
      </c>
      <c r="G132" s="512"/>
      <c r="H132" s="487">
        <f>H133</f>
        <v>0</v>
      </c>
      <c r="I132" s="310">
        <f>I133</f>
        <v>0</v>
      </c>
      <c r="J132" s="311">
        <f>J133</f>
        <v>0</v>
      </c>
    </row>
    <row r="133" spans="1:10" ht="22.5" hidden="1" x14ac:dyDescent="0.2">
      <c r="A133" s="458"/>
      <c r="B133" s="464" t="s">
        <v>499</v>
      </c>
      <c r="C133" s="465"/>
      <c r="D133" s="512" t="s">
        <v>331</v>
      </c>
      <c r="E133" s="512" t="s">
        <v>332</v>
      </c>
      <c r="F133" s="512" t="s">
        <v>561</v>
      </c>
      <c r="G133" s="307" t="s">
        <v>64</v>
      </c>
      <c r="H133" s="487"/>
      <c r="I133" s="310"/>
      <c r="J133" s="311"/>
    </row>
    <row r="134" spans="1:10" hidden="1" x14ac:dyDescent="0.2">
      <c r="A134" s="458"/>
      <c r="B134" s="514" t="s">
        <v>562</v>
      </c>
      <c r="C134" s="510"/>
      <c r="D134" s="512" t="s">
        <v>331</v>
      </c>
      <c r="E134" s="512" t="s">
        <v>332</v>
      </c>
      <c r="F134" s="512" t="s">
        <v>563</v>
      </c>
      <c r="G134" s="512"/>
      <c r="H134" s="487">
        <f>H135</f>
        <v>0</v>
      </c>
      <c r="I134" s="310">
        <f>I135</f>
        <v>0</v>
      </c>
      <c r="J134" s="311">
        <f>J135</f>
        <v>0</v>
      </c>
    </row>
    <row r="135" spans="1:10" ht="22.5" hidden="1" x14ac:dyDescent="0.2">
      <c r="A135" s="458"/>
      <c r="B135" s="464" t="s">
        <v>499</v>
      </c>
      <c r="C135" s="465"/>
      <c r="D135" s="512" t="s">
        <v>331</v>
      </c>
      <c r="E135" s="512" t="s">
        <v>332</v>
      </c>
      <c r="F135" s="512" t="s">
        <v>563</v>
      </c>
      <c r="G135" s="307" t="s">
        <v>64</v>
      </c>
      <c r="H135" s="487"/>
      <c r="I135" s="310"/>
      <c r="J135" s="311"/>
    </row>
    <row r="136" spans="1:10" x14ac:dyDescent="0.2">
      <c r="A136" s="458"/>
      <c r="B136" s="514" t="s">
        <v>564</v>
      </c>
      <c r="C136" s="510"/>
      <c r="D136" s="512" t="s">
        <v>331</v>
      </c>
      <c r="E136" s="512" t="s">
        <v>332</v>
      </c>
      <c r="F136" s="512" t="s">
        <v>334</v>
      </c>
      <c r="G136" s="512"/>
      <c r="H136" s="487">
        <f>H137</f>
        <v>270</v>
      </c>
      <c r="I136" s="310">
        <f>I137</f>
        <v>186</v>
      </c>
      <c r="J136" s="311">
        <f>J137</f>
        <v>306</v>
      </c>
    </row>
    <row r="137" spans="1:10" x14ac:dyDescent="0.2">
      <c r="A137" s="458"/>
      <c r="B137" s="274" t="s">
        <v>565</v>
      </c>
      <c r="C137" s="472"/>
      <c r="D137" s="307" t="s">
        <v>331</v>
      </c>
      <c r="E137" s="307" t="s">
        <v>332</v>
      </c>
      <c r="F137" s="512" t="s">
        <v>336</v>
      </c>
      <c r="G137" s="512"/>
      <c r="H137" s="487">
        <f>H138+H139</f>
        <v>270</v>
      </c>
      <c r="I137" s="310">
        <f>I138+I139</f>
        <v>186</v>
      </c>
      <c r="J137" s="311">
        <f>J138+J139</f>
        <v>306</v>
      </c>
    </row>
    <row r="138" spans="1:10" ht="22.5" x14ac:dyDescent="0.2">
      <c r="A138" s="458"/>
      <c r="B138" s="464" t="s">
        <v>499</v>
      </c>
      <c r="C138" s="465"/>
      <c r="D138" s="307" t="s">
        <v>331</v>
      </c>
      <c r="E138" s="307" t="s">
        <v>332</v>
      </c>
      <c r="F138" s="512" t="s">
        <v>336</v>
      </c>
      <c r="G138" s="512">
        <v>240</v>
      </c>
      <c r="H138" s="487">
        <v>270</v>
      </c>
      <c r="I138" s="310">
        <v>186</v>
      </c>
      <c r="J138" s="311">
        <v>306</v>
      </c>
    </row>
    <row r="139" spans="1:10" ht="22.5" hidden="1" x14ac:dyDescent="0.2">
      <c r="A139" s="458"/>
      <c r="B139" s="465" t="s">
        <v>566</v>
      </c>
      <c r="C139" s="465"/>
      <c r="D139" s="307" t="s">
        <v>331</v>
      </c>
      <c r="E139" s="307" t="s">
        <v>332</v>
      </c>
      <c r="F139" s="512" t="s">
        <v>336</v>
      </c>
      <c r="G139" s="512" t="s">
        <v>567</v>
      </c>
      <c r="H139" s="487"/>
      <c r="I139" s="310"/>
      <c r="J139" s="311"/>
    </row>
    <row r="140" spans="1:10" x14ac:dyDescent="0.2">
      <c r="A140" s="458"/>
      <c r="B140" s="514" t="s">
        <v>568</v>
      </c>
      <c r="C140" s="510"/>
      <c r="D140" s="512" t="s">
        <v>331</v>
      </c>
      <c r="E140" s="512" t="s">
        <v>332</v>
      </c>
      <c r="F140" s="512" t="s">
        <v>338</v>
      </c>
      <c r="G140" s="512"/>
      <c r="H140" s="487">
        <f>H141</f>
        <v>312.68</v>
      </c>
      <c r="I140" s="310">
        <f>I141</f>
        <v>696</v>
      </c>
      <c r="J140" s="311">
        <f>J141</f>
        <v>30</v>
      </c>
    </row>
    <row r="141" spans="1:10" ht="22.5" x14ac:dyDescent="0.2">
      <c r="A141" s="458"/>
      <c r="B141" s="514" t="s">
        <v>569</v>
      </c>
      <c r="C141" s="510"/>
      <c r="D141" s="512" t="s">
        <v>331</v>
      </c>
      <c r="E141" s="512" t="s">
        <v>332</v>
      </c>
      <c r="F141" s="512" t="s">
        <v>340</v>
      </c>
      <c r="G141" s="512"/>
      <c r="H141" s="487">
        <f>H142</f>
        <v>312.68</v>
      </c>
      <c r="I141" s="310">
        <f>I142+I144</f>
        <v>696</v>
      </c>
      <c r="J141" s="311">
        <f>J142+J144</f>
        <v>30</v>
      </c>
    </row>
    <row r="142" spans="1:10" x14ac:dyDescent="0.2">
      <c r="A142" s="458"/>
      <c r="B142" s="515" t="s">
        <v>341</v>
      </c>
      <c r="C142" s="472"/>
      <c r="D142" s="512" t="s">
        <v>331</v>
      </c>
      <c r="E142" s="512" t="s">
        <v>332</v>
      </c>
      <c r="F142" s="512" t="s">
        <v>342</v>
      </c>
      <c r="G142" s="512"/>
      <c r="H142" s="487">
        <f>H143</f>
        <v>312.68</v>
      </c>
      <c r="I142" s="310">
        <f>I143</f>
        <v>696</v>
      </c>
      <c r="J142" s="311">
        <f>J143</f>
        <v>30</v>
      </c>
    </row>
    <row r="143" spans="1:10" ht="22.5" x14ac:dyDescent="0.2">
      <c r="A143" s="458"/>
      <c r="B143" s="464" t="s">
        <v>499</v>
      </c>
      <c r="C143" s="465"/>
      <c r="D143" s="512" t="s">
        <v>331</v>
      </c>
      <c r="E143" s="512" t="s">
        <v>332</v>
      </c>
      <c r="F143" s="512" t="s">
        <v>342</v>
      </c>
      <c r="G143" s="307" t="s">
        <v>64</v>
      </c>
      <c r="H143" s="487">
        <v>312.68</v>
      </c>
      <c r="I143" s="310">
        <v>696</v>
      </c>
      <c r="J143" s="311">
        <v>30</v>
      </c>
    </row>
    <row r="144" spans="1:10" ht="27" customHeight="1" x14ac:dyDescent="0.2">
      <c r="A144" s="458"/>
      <c r="B144" s="509" t="s">
        <v>451</v>
      </c>
      <c r="C144" s="472"/>
      <c r="D144" s="516" t="s">
        <v>331</v>
      </c>
      <c r="E144" s="516" t="s">
        <v>452</v>
      </c>
      <c r="F144" s="454"/>
      <c r="G144" s="516"/>
      <c r="H144" s="496">
        <f>H146</f>
        <v>632.18600000000004</v>
      </c>
      <c r="I144" s="310">
        <f>I146</f>
        <v>0</v>
      </c>
      <c r="J144" s="311">
        <f>J146</f>
        <v>0</v>
      </c>
    </row>
    <row r="145" spans="1:10" ht="26.25" customHeight="1" x14ac:dyDescent="0.2">
      <c r="A145" s="458"/>
      <c r="B145" s="459" t="s">
        <v>548</v>
      </c>
      <c r="C145" s="472"/>
      <c r="D145" s="512" t="s">
        <v>331</v>
      </c>
      <c r="E145" s="512" t="s">
        <v>452</v>
      </c>
      <c r="F145" s="307" t="s">
        <v>413</v>
      </c>
      <c r="G145" s="512"/>
      <c r="H145" s="487">
        <f>H146</f>
        <v>632.18600000000004</v>
      </c>
      <c r="I145" s="310"/>
      <c r="J145" s="311"/>
    </row>
    <row r="146" spans="1:10" ht="27.75" customHeight="1" x14ac:dyDescent="0.2">
      <c r="A146" s="458"/>
      <c r="B146" s="484" t="s">
        <v>422</v>
      </c>
      <c r="C146" s="465"/>
      <c r="D146" s="512" t="s">
        <v>331</v>
      </c>
      <c r="E146" s="512" t="s">
        <v>452</v>
      </c>
      <c r="F146" s="307" t="s">
        <v>423</v>
      </c>
      <c r="G146" s="307"/>
      <c r="H146" s="487">
        <f>H147</f>
        <v>632.18600000000004</v>
      </c>
      <c r="I146" s="310"/>
      <c r="J146" s="311"/>
    </row>
    <row r="147" spans="1:10" x14ac:dyDescent="0.2">
      <c r="A147" s="306"/>
      <c r="B147" s="514" t="s">
        <v>424</v>
      </c>
      <c r="C147" s="517"/>
      <c r="D147" s="307" t="s">
        <v>331</v>
      </c>
      <c r="E147" s="307" t="s">
        <v>452</v>
      </c>
      <c r="F147" s="307" t="s">
        <v>425</v>
      </c>
      <c r="G147" s="307"/>
      <c r="H147" s="487">
        <f>H148</f>
        <v>632.18600000000004</v>
      </c>
      <c r="I147" s="497">
        <f t="shared" ref="I147:J149" si="9">I148</f>
        <v>0</v>
      </c>
      <c r="J147" s="498">
        <f t="shared" si="9"/>
        <v>0</v>
      </c>
    </row>
    <row r="148" spans="1:10" ht="33.75" x14ac:dyDescent="0.2">
      <c r="A148" s="458"/>
      <c r="B148" s="514" t="s">
        <v>570</v>
      </c>
      <c r="C148" s="518"/>
      <c r="D148" s="307" t="s">
        <v>331</v>
      </c>
      <c r="E148" s="307" t="s">
        <v>452</v>
      </c>
      <c r="F148" s="307" t="s">
        <v>450</v>
      </c>
      <c r="G148" s="307"/>
      <c r="H148" s="487">
        <f>H149+H150</f>
        <v>632.18600000000004</v>
      </c>
      <c r="I148" s="310">
        <f t="shared" si="9"/>
        <v>0</v>
      </c>
      <c r="J148" s="311">
        <f t="shared" si="9"/>
        <v>0</v>
      </c>
    </row>
    <row r="149" spans="1:10" x14ac:dyDescent="0.2">
      <c r="A149" s="306"/>
      <c r="B149" s="459" t="s">
        <v>420</v>
      </c>
      <c r="C149" s="519"/>
      <c r="D149" s="512" t="s">
        <v>331</v>
      </c>
      <c r="E149" s="512" t="s">
        <v>452</v>
      </c>
      <c r="F149" s="307" t="s">
        <v>450</v>
      </c>
      <c r="G149" s="307" t="s">
        <v>63</v>
      </c>
      <c r="H149" s="487">
        <f>594.9+0.086</f>
        <v>594.98599999999999</v>
      </c>
      <c r="I149" s="310">
        <f t="shared" si="9"/>
        <v>0</v>
      </c>
      <c r="J149" s="311">
        <f t="shared" si="9"/>
        <v>0</v>
      </c>
    </row>
    <row r="150" spans="1:10" ht="22.5" x14ac:dyDescent="0.2">
      <c r="A150" s="458"/>
      <c r="B150" s="464" t="s">
        <v>499</v>
      </c>
      <c r="C150" s="465"/>
      <c r="D150" s="512" t="s">
        <v>331</v>
      </c>
      <c r="E150" s="512" t="s">
        <v>452</v>
      </c>
      <c r="F150" s="307" t="s">
        <v>450</v>
      </c>
      <c r="G150" s="307" t="s">
        <v>64</v>
      </c>
      <c r="H150" s="487">
        <v>37.200000000000003</v>
      </c>
      <c r="I150" s="310"/>
      <c r="J150" s="311"/>
    </row>
    <row r="151" spans="1:10" x14ac:dyDescent="0.2">
      <c r="A151" s="458"/>
      <c r="B151" s="520" t="s">
        <v>117</v>
      </c>
      <c r="C151" s="521"/>
      <c r="D151" s="522" t="s">
        <v>296</v>
      </c>
      <c r="E151" s="522" t="s">
        <v>535</v>
      </c>
      <c r="F151" s="522"/>
      <c r="G151" s="522"/>
      <c r="H151" s="523">
        <f>H152+H185</f>
        <v>11354.513000000001</v>
      </c>
      <c r="I151" s="524">
        <f>I152+I185</f>
        <v>6055</v>
      </c>
      <c r="J151" s="525">
        <f>J152+J185</f>
        <v>6300</v>
      </c>
    </row>
    <row r="152" spans="1:10" x14ac:dyDescent="0.2">
      <c r="A152" s="526"/>
      <c r="B152" s="520" t="s">
        <v>119</v>
      </c>
      <c r="C152" s="522"/>
      <c r="D152" s="522" t="s">
        <v>296</v>
      </c>
      <c r="E152" s="522" t="s">
        <v>332</v>
      </c>
      <c r="F152" s="522"/>
      <c r="G152" s="522"/>
      <c r="H152" s="523">
        <f>H153+H180</f>
        <v>9704.3680000000004</v>
      </c>
      <c r="I152" s="524">
        <f>I153</f>
        <v>5740</v>
      </c>
      <c r="J152" s="525">
        <f>J153</f>
        <v>5980</v>
      </c>
    </row>
    <row r="153" spans="1:10" ht="30" customHeight="1" x14ac:dyDescent="0.2">
      <c r="A153" s="458"/>
      <c r="B153" s="492" t="s">
        <v>571</v>
      </c>
      <c r="C153" s="307"/>
      <c r="D153" s="307" t="s">
        <v>296</v>
      </c>
      <c r="E153" s="307" t="s">
        <v>332</v>
      </c>
      <c r="F153" s="307" t="s">
        <v>344</v>
      </c>
      <c r="G153" s="307"/>
      <c r="H153" s="487">
        <f>H154+H162</f>
        <v>9704.3680000000004</v>
      </c>
      <c r="I153" s="310">
        <f>I154+I162</f>
        <v>5740</v>
      </c>
      <c r="J153" s="527">
        <f>J154+J162</f>
        <v>5980</v>
      </c>
    </row>
    <row r="154" spans="1:10" ht="22.5" x14ac:dyDescent="0.2">
      <c r="A154" s="458"/>
      <c r="B154" s="492" t="s">
        <v>345</v>
      </c>
      <c r="C154" s="512"/>
      <c r="D154" s="512" t="s">
        <v>296</v>
      </c>
      <c r="E154" s="512" t="s">
        <v>332</v>
      </c>
      <c r="F154" s="307" t="s">
        <v>346</v>
      </c>
      <c r="G154" s="512"/>
      <c r="H154" s="487">
        <f>H155</f>
        <v>1769.6420000000003</v>
      </c>
      <c r="I154" s="310">
        <f>I155</f>
        <v>0</v>
      </c>
      <c r="J154" s="527">
        <f>J155</f>
        <v>0</v>
      </c>
    </row>
    <row r="155" spans="1:10" ht="45" x14ac:dyDescent="0.2">
      <c r="A155" s="458"/>
      <c r="B155" s="484" t="s">
        <v>347</v>
      </c>
      <c r="C155" s="512"/>
      <c r="D155" s="512" t="s">
        <v>296</v>
      </c>
      <c r="E155" s="512" t="s">
        <v>332</v>
      </c>
      <c r="F155" s="512" t="s">
        <v>348</v>
      </c>
      <c r="G155" s="512"/>
      <c r="H155" s="487">
        <f>H156+H158+H161</f>
        <v>1769.6420000000003</v>
      </c>
      <c r="I155" s="310">
        <f>I156+I158+I161</f>
        <v>0</v>
      </c>
      <c r="J155" s="527">
        <f>J156+J158+J161</f>
        <v>0</v>
      </c>
    </row>
    <row r="156" spans="1:10" x14ac:dyDescent="0.2">
      <c r="A156" s="458"/>
      <c r="B156" s="484" t="s">
        <v>572</v>
      </c>
      <c r="C156" s="512"/>
      <c r="D156" s="512" t="s">
        <v>296</v>
      </c>
      <c r="E156" s="512" t="s">
        <v>332</v>
      </c>
      <c r="F156" s="512" t="s">
        <v>350</v>
      </c>
      <c r="G156" s="307"/>
      <c r="H156" s="487">
        <f>H157</f>
        <v>1294.2020000000002</v>
      </c>
      <c r="I156" s="310">
        <f>I157</f>
        <v>0</v>
      </c>
      <c r="J156" s="527">
        <f>J157</f>
        <v>0</v>
      </c>
    </row>
    <row r="157" spans="1:10" ht="22.5" x14ac:dyDescent="0.2">
      <c r="A157" s="458"/>
      <c r="B157" s="464" t="s">
        <v>499</v>
      </c>
      <c r="C157" s="512"/>
      <c r="D157" s="512" t="s">
        <v>296</v>
      </c>
      <c r="E157" s="512" t="s">
        <v>332</v>
      </c>
      <c r="F157" s="512" t="s">
        <v>350</v>
      </c>
      <c r="G157" s="307" t="s">
        <v>64</v>
      </c>
      <c r="H157" s="487">
        <f>2370.38-436.091-640.087</f>
        <v>1294.2020000000002</v>
      </c>
      <c r="I157" s="310"/>
      <c r="J157" s="311"/>
    </row>
    <row r="158" spans="1:10" ht="22.5" x14ac:dyDescent="0.2">
      <c r="A158" s="458"/>
      <c r="B158" s="484" t="s">
        <v>351</v>
      </c>
      <c r="C158" s="512"/>
      <c r="D158" s="512" t="s">
        <v>296</v>
      </c>
      <c r="E158" s="512" t="s">
        <v>332</v>
      </c>
      <c r="F158" s="512" t="s">
        <v>352</v>
      </c>
      <c r="G158" s="307"/>
      <c r="H158" s="487">
        <f>H159</f>
        <v>475.44000000000005</v>
      </c>
      <c r="I158" s="310">
        <f>I159</f>
        <v>0</v>
      </c>
      <c r="J158" s="311">
        <f>J159</f>
        <v>0</v>
      </c>
    </row>
    <row r="159" spans="1:10" ht="22.5" x14ac:dyDescent="0.2">
      <c r="A159" s="458"/>
      <c r="B159" s="464" t="s">
        <v>499</v>
      </c>
      <c r="C159" s="512"/>
      <c r="D159" s="512" t="s">
        <v>296</v>
      </c>
      <c r="E159" s="512" t="s">
        <v>332</v>
      </c>
      <c r="F159" s="512" t="s">
        <v>352</v>
      </c>
      <c r="G159" s="307" t="s">
        <v>64</v>
      </c>
      <c r="H159" s="487">
        <f>739.349-263.909</f>
        <v>475.44000000000005</v>
      </c>
      <c r="I159" s="310"/>
      <c r="J159" s="311"/>
    </row>
    <row r="160" spans="1:10" ht="25.5" hidden="1" x14ac:dyDescent="0.2">
      <c r="A160" s="458"/>
      <c r="B160" s="528" t="s">
        <v>355</v>
      </c>
      <c r="C160" s="512"/>
      <c r="D160" s="512" t="s">
        <v>296</v>
      </c>
      <c r="E160" s="512" t="s">
        <v>332</v>
      </c>
      <c r="F160" s="512" t="s">
        <v>356</v>
      </c>
      <c r="G160" s="307"/>
      <c r="H160" s="487">
        <f>H161</f>
        <v>0</v>
      </c>
      <c r="I160" s="310">
        <f>I161</f>
        <v>0</v>
      </c>
      <c r="J160" s="311">
        <f>J161</f>
        <v>0</v>
      </c>
    </row>
    <row r="161" spans="1:10" ht="22.5" hidden="1" x14ac:dyDescent="0.2">
      <c r="A161" s="458"/>
      <c r="B161" s="464" t="s">
        <v>499</v>
      </c>
      <c r="C161" s="512"/>
      <c r="D161" s="512" t="s">
        <v>296</v>
      </c>
      <c r="E161" s="512" t="s">
        <v>332</v>
      </c>
      <c r="F161" s="512" t="s">
        <v>356</v>
      </c>
      <c r="G161" s="307" t="s">
        <v>64</v>
      </c>
      <c r="H161" s="487"/>
      <c r="I161" s="310"/>
      <c r="J161" s="311"/>
    </row>
    <row r="162" spans="1:10" ht="33.75" x14ac:dyDescent="0.2">
      <c r="A162" s="458"/>
      <c r="B162" s="492" t="s">
        <v>357</v>
      </c>
      <c r="C162" s="512"/>
      <c r="D162" s="512" t="s">
        <v>296</v>
      </c>
      <c r="E162" s="512" t="s">
        <v>332</v>
      </c>
      <c r="F162" s="307" t="s">
        <v>358</v>
      </c>
      <c r="G162" s="307"/>
      <c r="H162" s="487">
        <f>H163</f>
        <v>7934.7259999999997</v>
      </c>
      <c r="I162" s="310">
        <f>I163</f>
        <v>5740</v>
      </c>
      <c r="J162" s="311">
        <f>J163</f>
        <v>5980</v>
      </c>
    </row>
    <row r="163" spans="1:10" ht="22.5" x14ac:dyDescent="0.2">
      <c r="A163" s="458"/>
      <c r="B163" s="484" t="s">
        <v>359</v>
      </c>
      <c r="C163" s="512"/>
      <c r="D163" s="512" t="s">
        <v>296</v>
      </c>
      <c r="E163" s="512" t="s">
        <v>332</v>
      </c>
      <c r="F163" s="512" t="s">
        <v>360</v>
      </c>
      <c r="G163" s="307"/>
      <c r="H163" s="487">
        <f>H164+H166</f>
        <v>7934.7259999999997</v>
      </c>
      <c r="I163" s="310">
        <f>I164+I166</f>
        <v>5740</v>
      </c>
      <c r="J163" s="311">
        <f>J164+J166</f>
        <v>5980</v>
      </c>
    </row>
    <row r="164" spans="1:10" x14ac:dyDescent="0.2">
      <c r="A164" s="458"/>
      <c r="B164" s="484" t="s">
        <v>572</v>
      </c>
      <c r="C164" s="512"/>
      <c r="D164" s="512" t="s">
        <v>296</v>
      </c>
      <c r="E164" s="512" t="s">
        <v>332</v>
      </c>
      <c r="F164" s="512" t="s">
        <v>361</v>
      </c>
      <c r="G164" s="307"/>
      <c r="H164" s="487">
        <f>H165</f>
        <v>7393.4879999999994</v>
      </c>
      <c r="I164" s="310">
        <f>I165</f>
        <v>5240</v>
      </c>
      <c r="J164" s="311">
        <f>J165</f>
        <v>5380</v>
      </c>
    </row>
    <row r="165" spans="1:10" ht="22.5" x14ac:dyDescent="0.2">
      <c r="A165" s="458"/>
      <c r="B165" s="649" t="s">
        <v>499</v>
      </c>
      <c r="C165" s="646"/>
      <c r="D165" s="646" t="s">
        <v>296</v>
      </c>
      <c r="E165" s="646" t="s">
        <v>332</v>
      </c>
      <c r="F165" s="646" t="s">
        <v>361</v>
      </c>
      <c r="G165" s="647" t="s">
        <v>64</v>
      </c>
      <c r="H165" s="648">
        <f>8493.488-1100+2000-2000</f>
        <v>7393.4879999999994</v>
      </c>
      <c r="I165" s="310">
        <v>5240</v>
      </c>
      <c r="J165" s="311">
        <v>5380</v>
      </c>
    </row>
    <row r="166" spans="1:10" ht="22.5" x14ac:dyDescent="0.2">
      <c r="A166" s="458"/>
      <c r="B166" s="484" t="s">
        <v>362</v>
      </c>
      <c r="C166" s="512"/>
      <c r="D166" s="512" t="s">
        <v>296</v>
      </c>
      <c r="E166" s="512" t="s">
        <v>332</v>
      </c>
      <c r="F166" s="512" t="s">
        <v>363</v>
      </c>
      <c r="G166" s="307"/>
      <c r="H166" s="487">
        <f>H167</f>
        <v>541.23800000000006</v>
      </c>
      <c r="I166" s="310">
        <f>I167</f>
        <v>500</v>
      </c>
      <c r="J166" s="311">
        <f>J167</f>
        <v>600</v>
      </c>
    </row>
    <row r="167" spans="1:10" ht="22.5" x14ac:dyDescent="0.2">
      <c r="A167" s="458"/>
      <c r="B167" s="464" t="s">
        <v>499</v>
      </c>
      <c r="C167" s="512"/>
      <c r="D167" s="512" t="s">
        <v>296</v>
      </c>
      <c r="E167" s="512" t="s">
        <v>332</v>
      </c>
      <c r="F167" s="512" t="s">
        <v>363</v>
      </c>
      <c r="G167" s="307" t="s">
        <v>64</v>
      </c>
      <c r="H167" s="487">
        <v>541.23800000000006</v>
      </c>
      <c r="I167" s="310">
        <v>500</v>
      </c>
      <c r="J167" s="311">
        <v>600</v>
      </c>
    </row>
    <row r="168" spans="1:10" ht="31.5" hidden="1" x14ac:dyDescent="0.2">
      <c r="A168" s="306"/>
      <c r="B168" s="529" t="s">
        <v>573</v>
      </c>
      <c r="C168" s="454"/>
      <c r="D168" s="454" t="s">
        <v>296</v>
      </c>
      <c r="E168" s="454" t="s">
        <v>332</v>
      </c>
      <c r="F168" s="454" t="s">
        <v>574</v>
      </c>
      <c r="G168" s="454"/>
      <c r="H168" s="496">
        <f>H169</f>
        <v>0</v>
      </c>
      <c r="I168" s="497">
        <f>I169</f>
        <v>0</v>
      </c>
      <c r="J168" s="498">
        <f>J169</f>
        <v>0</v>
      </c>
    </row>
    <row r="169" spans="1:10" ht="22.5" hidden="1" x14ac:dyDescent="0.2">
      <c r="A169" s="458"/>
      <c r="B169" s="514" t="s">
        <v>575</v>
      </c>
      <c r="C169" s="512"/>
      <c r="D169" s="512" t="s">
        <v>296</v>
      </c>
      <c r="E169" s="512" t="s">
        <v>332</v>
      </c>
      <c r="F169" s="512" t="s">
        <v>576</v>
      </c>
      <c r="G169" s="512"/>
      <c r="H169" s="487">
        <f>H170+H173</f>
        <v>0</v>
      </c>
      <c r="I169" s="310">
        <f>I170+I173</f>
        <v>0</v>
      </c>
      <c r="J169" s="311">
        <f>J170+J173</f>
        <v>0</v>
      </c>
    </row>
    <row r="170" spans="1:10" ht="33.75" hidden="1" x14ac:dyDescent="0.2">
      <c r="A170" s="458"/>
      <c r="B170" s="514" t="s">
        <v>577</v>
      </c>
      <c r="C170" s="512"/>
      <c r="D170" s="512" t="s">
        <v>296</v>
      </c>
      <c r="E170" s="512" t="s">
        <v>332</v>
      </c>
      <c r="F170" s="512" t="s">
        <v>578</v>
      </c>
      <c r="G170" s="512"/>
      <c r="H170" s="487">
        <f t="shared" ref="H170:J171" si="10">H171</f>
        <v>0</v>
      </c>
      <c r="I170" s="310">
        <f t="shared" si="10"/>
        <v>0</v>
      </c>
      <c r="J170" s="311">
        <f t="shared" si="10"/>
        <v>0</v>
      </c>
    </row>
    <row r="171" spans="1:10" ht="33.75" hidden="1" x14ac:dyDescent="0.2">
      <c r="A171" s="458"/>
      <c r="B171" s="459" t="s">
        <v>579</v>
      </c>
      <c r="C171" s="512"/>
      <c r="D171" s="512" t="s">
        <v>296</v>
      </c>
      <c r="E171" s="512" t="s">
        <v>332</v>
      </c>
      <c r="F171" s="512" t="s">
        <v>580</v>
      </c>
      <c r="G171" s="512"/>
      <c r="H171" s="487">
        <f t="shared" si="10"/>
        <v>0</v>
      </c>
      <c r="I171" s="310">
        <f t="shared" si="10"/>
        <v>0</v>
      </c>
      <c r="J171" s="311">
        <f t="shared" si="10"/>
        <v>0</v>
      </c>
    </row>
    <row r="172" spans="1:10" hidden="1" x14ac:dyDescent="0.2">
      <c r="A172" s="458"/>
      <c r="B172" s="464" t="s">
        <v>581</v>
      </c>
      <c r="C172" s="512"/>
      <c r="D172" s="512" t="s">
        <v>296</v>
      </c>
      <c r="E172" s="512" t="s">
        <v>332</v>
      </c>
      <c r="F172" s="512" t="s">
        <v>580</v>
      </c>
      <c r="G172" s="307" t="s">
        <v>371</v>
      </c>
      <c r="H172" s="487">
        <v>0</v>
      </c>
      <c r="I172" s="310">
        <v>0</v>
      </c>
      <c r="J172" s="311">
        <v>0</v>
      </c>
    </row>
    <row r="173" spans="1:10" ht="45" hidden="1" x14ac:dyDescent="0.2">
      <c r="A173" s="458"/>
      <c r="B173" s="514" t="s">
        <v>582</v>
      </c>
      <c r="C173" s="512"/>
      <c r="D173" s="512" t="s">
        <v>583</v>
      </c>
      <c r="E173" s="512" t="s">
        <v>332</v>
      </c>
      <c r="F173" s="512" t="s">
        <v>584</v>
      </c>
      <c r="G173" s="512"/>
      <c r="H173" s="487">
        <f>H174+H176+H178</f>
        <v>0</v>
      </c>
      <c r="I173" s="310">
        <f>I174+I176+I178</f>
        <v>0</v>
      </c>
      <c r="J173" s="311">
        <f>J174+J176+J178</f>
        <v>0</v>
      </c>
    </row>
    <row r="174" spans="1:10" ht="22.5" hidden="1" x14ac:dyDescent="0.2">
      <c r="A174" s="458"/>
      <c r="B174" s="459" t="s">
        <v>585</v>
      </c>
      <c r="C174" s="512"/>
      <c r="D174" s="512" t="s">
        <v>296</v>
      </c>
      <c r="E174" s="512" t="s">
        <v>332</v>
      </c>
      <c r="F174" s="512" t="s">
        <v>586</v>
      </c>
      <c r="G174" s="512"/>
      <c r="H174" s="487">
        <f>H175</f>
        <v>0</v>
      </c>
      <c r="I174" s="310">
        <f>I175</f>
        <v>0</v>
      </c>
      <c r="J174" s="311">
        <f>J175</f>
        <v>0</v>
      </c>
    </row>
    <row r="175" spans="1:10" ht="22.5" hidden="1" x14ac:dyDescent="0.2">
      <c r="A175" s="458"/>
      <c r="B175" s="464" t="s">
        <v>499</v>
      </c>
      <c r="C175" s="512"/>
      <c r="D175" s="512" t="s">
        <v>296</v>
      </c>
      <c r="E175" s="512" t="s">
        <v>332</v>
      </c>
      <c r="F175" s="512" t="s">
        <v>586</v>
      </c>
      <c r="G175" s="307" t="s">
        <v>64</v>
      </c>
      <c r="H175" s="487"/>
      <c r="I175" s="310"/>
      <c r="J175" s="311"/>
    </row>
    <row r="176" spans="1:10" ht="33.75" hidden="1" x14ac:dyDescent="0.2">
      <c r="A176" s="526"/>
      <c r="B176" s="459" t="s">
        <v>587</v>
      </c>
      <c r="C176" s="512"/>
      <c r="D176" s="512" t="s">
        <v>296</v>
      </c>
      <c r="E176" s="512" t="s">
        <v>332</v>
      </c>
      <c r="F176" s="512" t="s">
        <v>588</v>
      </c>
      <c r="G176" s="512"/>
      <c r="H176" s="487">
        <f>H177</f>
        <v>0</v>
      </c>
      <c r="I176" s="310">
        <f>I177</f>
        <v>0</v>
      </c>
      <c r="J176" s="311">
        <f>J177</f>
        <v>0</v>
      </c>
    </row>
    <row r="177" spans="1:10" ht="22.5" hidden="1" x14ac:dyDescent="0.2">
      <c r="A177" s="526"/>
      <c r="B177" s="464" t="s">
        <v>499</v>
      </c>
      <c r="C177" s="512"/>
      <c r="D177" s="512" t="s">
        <v>296</v>
      </c>
      <c r="E177" s="512" t="s">
        <v>332</v>
      </c>
      <c r="F177" s="512" t="s">
        <v>588</v>
      </c>
      <c r="G177" s="307" t="s">
        <v>64</v>
      </c>
      <c r="H177" s="487"/>
      <c r="I177" s="310"/>
      <c r="J177" s="311"/>
    </row>
    <row r="178" spans="1:10" ht="45" hidden="1" x14ac:dyDescent="0.2">
      <c r="A178" s="526"/>
      <c r="B178" s="459" t="s">
        <v>589</v>
      </c>
      <c r="C178" s="512"/>
      <c r="D178" s="512" t="s">
        <v>296</v>
      </c>
      <c r="E178" s="512" t="s">
        <v>332</v>
      </c>
      <c r="F178" s="512" t="s">
        <v>590</v>
      </c>
      <c r="G178" s="512"/>
      <c r="H178" s="487">
        <f>H179</f>
        <v>0</v>
      </c>
      <c r="I178" s="310">
        <f>I179</f>
        <v>0</v>
      </c>
      <c r="J178" s="311">
        <f>J179</f>
        <v>0</v>
      </c>
    </row>
    <row r="179" spans="1:10" ht="22.5" hidden="1" x14ac:dyDescent="0.2">
      <c r="A179" s="526"/>
      <c r="B179" s="464" t="s">
        <v>499</v>
      </c>
      <c r="C179" s="512"/>
      <c r="D179" s="512" t="s">
        <v>296</v>
      </c>
      <c r="E179" s="512" t="s">
        <v>332</v>
      </c>
      <c r="F179" s="512" t="s">
        <v>590</v>
      </c>
      <c r="G179" s="307" t="s">
        <v>64</v>
      </c>
      <c r="H179" s="487"/>
      <c r="I179" s="310"/>
      <c r="J179" s="311"/>
    </row>
    <row r="180" spans="1:10" ht="33.75" x14ac:dyDescent="0.2">
      <c r="A180" s="505"/>
      <c r="B180" s="459" t="s">
        <v>549</v>
      </c>
      <c r="C180" s="453"/>
      <c r="D180" s="307" t="s">
        <v>296</v>
      </c>
      <c r="E180" s="307" t="s">
        <v>332</v>
      </c>
      <c r="F180" s="307" t="s">
        <v>467</v>
      </c>
      <c r="G180" s="307"/>
      <c r="H180" s="487">
        <f t="shared" ref="H180:J183" si="11">H181</f>
        <v>0</v>
      </c>
      <c r="I180" s="497">
        <f t="shared" si="11"/>
        <v>0</v>
      </c>
      <c r="J180" s="498">
        <f t="shared" si="11"/>
        <v>0</v>
      </c>
    </row>
    <row r="181" spans="1:10" x14ac:dyDescent="0.2">
      <c r="A181" s="306"/>
      <c r="B181" s="459" t="s">
        <v>424</v>
      </c>
      <c r="C181" s="453"/>
      <c r="D181" s="307" t="s">
        <v>296</v>
      </c>
      <c r="E181" s="307" t="s">
        <v>332</v>
      </c>
      <c r="F181" s="307" t="s">
        <v>470</v>
      </c>
      <c r="G181" s="307"/>
      <c r="H181" s="487">
        <f t="shared" si="11"/>
        <v>0</v>
      </c>
      <c r="I181" s="497">
        <f t="shared" si="11"/>
        <v>0</v>
      </c>
      <c r="J181" s="498">
        <f t="shared" si="11"/>
        <v>0</v>
      </c>
    </row>
    <row r="182" spans="1:10" x14ac:dyDescent="0.2">
      <c r="A182" s="306"/>
      <c r="B182" s="459" t="s">
        <v>424</v>
      </c>
      <c r="C182" s="453"/>
      <c r="D182" s="307" t="s">
        <v>296</v>
      </c>
      <c r="E182" s="307" t="s">
        <v>332</v>
      </c>
      <c r="F182" s="307" t="s">
        <v>471</v>
      </c>
      <c r="G182" s="307"/>
      <c r="H182" s="487">
        <f>H183</f>
        <v>0</v>
      </c>
      <c r="I182" s="497">
        <f t="shared" si="11"/>
        <v>0</v>
      </c>
      <c r="J182" s="498">
        <f t="shared" si="11"/>
        <v>0</v>
      </c>
    </row>
    <row r="183" spans="1:10" ht="45" x14ac:dyDescent="0.2">
      <c r="A183" s="526"/>
      <c r="B183" s="459" t="s">
        <v>591</v>
      </c>
      <c r="C183" s="307"/>
      <c r="D183" s="307" t="s">
        <v>296</v>
      </c>
      <c r="E183" s="307" t="s">
        <v>332</v>
      </c>
      <c r="F183" s="530" t="s">
        <v>484</v>
      </c>
      <c r="G183" s="307"/>
      <c r="H183" s="487">
        <f t="shared" si="11"/>
        <v>0</v>
      </c>
      <c r="I183" s="310">
        <f t="shared" si="11"/>
        <v>0</v>
      </c>
      <c r="J183" s="311">
        <f t="shared" si="11"/>
        <v>0</v>
      </c>
    </row>
    <row r="184" spans="1:10" ht="22.5" x14ac:dyDescent="0.2">
      <c r="A184" s="526"/>
      <c r="B184" s="464" t="s">
        <v>499</v>
      </c>
      <c r="C184" s="512"/>
      <c r="D184" s="512" t="s">
        <v>296</v>
      </c>
      <c r="E184" s="512" t="s">
        <v>332</v>
      </c>
      <c r="F184" s="530" t="s">
        <v>484</v>
      </c>
      <c r="G184" s="307" t="s">
        <v>64</v>
      </c>
      <c r="H184" s="487">
        <f>392.1-392.1</f>
        <v>0</v>
      </c>
      <c r="I184" s="310"/>
      <c r="J184" s="311"/>
    </row>
    <row r="185" spans="1:10" x14ac:dyDescent="0.2">
      <c r="A185" s="526"/>
      <c r="B185" s="520" t="s">
        <v>133</v>
      </c>
      <c r="C185" s="522"/>
      <c r="D185" s="522" t="s">
        <v>296</v>
      </c>
      <c r="E185" s="522" t="s">
        <v>297</v>
      </c>
      <c r="F185" s="522"/>
      <c r="G185" s="522"/>
      <c r="H185" s="523">
        <f>H186+H190</f>
        <v>1650.145</v>
      </c>
      <c r="I185" s="524">
        <f>I186+I190</f>
        <v>315</v>
      </c>
      <c r="J185" s="525">
        <f>J186+J190</f>
        <v>320</v>
      </c>
    </row>
    <row r="186" spans="1:10" ht="33.75" x14ac:dyDescent="0.2">
      <c r="A186" s="458"/>
      <c r="B186" s="492" t="s">
        <v>289</v>
      </c>
      <c r="C186" s="307"/>
      <c r="D186" s="307" t="s">
        <v>296</v>
      </c>
      <c r="E186" s="307" t="s">
        <v>297</v>
      </c>
      <c r="F186" s="307" t="s">
        <v>290</v>
      </c>
      <c r="G186" s="307"/>
      <c r="H186" s="487">
        <f t="shared" ref="H186:J188" si="12">H187</f>
        <v>300</v>
      </c>
      <c r="I186" s="310">
        <f t="shared" si="12"/>
        <v>315</v>
      </c>
      <c r="J186" s="527">
        <f t="shared" si="12"/>
        <v>320</v>
      </c>
    </row>
    <row r="187" spans="1:10" ht="33.75" x14ac:dyDescent="0.2">
      <c r="A187" s="458"/>
      <c r="B187" s="484" t="s">
        <v>291</v>
      </c>
      <c r="C187" s="307"/>
      <c r="D187" s="307" t="s">
        <v>296</v>
      </c>
      <c r="E187" s="307" t="s">
        <v>297</v>
      </c>
      <c r="F187" s="307" t="s">
        <v>294</v>
      </c>
      <c r="G187" s="307"/>
      <c r="H187" s="487">
        <f t="shared" si="12"/>
        <v>300</v>
      </c>
      <c r="I187" s="310">
        <f t="shared" si="12"/>
        <v>315</v>
      </c>
      <c r="J187" s="527">
        <f t="shared" si="12"/>
        <v>320</v>
      </c>
    </row>
    <row r="188" spans="1:10" ht="22.5" x14ac:dyDescent="0.2">
      <c r="A188" s="458"/>
      <c r="B188" s="531" t="s">
        <v>293</v>
      </c>
      <c r="C188" s="512"/>
      <c r="D188" s="512" t="s">
        <v>296</v>
      </c>
      <c r="E188" s="512" t="s">
        <v>297</v>
      </c>
      <c r="F188" s="512" t="s">
        <v>295</v>
      </c>
      <c r="G188" s="512"/>
      <c r="H188" s="487">
        <f t="shared" si="12"/>
        <v>300</v>
      </c>
      <c r="I188" s="310">
        <f t="shared" si="12"/>
        <v>315</v>
      </c>
      <c r="J188" s="527">
        <f t="shared" si="12"/>
        <v>320</v>
      </c>
    </row>
    <row r="189" spans="1:10" ht="22.5" x14ac:dyDescent="0.2">
      <c r="A189" s="458"/>
      <c r="B189" s="464" t="s">
        <v>499</v>
      </c>
      <c r="C189" s="512"/>
      <c r="D189" s="512" t="s">
        <v>296</v>
      </c>
      <c r="E189" s="512" t="s">
        <v>297</v>
      </c>
      <c r="F189" s="512" t="s">
        <v>295</v>
      </c>
      <c r="G189" s="307" t="s">
        <v>64</v>
      </c>
      <c r="H189" s="487">
        <f>320-20</f>
        <v>300</v>
      </c>
      <c r="I189" s="310">
        <v>315</v>
      </c>
      <c r="J189" s="311">
        <v>320</v>
      </c>
    </row>
    <row r="190" spans="1:10" ht="33.75" x14ac:dyDescent="0.2">
      <c r="A190" s="532"/>
      <c r="B190" s="459" t="s">
        <v>549</v>
      </c>
      <c r="C190" s="460"/>
      <c r="D190" s="307" t="s">
        <v>296</v>
      </c>
      <c r="E190" s="307" t="s">
        <v>297</v>
      </c>
      <c r="F190" s="307" t="s">
        <v>467</v>
      </c>
      <c r="G190" s="307"/>
      <c r="H190" s="487">
        <f>H191</f>
        <v>1350.145</v>
      </c>
      <c r="I190" s="310">
        <f t="shared" ref="H190:J191" si="13">I191</f>
        <v>0</v>
      </c>
      <c r="J190" s="527">
        <f t="shared" si="13"/>
        <v>0</v>
      </c>
    </row>
    <row r="191" spans="1:10" x14ac:dyDescent="0.2">
      <c r="A191" s="458"/>
      <c r="B191" s="459" t="s">
        <v>424</v>
      </c>
      <c r="C191" s="460"/>
      <c r="D191" s="307" t="s">
        <v>296</v>
      </c>
      <c r="E191" s="307" t="s">
        <v>297</v>
      </c>
      <c r="F191" s="307" t="s">
        <v>470</v>
      </c>
      <c r="G191" s="307"/>
      <c r="H191" s="487">
        <f t="shared" si="13"/>
        <v>1350.145</v>
      </c>
      <c r="I191" s="310">
        <f t="shared" si="13"/>
        <v>0</v>
      </c>
      <c r="J191" s="527">
        <f t="shared" si="13"/>
        <v>0</v>
      </c>
    </row>
    <row r="192" spans="1:10" x14ac:dyDescent="0.2">
      <c r="A192" s="458"/>
      <c r="B192" s="459" t="s">
        <v>424</v>
      </c>
      <c r="C192" s="460"/>
      <c r="D192" s="307" t="s">
        <v>296</v>
      </c>
      <c r="E192" s="307" t="s">
        <v>297</v>
      </c>
      <c r="F192" s="307" t="s">
        <v>471</v>
      </c>
      <c r="G192" s="307"/>
      <c r="H192" s="487">
        <f>H193+H195+H198+H199</f>
        <v>1350.145</v>
      </c>
      <c r="I192" s="310">
        <f>I193+I195+I198</f>
        <v>0</v>
      </c>
      <c r="J192" s="527">
        <f>J193+J195+J198</f>
        <v>0</v>
      </c>
    </row>
    <row r="193" spans="1:11" x14ac:dyDescent="0.2">
      <c r="A193" s="306"/>
      <c r="B193" s="459" t="s">
        <v>592</v>
      </c>
      <c r="C193" s="307"/>
      <c r="D193" s="307" t="s">
        <v>296</v>
      </c>
      <c r="E193" s="307" t="s">
        <v>297</v>
      </c>
      <c r="F193" s="307" t="s">
        <v>486</v>
      </c>
      <c r="G193" s="307"/>
      <c r="H193" s="487">
        <f>H194</f>
        <v>1005.345</v>
      </c>
      <c r="I193" s="310">
        <f>I194</f>
        <v>0</v>
      </c>
      <c r="J193" s="527">
        <f>J194</f>
        <v>0</v>
      </c>
    </row>
    <row r="194" spans="1:11" ht="22.5" x14ac:dyDescent="0.2">
      <c r="A194" s="526"/>
      <c r="B194" s="464" t="s">
        <v>499</v>
      </c>
      <c r="C194" s="512"/>
      <c r="D194" s="512" t="s">
        <v>296</v>
      </c>
      <c r="E194" s="512" t="s">
        <v>297</v>
      </c>
      <c r="F194" s="512" t="s">
        <v>486</v>
      </c>
      <c r="G194" s="307" t="s">
        <v>64</v>
      </c>
      <c r="H194" s="487">
        <f>200+500+1000+300-994.655</f>
        <v>1005.345</v>
      </c>
      <c r="I194" s="310"/>
      <c r="J194" s="527"/>
      <c r="K194" s="470"/>
    </row>
    <row r="195" spans="1:11" x14ac:dyDescent="0.2">
      <c r="A195" s="306"/>
      <c r="B195" s="459" t="s">
        <v>487</v>
      </c>
      <c r="C195" s="307"/>
      <c r="D195" s="307" t="s">
        <v>296</v>
      </c>
      <c r="E195" s="307" t="s">
        <v>297</v>
      </c>
      <c r="F195" s="307" t="s">
        <v>485</v>
      </c>
      <c r="G195" s="307"/>
      <c r="H195" s="487">
        <f>H196</f>
        <v>94.8</v>
      </c>
      <c r="I195" s="310">
        <f>I196</f>
        <v>0</v>
      </c>
      <c r="J195" s="527">
        <f>J196</f>
        <v>0</v>
      </c>
    </row>
    <row r="196" spans="1:11" ht="22.5" x14ac:dyDescent="0.2">
      <c r="A196" s="533"/>
      <c r="B196" s="464" t="s">
        <v>499</v>
      </c>
      <c r="C196" s="512"/>
      <c r="D196" s="512" t="s">
        <v>296</v>
      </c>
      <c r="E196" s="512" t="s">
        <v>297</v>
      </c>
      <c r="F196" s="512" t="s">
        <v>485</v>
      </c>
      <c r="G196" s="307" t="s">
        <v>64</v>
      </c>
      <c r="H196" s="487">
        <v>94.8</v>
      </c>
      <c r="I196" s="310"/>
      <c r="J196" s="311"/>
    </row>
    <row r="197" spans="1:11" x14ac:dyDescent="0.2">
      <c r="A197" s="533"/>
      <c r="B197" s="459" t="s">
        <v>490</v>
      </c>
      <c r="C197" s="307"/>
      <c r="D197" s="307" t="s">
        <v>296</v>
      </c>
      <c r="E197" s="307" t="s">
        <v>297</v>
      </c>
      <c r="F197" s="307" t="s">
        <v>491</v>
      </c>
      <c r="G197" s="307"/>
      <c r="H197" s="487">
        <f>H198+H199</f>
        <v>250</v>
      </c>
      <c r="I197" s="310">
        <f>I198</f>
        <v>0</v>
      </c>
      <c r="J197" s="311">
        <f>J198</f>
        <v>0</v>
      </c>
    </row>
    <row r="198" spans="1:11" ht="22.5" x14ac:dyDescent="0.2">
      <c r="A198" s="533"/>
      <c r="B198" s="464" t="s">
        <v>499</v>
      </c>
      <c r="C198" s="512"/>
      <c r="D198" s="512" t="s">
        <v>296</v>
      </c>
      <c r="E198" s="512" t="s">
        <v>297</v>
      </c>
      <c r="F198" s="512" t="s">
        <v>491</v>
      </c>
      <c r="G198" s="307" t="s">
        <v>64</v>
      </c>
      <c r="H198" s="487">
        <f>3939.333-2939.333-750</f>
        <v>250</v>
      </c>
      <c r="I198" s="310"/>
      <c r="J198" s="311"/>
      <c r="K198" s="470"/>
    </row>
    <row r="199" spans="1:11" hidden="1" x14ac:dyDescent="0.2">
      <c r="A199" s="533"/>
      <c r="B199" s="464" t="s">
        <v>593</v>
      </c>
      <c r="C199" s="512"/>
      <c r="D199" s="512"/>
      <c r="E199" s="512"/>
      <c r="F199" s="512"/>
      <c r="G199" s="307"/>
      <c r="H199" s="487"/>
      <c r="I199" s="310"/>
      <c r="J199" s="534"/>
    </row>
    <row r="200" spans="1:11" x14ac:dyDescent="0.2">
      <c r="A200" s="533"/>
      <c r="B200" s="520" t="s">
        <v>147</v>
      </c>
      <c r="C200" s="521"/>
      <c r="D200" s="522" t="s">
        <v>288</v>
      </c>
      <c r="E200" s="522" t="s">
        <v>535</v>
      </c>
      <c r="F200" s="522"/>
      <c r="G200" s="522"/>
      <c r="H200" s="523">
        <f>H201+H221+H249</f>
        <v>44771.205000000002</v>
      </c>
      <c r="I200" s="524">
        <f>I201+I221+I249</f>
        <v>40536.79</v>
      </c>
      <c r="J200" s="525">
        <f>J201+J221+J249</f>
        <v>40253.18</v>
      </c>
    </row>
    <row r="201" spans="1:11" x14ac:dyDescent="0.2">
      <c r="A201" s="526"/>
      <c r="B201" s="520" t="s">
        <v>149</v>
      </c>
      <c r="C201" s="522"/>
      <c r="D201" s="522" t="s">
        <v>288</v>
      </c>
      <c r="E201" s="522" t="s">
        <v>315</v>
      </c>
      <c r="F201" s="522"/>
      <c r="G201" s="522"/>
      <c r="H201" s="523">
        <f>H211+H202</f>
        <v>903.13299999999992</v>
      </c>
      <c r="I201" s="524">
        <f>I211</f>
        <v>799.11500000000001</v>
      </c>
      <c r="J201" s="525">
        <f>J211</f>
        <v>895.01</v>
      </c>
    </row>
    <row r="202" spans="1:11" ht="33.75" x14ac:dyDescent="0.2">
      <c r="A202" s="526"/>
      <c r="B202" s="255" t="s">
        <v>390</v>
      </c>
      <c r="C202" s="453"/>
      <c r="D202" s="454" t="s">
        <v>288</v>
      </c>
      <c r="E202" s="454" t="s">
        <v>315</v>
      </c>
      <c r="F202" s="454" t="s">
        <v>391</v>
      </c>
      <c r="G202" s="454"/>
      <c r="H202" s="496">
        <f>H203+H207</f>
        <v>127.21300000000001</v>
      </c>
      <c r="I202" s="524"/>
      <c r="J202" s="525"/>
    </row>
    <row r="203" spans="1:11" x14ac:dyDescent="0.2">
      <c r="A203" s="526"/>
      <c r="B203" s="535" t="s">
        <v>392</v>
      </c>
      <c r="C203" s="460"/>
      <c r="D203" s="307" t="s">
        <v>288</v>
      </c>
      <c r="E203" s="307" t="s">
        <v>315</v>
      </c>
      <c r="F203" s="307" t="s">
        <v>393</v>
      </c>
      <c r="G203" s="307"/>
      <c r="H203" s="487">
        <f>H204</f>
        <v>102.349</v>
      </c>
      <c r="I203" s="524"/>
      <c r="J203" s="525"/>
    </row>
    <row r="204" spans="1:11" ht="22.5" x14ac:dyDescent="0.2">
      <c r="A204" s="526"/>
      <c r="B204" s="535" t="s">
        <v>394</v>
      </c>
      <c r="C204" s="460"/>
      <c r="D204" s="307" t="s">
        <v>288</v>
      </c>
      <c r="E204" s="307" t="s">
        <v>315</v>
      </c>
      <c r="F204" s="307" t="s">
        <v>395</v>
      </c>
      <c r="G204" s="307"/>
      <c r="H204" s="487">
        <f>H205</f>
        <v>102.349</v>
      </c>
      <c r="I204" s="524"/>
      <c r="J204" s="525"/>
    </row>
    <row r="205" spans="1:11" ht="33.75" x14ac:dyDescent="0.2">
      <c r="A205" s="526"/>
      <c r="B205" s="536" t="s">
        <v>396</v>
      </c>
      <c r="C205" s="460"/>
      <c r="D205" s="307" t="s">
        <v>288</v>
      </c>
      <c r="E205" s="307" t="s">
        <v>315</v>
      </c>
      <c r="F205" s="537" t="s">
        <v>397</v>
      </c>
      <c r="G205" s="307"/>
      <c r="H205" s="487">
        <f>H206</f>
        <v>102.349</v>
      </c>
      <c r="I205" s="524"/>
      <c r="J205" s="525"/>
    </row>
    <row r="206" spans="1:11" ht="22.5" x14ac:dyDescent="0.2">
      <c r="A206" s="526"/>
      <c r="B206" s="538" t="s">
        <v>594</v>
      </c>
      <c r="C206" s="465"/>
      <c r="D206" s="307" t="s">
        <v>288</v>
      </c>
      <c r="E206" s="307" t="s">
        <v>315</v>
      </c>
      <c r="F206" s="537" t="s">
        <v>397</v>
      </c>
      <c r="G206" s="307" t="s">
        <v>401</v>
      </c>
      <c r="H206" s="539">
        <v>102.349</v>
      </c>
      <c r="I206" s="524"/>
      <c r="J206" s="525"/>
    </row>
    <row r="207" spans="1:11" ht="22.5" x14ac:dyDescent="0.2">
      <c r="A207" s="526"/>
      <c r="B207" s="535" t="s">
        <v>402</v>
      </c>
      <c r="C207" s="465"/>
      <c r="D207" s="307" t="s">
        <v>288</v>
      </c>
      <c r="E207" s="307" t="s">
        <v>315</v>
      </c>
      <c r="F207" s="537" t="s">
        <v>403</v>
      </c>
      <c r="G207" s="307"/>
      <c r="H207" s="539">
        <f>H208</f>
        <v>24.864000000000001</v>
      </c>
      <c r="I207" s="524"/>
      <c r="J207" s="525"/>
    </row>
    <row r="208" spans="1:11" ht="22.5" x14ac:dyDescent="0.2">
      <c r="A208" s="526"/>
      <c r="B208" s="535" t="s">
        <v>394</v>
      </c>
      <c r="C208" s="465"/>
      <c r="D208" s="307" t="s">
        <v>288</v>
      </c>
      <c r="E208" s="307" t="s">
        <v>315</v>
      </c>
      <c r="F208" s="307" t="s">
        <v>404</v>
      </c>
      <c r="G208" s="307"/>
      <c r="H208" s="539">
        <f>H209</f>
        <v>24.864000000000001</v>
      </c>
      <c r="I208" s="524"/>
      <c r="J208" s="525"/>
    </row>
    <row r="209" spans="1:10" ht="33.75" x14ac:dyDescent="0.2">
      <c r="A209" s="526"/>
      <c r="B209" s="535" t="s">
        <v>396</v>
      </c>
      <c r="C209" s="465"/>
      <c r="D209" s="307" t="s">
        <v>288</v>
      </c>
      <c r="E209" s="307" t="s">
        <v>315</v>
      </c>
      <c r="F209" s="537" t="s">
        <v>405</v>
      </c>
      <c r="G209" s="307"/>
      <c r="H209" s="539">
        <f>H210</f>
        <v>24.864000000000001</v>
      </c>
      <c r="I209" s="524"/>
      <c r="J209" s="525"/>
    </row>
    <row r="210" spans="1:10" ht="22.5" x14ac:dyDescent="0.2">
      <c r="A210" s="526"/>
      <c r="B210" s="538" t="s">
        <v>594</v>
      </c>
      <c r="C210" s="465"/>
      <c r="D210" s="307" t="s">
        <v>288</v>
      </c>
      <c r="E210" s="307" t="s">
        <v>315</v>
      </c>
      <c r="F210" s="537" t="s">
        <v>405</v>
      </c>
      <c r="G210" s="307" t="s">
        <v>401</v>
      </c>
      <c r="H210" s="539">
        <v>24.864000000000001</v>
      </c>
      <c r="I210" s="524"/>
      <c r="J210" s="525"/>
    </row>
    <row r="211" spans="1:10" ht="22.5" customHeight="1" x14ac:dyDescent="0.2">
      <c r="A211" s="532"/>
      <c r="B211" s="459" t="s">
        <v>549</v>
      </c>
      <c r="C211" s="460"/>
      <c r="D211" s="307" t="s">
        <v>288</v>
      </c>
      <c r="E211" s="307" t="s">
        <v>315</v>
      </c>
      <c r="F211" s="307" t="s">
        <v>467</v>
      </c>
      <c r="G211" s="307"/>
      <c r="H211" s="487">
        <f t="shared" ref="H211:J212" si="14">H212</f>
        <v>775.92</v>
      </c>
      <c r="I211" s="310">
        <f t="shared" si="14"/>
        <v>799.11500000000001</v>
      </c>
      <c r="J211" s="527">
        <f t="shared" si="14"/>
        <v>895.01</v>
      </c>
    </row>
    <row r="212" spans="1:10" x14ac:dyDescent="0.2">
      <c r="A212" s="458"/>
      <c r="B212" s="459" t="s">
        <v>424</v>
      </c>
      <c r="C212" s="460"/>
      <c r="D212" s="307" t="s">
        <v>288</v>
      </c>
      <c r="E212" s="307" t="s">
        <v>315</v>
      </c>
      <c r="F212" s="307" t="s">
        <v>470</v>
      </c>
      <c r="G212" s="307"/>
      <c r="H212" s="487">
        <f t="shared" si="14"/>
        <v>775.92</v>
      </c>
      <c r="I212" s="310">
        <f t="shared" si="14"/>
        <v>799.11500000000001</v>
      </c>
      <c r="J212" s="527">
        <f t="shared" si="14"/>
        <v>895.01</v>
      </c>
    </row>
    <row r="213" spans="1:10" x14ac:dyDescent="0.2">
      <c r="A213" s="458"/>
      <c r="B213" s="459" t="s">
        <v>424</v>
      </c>
      <c r="C213" s="460"/>
      <c r="D213" s="307" t="s">
        <v>288</v>
      </c>
      <c r="E213" s="307" t="s">
        <v>315</v>
      </c>
      <c r="F213" s="307" t="s">
        <v>471</v>
      </c>
      <c r="G213" s="307"/>
      <c r="H213" s="487">
        <f>H214+H216+H218</f>
        <v>775.92</v>
      </c>
      <c r="I213" s="310">
        <f>I214+I216+I218</f>
        <v>799.11500000000001</v>
      </c>
      <c r="J213" s="527">
        <f>J214+J216+J218</f>
        <v>895.01</v>
      </c>
    </row>
    <row r="214" spans="1:10" hidden="1" x14ac:dyDescent="0.2">
      <c r="A214" s="306"/>
      <c r="B214" s="459" t="s">
        <v>595</v>
      </c>
      <c r="C214" s="307"/>
      <c r="D214" s="307" t="s">
        <v>288</v>
      </c>
      <c r="E214" s="307" t="s">
        <v>315</v>
      </c>
      <c r="F214" s="307" t="s">
        <v>506</v>
      </c>
      <c r="G214" s="307"/>
      <c r="H214" s="487">
        <f>H215</f>
        <v>0</v>
      </c>
      <c r="I214" s="310">
        <f>I215</f>
        <v>0</v>
      </c>
      <c r="J214" s="527">
        <f>J215</f>
        <v>0</v>
      </c>
    </row>
    <row r="215" spans="1:10" ht="22.5" hidden="1" x14ac:dyDescent="0.2">
      <c r="A215" s="526"/>
      <c r="B215" s="464" t="s">
        <v>499</v>
      </c>
      <c r="C215" s="307"/>
      <c r="D215" s="512" t="s">
        <v>288</v>
      </c>
      <c r="E215" s="512" t="s">
        <v>315</v>
      </c>
      <c r="F215" s="307" t="s">
        <v>506</v>
      </c>
      <c r="G215" s="307" t="s">
        <v>64</v>
      </c>
      <c r="H215" s="487">
        <v>0</v>
      </c>
      <c r="I215" s="310"/>
      <c r="J215" s="311"/>
    </row>
    <row r="216" spans="1:10" hidden="1" x14ac:dyDescent="0.2">
      <c r="A216" s="306"/>
      <c r="B216" s="459" t="s">
        <v>596</v>
      </c>
      <c r="C216" s="307"/>
      <c r="D216" s="307" t="s">
        <v>288</v>
      </c>
      <c r="E216" s="307" t="s">
        <v>315</v>
      </c>
      <c r="F216" s="307" t="s">
        <v>597</v>
      </c>
      <c r="G216" s="307"/>
      <c r="H216" s="487">
        <f>H217</f>
        <v>0</v>
      </c>
      <c r="I216" s="310">
        <f>I217</f>
        <v>0</v>
      </c>
      <c r="J216" s="311">
        <f>J217</f>
        <v>0</v>
      </c>
    </row>
    <row r="217" spans="1:10" ht="22.5" hidden="1" x14ac:dyDescent="0.2">
      <c r="A217" s="526"/>
      <c r="B217" s="464" t="s">
        <v>499</v>
      </c>
      <c r="C217" s="307"/>
      <c r="D217" s="512" t="s">
        <v>288</v>
      </c>
      <c r="E217" s="512" t="s">
        <v>315</v>
      </c>
      <c r="F217" s="512" t="s">
        <v>597</v>
      </c>
      <c r="G217" s="307" t="s">
        <v>64</v>
      </c>
      <c r="H217" s="487"/>
      <c r="I217" s="310"/>
      <c r="J217" s="311"/>
    </row>
    <row r="218" spans="1:10" x14ac:dyDescent="0.2">
      <c r="A218" s="306"/>
      <c r="B218" s="459" t="s">
        <v>516</v>
      </c>
      <c r="C218" s="307"/>
      <c r="D218" s="307" t="s">
        <v>288</v>
      </c>
      <c r="E218" s="307" t="s">
        <v>315</v>
      </c>
      <c r="F218" s="307" t="s">
        <v>517</v>
      </c>
      <c r="G218" s="307"/>
      <c r="H218" s="487">
        <f>H219</f>
        <v>775.92</v>
      </c>
      <c r="I218" s="310">
        <f>I219</f>
        <v>799.11500000000001</v>
      </c>
      <c r="J218" s="311">
        <f>J219</f>
        <v>895.01</v>
      </c>
    </row>
    <row r="219" spans="1:10" ht="22.5" x14ac:dyDescent="0.2">
      <c r="A219" s="526"/>
      <c r="B219" s="464" t="s">
        <v>499</v>
      </c>
      <c r="C219" s="307"/>
      <c r="D219" s="512" t="s">
        <v>288</v>
      </c>
      <c r="E219" s="512" t="s">
        <v>315</v>
      </c>
      <c r="F219" s="512" t="s">
        <v>517</v>
      </c>
      <c r="G219" s="307" t="s">
        <v>64</v>
      </c>
      <c r="H219" s="487">
        <v>775.92</v>
      </c>
      <c r="I219" s="310">
        <v>799.11500000000001</v>
      </c>
      <c r="J219" s="311">
        <v>895.01</v>
      </c>
    </row>
    <row r="220" spans="1:10" hidden="1" x14ac:dyDescent="0.2">
      <c r="A220" s="458"/>
      <c r="B220" s="466" t="s">
        <v>246</v>
      </c>
      <c r="C220" s="453"/>
      <c r="D220" s="454" t="s">
        <v>474</v>
      </c>
      <c r="E220" s="454" t="s">
        <v>331</v>
      </c>
      <c r="F220" s="454"/>
      <c r="G220" s="454"/>
      <c r="H220" s="496" t="e">
        <f>#REF!</f>
        <v>#REF!</v>
      </c>
      <c r="I220" s="310"/>
      <c r="J220" s="534"/>
    </row>
    <row r="221" spans="1:10" x14ac:dyDescent="0.2">
      <c r="A221" s="533"/>
      <c r="B221" s="520" t="s">
        <v>598</v>
      </c>
      <c r="C221" s="522"/>
      <c r="D221" s="522" t="s">
        <v>288</v>
      </c>
      <c r="E221" s="522" t="s">
        <v>372</v>
      </c>
      <c r="F221" s="522"/>
      <c r="G221" s="522"/>
      <c r="H221" s="523">
        <f>H222+H226+H234+H239</f>
        <v>15946.514999999999</v>
      </c>
      <c r="I221" s="524">
        <f>I222+I226+I234</f>
        <v>3718.8</v>
      </c>
      <c r="J221" s="525">
        <f>J222+J226+J234</f>
        <v>4854</v>
      </c>
    </row>
    <row r="222" spans="1:10" ht="22.5" x14ac:dyDescent="0.2">
      <c r="A222" s="533"/>
      <c r="B222" s="540" t="s">
        <v>364</v>
      </c>
      <c r="C222" s="307"/>
      <c r="D222" s="307" t="s">
        <v>288</v>
      </c>
      <c r="E222" s="307" t="s">
        <v>372</v>
      </c>
      <c r="F222" s="307" t="s">
        <v>365</v>
      </c>
      <c r="G222" s="307"/>
      <c r="H222" s="487">
        <f t="shared" ref="H222:J224" si="15">H223</f>
        <v>2200</v>
      </c>
      <c r="I222" s="310">
        <f t="shared" si="15"/>
        <v>48</v>
      </c>
      <c r="J222" s="527">
        <f t="shared" si="15"/>
        <v>816.12</v>
      </c>
    </row>
    <row r="223" spans="1:10" x14ac:dyDescent="0.2">
      <c r="A223" s="533"/>
      <c r="B223" s="490" t="s">
        <v>366</v>
      </c>
      <c r="C223" s="307"/>
      <c r="D223" s="512" t="s">
        <v>288</v>
      </c>
      <c r="E223" s="512" t="s">
        <v>372</v>
      </c>
      <c r="F223" s="307" t="s">
        <v>367</v>
      </c>
      <c r="G223" s="307"/>
      <c r="H223" s="487">
        <f t="shared" si="15"/>
        <v>2200</v>
      </c>
      <c r="I223" s="310">
        <f t="shared" si="15"/>
        <v>48</v>
      </c>
      <c r="J223" s="527">
        <f t="shared" si="15"/>
        <v>816.12</v>
      </c>
    </row>
    <row r="224" spans="1:10" ht="22.5" x14ac:dyDescent="0.2">
      <c r="A224" s="533"/>
      <c r="B224" s="541" t="s">
        <v>368</v>
      </c>
      <c r="C224" s="512"/>
      <c r="D224" s="512" t="s">
        <v>288</v>
      </c>
      <c r="E224" s="512" t="s">
        <v>372</v>
      </c>
      <c r="F224" s="512" t="s">
        <v>369</v>
      </c>
      <c r="G224" s="512"/>
      <c r="H224" s="487">
        <f t="shared" si="15"/>
        <v>2200</v>
      </c>
      <c r="I224" s="310">
        <f t="shared" si="15"/>
        <v>48</v>
      </c>
      <c r="J224" s="527">
        <f t="shared" si="15"/>
        <v>816.12</v>
      </c>
    </row>
    <row r="225" spans="1:10" x14ac:dyDescent="0.2">
      <c r="A225" s="533"/>
      <c r="B225" s="464" t="s">
        <v>581</v>
      </c>
      <c r="C225" s="307"/>
      <c r="D225" s="512" t="s">
        <v>288</v>
      </c>
      <c r="E225" s="512" t="s">
        <v>372</v>
      </c>
      <c r="F225" s="512" t="s">
        <v>369</v>
      </c>
      <c r="G225" s="307" t="s">
        <v>371</v>
      </c>
      <c r="H225" s="487">
        <f>4700-2500</f>
        <v>2200</v>
      </c>
      <c r="I225" s="310">
        <v>48</v>
      </c>
      <c r="J225" s="311">
        <v>816.12</v>
      </c>
    </row>
    <row r="226" spans="1:10" ht="45.6" customHeight="1" x14ac:dyDescent="0.2">
      <c r="A226" s="458"/>
      <c r="B226" s="490" t="s">
        <v>599</v>
      </c>
      <c r="C226" s="307"/>
      <c r="D226" s="307" t="s">
        <v>288</v>
      </c>
      <c r="E226" s="307" t="s">
        <v>372</v>
      </c>
      <c r="F226" s="307" t="s">
        <v>384</v>
      </c>
      <c r="G226" s="307"/>
      <c r="H226" s="487">
        <f>H229+H233</f>
        <v>10619.514999999999</v>
      </c>
      <c r="I226" s="310">
        <f>I227</f>
        <v>3670.8</v>
      </c>
      <c r="J226" s="527">
        <f>J227</f>
        <v>4037.88</v>
      </c>
    </row>
    <row r="227" spans="1:10" ht="22.5" x14ac:dyDescent="0.2">
      <c r="A227" s="542"/>
      <c r="B227" s="484" t="s">
        <v>385</v>
      </c>
      <c r="C227" s="512"/>
      <c r="D227" s="512" t="s">
        <v>288</v>
      </c>
      <c r="E227" s="512" t="s">
        <v>372</v>
      </c>
      <c r="F227" s="512" t="s">
        <v>386</v>
      </c>
      <c r="G227" s="512"/>
      <c r="H227" s="487">
        <f>H228</f>
        <v>2223.8000000000002</v>
      </c>
      <c r="I227" s="310">
        <f>I228</f>
        <v>3670.8</v>
      </c>
      <c r="J227" s="527">
        <f>J228</f>
        <v>4037.88</v>
      </c>
    </row>
    <row r="228" spans="1:10" ht="30" customHeight="1" x14ac:dyDescent="0.2">
      <c r="A228" s="542"/>
      <c r="B228" s="484" t="s">
        <v>183</v>
      </c>
      <c r="C228" s="512"/>
      <c r="D228" s="512" t="s">
        <v>288</v>
      </c>
      <c r="E228" s="512" t="s">
        <v>372</v>
      </c>
      <c r="F228" s="512" t="s">
        <v>387</v>
      </c>
      <c r="G228" s="512"/>
      <c r="H228" s="487">
        <f>H229+H230</f>
        <v>2223.8000000000002</v>
      </c>
      <c r="I228" s="310">
        <f>I229+I230</f>
        <v>3670.8</v>
      </c>
      <c r="J228" s="527">
        <f>J229+J230</f>
        <v>4037.88</v>
      </c>
    </row>
    <row r="229" spans="1:10" ht="22.5" x14ac:dyDescent="0.2">
      <c r="A229" s="526"/>
      <c r="B229" s="649" t="s">
        <v>499</v>
      </c>
      <c r="C229" s="646"/>
      <c r="D229" s="646" t="s">
        <v>288</v>
      </c>
      <c r="E229" s="646" t="s">
        <v>372</v>
      </c>
      <c r="F229" s="646" t="s">
        <v>387</v>
      </c>
      <c r="G229" s="647" t="s">
        <v>64</v>
      </c>
      <c r="H229" s="648">
        <f>3250.8-1027</f>
        <v>2223.8000000000002</v>
      </c>
      <c r="I229" s="310">
        <v>3670.8</v>
      </c>
      <c r="J229" s="311">
        <v>4037.88</v>
      </c>
    </row>
    <row r="230" spans="1:10" hidden="1" x14ac:dyDescent="0.2">
      <c r="A230" s="526"/>
      <c r="B230" s="459" t="s">
        <v>600</v>
      </c>
      <c r="C230" s="512"/>
      <c r="D230" s="512" t="s">
        <v>288</v>
      </c>
      <c r="E230" s="512" t="s">
        <v>372</v>
      </c>
      <c r="F230" s="512" t="s">
        <v>601</v>
      </c>
      <c r="G230" s="512"/>
      <c r="H230" s="487">
        <f>H231</f>
        <v>0</v>
      </c>
      <c r="I230" s="310">
        <f>I231</f>
        <v>0</v>
      </c>
      <c r="J230" s="311">
        <f>J231</f>
        <v>0</v>
      </c>
    </row>
    <row r="231" spans="1:10" ht="22.5" hidden="1" x14ac:dyDescent="0.2">
      <c r="A231" s="526"/>
      <c r="B231" s="464" t="s">
        <v>499</v>
      </c>
      <c r="C231" s="307"/>
      <c r="D231" s="512" t="s">
        <v>288</v>
      </c>
      <c r="E231" s="512" t="s">
        <v>372</v>
      </c>
      <c r="F231" s="512" t="s">
        <v>602</v>
      </c>
      <c r="G231" s="307" t="s">
        <v>64</v>
      </c>
      <c r="H231" s="487"/>
      <c r="I231" s="310"/>
      <c r="J231" s="311"/>
    </row>
    <row r="232" spans="1:10" ht="22.5" x14ac:dyDescent="0.2">
      <c r="A232" s="526"/>
      <c r="B232" s="543" t="s">
        <v>388</v>
      </c>
      <c r="C232" s="307"/>
      <c r="D232" s="512" t="s">
        <v>288</v>
      </c>
      <c r="E232" s="512" t="s">
        <v>372</v>
      </c>
      <c r="F232" s="512" t="s">
        <v>389</v>
      </c>
      <c r="G232" s="307"/>
      <c r="H232" s="487">
        <f>H233</f>
        <v>8395.7150000000001</v>
      </c>
      <c r="I232" s="310"/>
      <c r="J232" s="534"/>
    </row>
    <row r="233" spans="1:10" ht="22.5" x14ac:dyDescent="0.2">
      <c r="A233" s="526"/>
      <c r="B233" s="464" t="s">
        <v>499</v>
      </c>
      <c r="C233" s="307"/>
      <c r="D233" s="512" t="s">
        <v>288</v>
      </c>
      <c r="E233" s="512" t="s">
        <v>372</v>
      </c>
      <c r="F233" s="512" t="s">
        <v>389</v>
      </c>
      <c r="G233" s="307" t="s">
        <v>64</v>
      </c>
      <c r="H233" s="487">
        <f>7498.13+897.585</f>
        <v>8395.7150000000001</v>
      </c>
      <c r="I233" s="310"/>
      <c r="J233" s="534"/>
    </row>
    <row r="234" spans="1:10" ht="27.75" hidden="1" customHeight="1" x14ac:dyDescent="0.2">
      <c r="A234" s="542"/>
      <c r="B234" s="459" t="s">
        <v>549</v>
      </c>
      <c r="C234" s="512"/>
      <c r="D234" s="512" t="s">
        <v>288</v>
      </c>
      <c r="E234" s="512" t="s">
        <v>372</v>
      </c>
      <c r="F234" s="307" t="s">
        <v>467</v>
      </c>
      <c r="G234" s="512"/>
      <c r="H234" s="487">
        <f>H235</f>
        <v>0</v>
      </c>
      <c r="I234" s="310">
        <f>I235</f>
        <v>0</v>
      </c>
      <c r="J234" s="527">
        <f>J235</f>
        <v>0</v>
      </c>
    </row>
    <row r="235" spans="1:10" hidden="1" x14ac:dyDescent="0.2">
      <c r="A235" s="542"/>
      <c r="B235" s="460" t="s">
        <v>424</v>
      </c>
      <c r="C235" s="512"/>
      <c r="D235" s="512" t="s">
        <v>288</v>
      </c>
      <c r="E235" s="512" t="s">
        <v>372</v>
      </c>
      <c r="F235" s="307" t="s">
        <v>550</v>
      </c>
      <c r="G235" s="512"/>
      <c r="H235" s="487">
        <f>H236</f>
        <v>0</v>
      </c>
      <c r="I235" s="310">
        <f t="shared" ref="I235:J237" si="16">I236</f>
        <v>0</v>
      </c>
      <c r="J235" s="527">
        <f t="shared" si="16"/>
        <v>0</v>
      </c>
    </row>
    <row r="236" spans="1:10" hidden="1" x14ac:dyDescent="0.2">
      <c r="A236" s="526"/>
      <c r="B236" s="460" t="s">
        <v>424</v>
      </c>
      <c r="C236" s="512"/>
      <c r="D236" s="512" t="s">
        <v>288</v>
      </c>
      <c r="E236" s="512" t="s">
        <v>372</v>
      </c>
      <c r="F236" s="307" t="s">
        <v>471</v>
      </c>
      <c r="G236" s="512"/>
      <c r="H236" s="487">
        <f>H237</f>
        <v>0</v>
      </c>
      <c r="I236" s="310">
        <f t="shared" si="16"/>
        <v>0</v>
      </c>
      <c r="J236" s="527">
        <f t="shared" si="16"/>
        <v>0</v>
      </c>
    </row>
    <row r="237" spans="1:10" ht="22.5" hidden="1" x14ac:dyDescent="0.2">
      <c r="A237" s="533"/>
      <c r="B237" s="513" t="s">
        <v>507</v>
      </c>
      <c r="C237" s="307"/>
      <c r="D237" s="512" t="s">
        <v>288</v>
      </c>
      <c r="E237" s="512" t="s">
        <v>372</v>
      </c>
      <c r="F237" s="307" t="s">
        <v>508</v>
      </c>
      <c r="G237" s="307"/>
      <c r="H237" s="487">
        <f>H238</f>
        <v>0</v>
      </c>
      <c r="I237" s="310">
        <f t="shared" si="16"/>
        <v>0</v>
      </c>
      <c r="J237" s="527">
        <f t="shared" si="16"/>
        <v>0</v>
      </c>
    </row>
    <row r="238" spans="1:10" hidden="1" x14ac:dyDescent="0.2">
      <c r="A238" s="533"/>
      <c r="B238" s="464" t="s">
        <v>581</v>
      </c>
      <c r="C238" s="512"/>
      <c r="D238" s="512" t="s">
        <v>288</v>
      </c>
      <c r="E238" s="512" t="s">
        <v>372</v>
      </c>
      <c r="F238" s="307" t="s">
        <v>508</v>
      </c>
      <c r="G238" s="307" t="s">
        <v>371</v>
      </c>
      <c r="H238" s="487">
        <f>4900-4900</f>
        <v>0</v>
      </c>
      <c r="I238" s="310"/>
      <c r="J238" s="311"/>
    </row>
    <row r="239" spans="1:10" ht="33.75" x14ac:dyDescent="0.2">
      <c r="A239" s="533"/>
      <c r="B239" s="544" t="s">
        <v>660</v>
      </c>
      <c r="C239" s="307"/>
      <c r="D239" s="512" t="s">
        <v>288</v>
      </c>
      <c r="E239" s="512" t="s">
        <v>372</v>
      </c>
      <c r="F239" s="512" t="s">
        <v>467</v>
      </c>
      <c r="G239" s="307"/>
      <c r="H239" s="487">
        <f>H240</f>
        <v>3127</v>
      </c>
      <c r="I239" s="310"/>
      <c r="J239" s="311"/>
    </row>
    <row r="240" spans="1:10" x14ac:dyDescent="0.2">
      <c r="A240" s="533"/>
      <c r="B240" s="459" t="s">
        <v>424</v>
      </c>
      <c r="C240" s="307"/>
      <c r="D240" s="512" t="s">
        <v>288</v>
      </c>
      <c r="E240" s="512" t="s">
        <v>372</v>
      </c>
      <c r="F240" s="512" t="s">
        <v>470</v>
      </c>
      <c r="G240" s="307"/>
      <c r="H240" s="487">
        <f>H241</f>
        <v>3127</v>
      </c>
      <c r="I240" s="310"/>
      <c r="J240" s="311"/>
    </row>
    <row r="241" spans="1:11" x14ac:dyDescent="0.2">
      <c r="A241" s="533"/>
      <c r="B241" s="459" t="s">
        <v>424</v>
      </c>
      <c r="C241" s="307"/>
      <c r="D241" s="512" t="s">
        <v>288</v>
      </c>
      <c r="E241" s="512" t="s">
        <v>372</v>
      </c>
      <c r="F241" s="512" t="s">
        <v>471</v>
      </c>
      <c r="G241" s="307"/>
      <c r="H241" s="487">
        <f>H243+H248</f>
        <v>3127</v>
      </c>
      <c r="I241" s="310"/>
      <c r="J241" s="311"/>
    </row>
    <row r="242" spans="1:11" ht="34.5" customHeight="1" x14ac:dyDescent="0.2">
      <c r="A242" s="533"/>
      <c r="B242" s="459" t="s">
        <v>509</v>
      </c>
      <c r="C242" s="307"/>
      <c r="D242" s="512" t="s">
        <v>288</v>
      </c>
      <c r="E242" s="512" t="s">
        <v>372</v>
      </c>
      <c r="F242" s="512" t="s">
        <v>510</v>
      </c>
      <c r="G242" s="307"/>
      <c r="H242" s="487">
        <f>H243</f>
        <v>100</v>
      </c>
      <c r="I242" s="310"/>
      <c r="J242" s="311"/>
    </row>
    <row r="243" spans="1:11" ht="22.5" x14ac:dyDescent="0.2">
      <c r="A243" s="533"/>
      <c r="B243" s="464" t="s">
        <v>603</v>
      </c>
      <c r="C243" s="307"/>
      <c r="D243" s="512" t="s">
        <v>288</v>
      </c>
      <c r="E243" s="512" t="s">
        <v>372</v>
      </c>
      <c r="F243" s="512" t="s">
        <v>510</v>
      </c>
      <c r="G243" s="307" t="s">
        <v>382</v>
      </c>
      <c r="H243" s="487">
        <f>800-700</f>
        <v>100</v>
      </c>
      <c r="I243" s="310"/>
      <c r="J243" s="311"/>
    </row>
    <row r="244" spans="1:11" ht="24.75" hidden="1" customHeight="1" x14ac:dyDescent="0.2">
      <c r="A244" s="533"/>
      <c r="B244" s="544" t="s">
        <v>659</v>
      </c>
      <c r="C244" s="307"/>
      <c r="D244" s="512" t="s">
        <v>288</v>
      </c>
      <c r="E244" s="512" t="s">
        <v>372</v>
      </c>
      <c r="F244" s="512" t="s">
        <v>657</v>
      </c>
      <c r="G244" s="307"/>
      <c r="H244" s="487"/>
      <c r="I244" s="310"/>
      <c r="J244" s="534"/>
    </row>
    <row r="245" spans="1:11" hidden="1" x14ac:dyDescent="0.2">
      <c r="A245" s="533"/>
      <c r="B245" s="459" t="s">
        <v>424</v>
      </c>
      <c r="C245" s="307"/>
      <c r="D245" s="512" t="s">
        <v>288</v>
      </c>
      <c r="E245" s="512" t="s">
        <v>372</v>
      </c>
      <c r="F245" s="512" t="s">
        <v>657</v>
      </c>
      <c r="G245" s="307"/>
      <c r="H245" s="487"/>
      <c r="I245" s="310"/>
      <c r="J245" s="534"/>
    </row>
    <row r="246" spans="1:11" hidden="1" x14ac:dyDescent="0.2">
      <c r="A246" s="533"/>
      <c r="B246" s="459" t="s">
        <v>424</v>
      </c>
      <c r="C246" s="307"/>
      <c r="D246" s="512" t="s">
        <v>288</v>
      </c>
      <c r="E246" s="512" t="s">
        <v>372</v>
      </c>
      <c r="F246" s="512" t="s">
        <v>657</v>
      </c>
      <c r="G246" s="307"/>
      <c r="H246" s="487"/>
      <c r="I246" s="310"/>
      <c r="J246" s="534"/>
    </row>
    <row r="247" spans="1:11" ht="22.5" x14ac:dyDescent="0.2">
      <c r="A247" s="533"/>
      <c r="B247" s="544" t="s">
        <v>659</v>
      </c>
      <c r="C247" s="307"/>
      <c r="D247" s="512" t="s">
        <v>288</v>
      </c>
      <c r="E247" s="512" t="s">
        <v>372</v>
      </c>
      <c r="F247" s="512" t="s">
        <v>657</v>
      </c>
      <c r="G247" s="307"/>
      <c r="H247" s="487">
        <f>H248</f>
        <v>3027</v>
      </c>
      <c r="I247" s="310"/>
      <c r="J247" s="534"/>
    </row>
    <row r="248" spans="1:11" ht="22.5" x14ac:dyDescent="0.2">
      <c r="A248" s="533"/>
      <c r="B248" s="649" t="s">
        <v>603</v>
      </c>
      <c r="C248" s="647"/>
      <c r="D248" s="646" t="s">
        <v>288</v>
      </c>
      <c r="E248" s="646" t="s">
        <v>372</v>
      </c>
      <c r="F248" s="646" t="s">
        <v>657</v>
      </c>
      <c r="G248" s="647" t="s">
        <v>382</v>
      </c>
      <c r="H248" s="648">
        <v>3027</v>
      </c>
      <c r="I248" s="310"/>
      <c r="J248" s="534"/>
    </row>
    <row r="249" spans="1:11" x14ac:dyDescent="0.2">
      <c r="A249" s="526"/>
      <c r="B249" s="520" t="s">
        <v>191</v>
      </c>
      <c r="C249" s="522"/>
      <c r="D249" s="522" t="s">
        <v>288</v>
      </c>
      <c r="E249" s="522" t="s">
        <v>331</v>
      </c>
      <c r="F249" s="522"/>
      <c r="G249" s="522"/>
      <c r="H249" s="523">
        <f>H250</f>
        <v>27921.556999999997</v>
      </c>
      <c r="I249" s="524">
        <f>I250+I256</f>
        <v>36018.875</v>
      </c>
      <c r="J249" s="525">
        <f>J250+J256</f>
        <v>34504.17</v>
      </c>
    </row>
    <row r="250" spans="1:11" ht="24" customHeight="1" x14ac:dyDescent="0.2">
      <c r="A250" s="458"/>
      <c r="B250" s="545" t="s">
        <v>604</v>
      </c>
      <c r="C250" s="307"/>
      <c r="D250" s="307" t="s">
        <v>288</v>
      </c>
      <c r="E250" s="307" t="s">
        <v>331</v>
      </c>
      <c r="F250" s="307" t="s">
        <v>374</v>
      </c>
      <c r="G250" s="307"/>
      <c r="H250" s="487">
        <f>H251</f>
        <v>27921.556999999997</v>
      </c>
      <c r="I250" s="310">
        <f>I251</f>
        <v>32518.875</v>
      </c>
      <c r="J250" s="527">
        <f>J251</f>
        <v>31004.17</v>
      </c>
    </row>
    <row r="251" spans="1:11" ht="33.75" x14ac:dyDescent="0.2">
      <c r="A251" s="306"/>
      <c r="B251" s="484" t="s">
        <v>375</v>
      </c>
      <c r="C251" s="454"/>
      <c r="D251" s="307" t="s">
        <v>288</v>
      </c>
      <c r="E251" s="307" t="s">
        <v>331</v>
      </c>
      <c r="F251" s="307" t="s">
        <v>376</v>
      </c>
      <c r="G251" s="454"/>
      <c r="H251" s="487">
        <f>H252+H254</f>
        <v>27921.556999999997</v>
      </c>
      <c r="I251" s="310">
        <f>I252+I254</f>
        <v>32518.875</v>
      </c>
      <c r="J251" s="527">
        <f>J252+J254</f>
        <v>31004.17</v>
      </c>
    </row>
    <row r="252" spans="1:11" ht="28.5" customHeight="1" x14ac:dyDescent="0.2">
      <c r="A252" s="458"/>
      <c r="B252" s="492" t="s">
        <v>377</v>
      </c>
      <c r="C252" s="512"/>
      <c r="D252" s="512" t="s">
        <v>288</v>
      </c>
      <c r="E252" s="512" t="s">
        <v>331</v>
      </c>
      <c r="F252" s="512" t="s">
        <v>378</v>
      </c>
      <c r="G252" s="512"/>
      <c r="H252" s="487">
        <f>H253</f>
        <v>7314.4610000000002</v>
      </c>
      <c r="I252" s="310">
        <f>I253</f>
        <v>10043.379999999999</v>
      </c>
      <c r="J252" s="527">
        <f>J253</f>
        <v>6288.7259999999997</v>
      </c>
    </row>
    <row r="253" spans="1:11" ht="22.5" x14ac:dyDescent="0.2">
      <c r="A253" s="458"/>
      <c r="B253" s="649" t="s">
        <v>499</v>
      </c>
      <c r="C253" s="647"/>
      <c r="D253" s="646" t="s">
        <v>288</v>
      </c>
      <c r="E253" s="646" t="s">
        <v>331</v>
      </c>
      <c r="F253" s="646" t="s">
        <v>378</v>
      </c>
      <c r="G253" s="647" t="s">
        <v>64</v>
      </c>
      <c r="H253" s="648">
        <f>6219.461-340+500+555+380-722.93-935+1657.93</f>
        <v>7314.4610000000002</v>
      </c>
      <c r="I253" s="310">
        <v>10043.379999999999</v>
      </c>
      <c r="J253" s="311">
        <v>6288.7259999999997</v>
      </c>
    </row>
    <row r="254" spans="1:11" ht="25.5" customHeight="1" x14ac:dyDescent="0.2">
      <c r="A254" s="458"/>
      <c r="B254" s="492" t="s">
        <v>379</v>
      </c>
      <c r="C254" s="307"/>
      <c r="D254" s="512" t="s">
        <v>288</v>
      </c>
      <c r="E254" s="512" t="s">
        <v>331</v>
      </c>
      <c r="F254" s="512" t="s">
        <v>380</v>
      </c>
      <c r="G254" s="307"/>
      <c r="H254" s="487">
        <f>H255+H273</f>
        <v>20607.095999999998</v>
      </c>
      <c r="I254" s="310">
        <f>I255</f>
        <v>22475.494999999999</v>
      </c>
      <c r="J254" s="311">
        <f>J255</f>
        <v>24715.444</v>
      </c>
    </row>
    <row r="255" spans="1:11" ht="21.75" customHeight="1" x14ac:dyDescent="0.2">
      <c r="A255" s="458"/>
      <c r="B255" s="649" t="s">
        <v>499</v>
      </c>
      <c r="C255" s="647"/>
      <c r="D255" s="646" t="s">
        <v>288</v>
      </c>
      <c r="E255" s="646" t="s">
        <v>331</v>
      </c>
      <c r="F255" s="646" t="s">
        <v>380</v>
      </c>
      <c r="G255" s="647" t="s">
        <v>64</v>
      </c>
      <c r="H255" s="648">
        <f>21991.152+639.333-410-3200.891+640.087+947.415-5324.558+5324.558</f>
        <v>20607.095999999998</v>
      </c>
      <c r="I255" s="310">
        <v>22475.494999999999</v>
      </c>
      <c r="J255" s="311">
        <v>24715.444</v>
      </c>
      <c r="K255" s="546"/>
    </row>
    <row r="256" spans="1:11" ht="42" hidden="1" x14ac:dyDescent="0.2">
      <c r="A256" s="306"/>
      <c r="B256" s="547" t="s">
        <v>406</v>
      </c>
      <c r="C256" s="454"/>
      <c r="D256" s="454" t="s">
        <v>288</v>
      </c>
      <c r="E256" s="454" t="s">
        <v>331</v>
      </c>
      <c r="F256" s="454" t="s">
        <v>407</v>
      </c>
      <c r="G256" s="454"/>
      <c r="H256" s="496">
        <f>H257+H261</f>
        <v>0</v>
      </c>
      <c r="I256" s="497">
        <f>I257+I261</f>
        <v>3500</v>
      </c>
      <c r="J256" s="498">
        <f>J257+J261</f>
        <v>3500</v>
      </c>
    </row>
    <row r="257" spans="1:10" ht="33.75" hidden="1" x14ac:dyDescent="0.2">
      <c r="A257" s="548"/>
      <c r="B257" s="484" t="s">
        <v>408</v>
      </c>
      <c r="C257" s="512"/>
      <c r="D257" s="512" t="s">
        <v>288</v>
      </c>
      <c r="E257" s="512" t="s">
        <v>331</v>
      </c>
      <c r="F257" s="512" t="s">
        <v>409</v>
      </c>
      <c r="G257" s="512"/>
      <c r="H257" s="487">
        <f>H259</f>
        <v>0</v>
      </c>
      <c r="I257" s="310">
        <f t="shared" ref="H257:K259" si="17">I258</f>
        <v>3500</v>
      </c>
      <c r="J257" s="311">
        <f t="shared" si="17"/>
        <v>3500</v>
      </c>
    </row>
    <row r="258" spans="1:10" hidden="1" x14ac:dyDescent="0.2">
      <c r="A258" s="306"/>
      <c r="B258" s="514" t="s">
        <v>605</v>
      </c>
      <c r="C258" s="454"/>
      <c r="D258" s="307" t="s">
        <v>288</v>
      </c>
      <c r="E258" s="307" t="s">
        <v>331</v>
      </c>
      <c r="F258" s="512" t="s">
        <v>409</v>
      </c>
      <c r="G258" s="454"/>
      <c r="H258" s="487">
        <f t="shared" si="17"/>
        <v>0</v>
      </c>
      <c r="I258" s="310">
        <f t="shared" si="17"/>
        <v>3500</v>
      </c>
      <c r="J258" s="311">
        <f t="shared" si="17"/>
        <v>3500</v>
      </c>
    </row>
    <row r="259" spans="1:10" hidden="1" x14ac:dyDescent="0.2">
      <c r="A259" s="548"/>
      <c r="B259" s="549" t="s">
        <v>410</v>
      </c>
      <c r="C259" s="512"/>
      <c r="D259" s="512" t="s">
        <v>288</v>
      </c>
      <c r="E259" s="512" t="s">
        <v>331</v>
      </c>
      <c r="F259" s="512" t="s">
        <v>411</v>
      </c>
      <c r="G259" s="512"/>
      <c r="H259" s="487">
        <f t="shared" si="17"/>
        <v>0</v>
      </c>
      <c r="I259" s="310">
        <f t="shared" si="17"/>
        <v>3500</v>
      </c>
      <c r="J259" s="311">
        <f t="shared" si="17"/>
        <v>3500</v>
      </c>
    </row>
    <row r="260" spans="1:10" ht="22.5" hidden="1" x14ac:dyDescent="0.2">
      <c r="A260" s="526"/>
      <c r="B260" s="464" t="s">
        <v>499</v>
      </c>
      <c r="C260" s="307"/>
      <c r="D260" s="512" t="s">
        <v>288</v>
      </c>
      <c r="E260" s="512" t="s">
        <v>331</v>
      </c>
      <c r="F260" s="512" t="s">
        <v>411</v>
      </c>
      <c r="G260" s="307" t="s">
        <v>64</v>
      </c>
      <c r="H260" s="487">
        <v>0</v>
      </c>
      <c r="I260" s="310">
        <v>3500</v>
      </c>
      <c r="J260" s="311">
        <v>3500</v>
      </c>
    </row>
    <row r="261" spans="1:10" ht="22.5" hidden="1" x14ac:dyDescent="0.2">
      <c r="A261" s="542"/>
      <c r="B261" s="514" t="s">
        <v>606</v>
      </c>
      <c r="C261" s="512"/>
      <c r="D261" s="512" t="s">
        <v>288</v>
      </c>
      <c r="E261" s="512" t="s">
        <v>331</v>
      </c>
      <c r="F261" s="512" t="s">
        <v>607</v>
      </c>
      <c r="G261" s="512"/>
      <c r="H261" s="487">
        <f>H262+H267</f>
        <v>0</v>
      </c>
      <c r="I261" s="310">
        <f>I262+I267</f>
        <v>0</v>
      </c>
      <c r="J261" s="311">
        <f>J262+J267</f>
        <v>0</v>
      </c>
    </row>
    <row r="262" spans="1:10" ht="33.75" hidden="1" x14ac:dyDescent="0.2">
      <c r="A262" s="542"/>
      <c r="B262" s="514" t="s">
        <v>608</v>
      </c>
      <c r="C262" s="512"/>
      <c r="D262" s="512" t="s">
        <v>288</v>
      </c>
      <c r="E262" s="512" t="s">
        <v>331</v>
      </c>
      <c r="F262" s="512" t="s">
        <v>609</v>
      </c>
      <c r="G262" s="512"/>
      <c r="H262" s="487">
        <f>H263+H265</f>
        <v>0</v>
      </c>
      <c r="I262" s="310">
        <f>I263+I265</f>
        <v>0</v>
      </c>
      <c r="J262" s="311">
        <f>J263+J265</f>
        <v>0</v>
      </c>
    </row>
    <row r="263" spans="1:10" ht="22.5" hidden="1" x14ac:dyDescent="0.2">
      <c r="A263" s="526"/>
      <c r="B263" s="459" t="s">
        <v>610</v>
      </c>
      <c r="C263" s="512"/>
      <c r="D263" s="512" t="s">
        <v>288</v>
      </c>
      <c r="E263" s="512" t="s">
        <v>331</v>
      </c>
      <c r="F263" s="512" t="s">
        <v>611</v>
      </c>
      <c r="G263" s="512"/>
      <c r="H263" s="487">
        <f>H264</f>
        <v>0</v>
      </c>
      <c r="I263" s="310">
        <f>I264</f>
        <v>0</v>
      </c>
      <c r="J263" s="311">
        <f>J264</f>
        <v>0</v>
      </c>
    </row>
    <row r="264" spans="1:10" ht="22.5" hidden="1" x14ac:dyDescent="0.2">
      <c r="A264" s="526"/>
      <c r="B264" s="464" t="s">
        <v>499</v>
      </c>
      <c r="C264" s="307"/>
      <c r="D264" s="512" t="s">
        <v>288</v>
      </c>
      <c r="E264" s="512" t="s">
        <v>331</v>
      </c>
      <c r="F264" s="512" t="s">
        <v>611</v>
      </c>
      <c r="G264" s="307" t="s">
        <v>64</v>
      </c>
      <c r="H264" s="487"/>
      <c r="I264" s="310"/>
      <c r="J264" s="311"/>
    </row>
    <row r="265" spans="1:10" ht="22.5" hidden="1" x14ac:dyDescent="0.2">
      <c r="A265" s="526"/>
      <c r="B265" s="459" t="s">
        <v>612</v>
      </c>
      <c r="C265" s="512"/>
      <c r="D265" s="512" t="s">
        <v>288</v>
      </c>
      <c r="E265" s="512" t="s">
        <v>331</v>
      </c>
      <c r="F265" s="512" t="s">
        <v>613</v>
      </c>
      <c r="G265" s="512"/>
      <c r="H265" s="487">
        <f>H266</f>
        <v>0</v>
      </c>
      <c r="I265" s="310">
        <f>I266</f>
        <v>0</v>
      </c>
      <c r="J265" s="311">
        <f>J266</f>
        <v>0</v>
      </c>
    </row>
    <row r="266" spans="1:10" ht="22.5" hidden="1" x14ac:dyDescent="0.2">
      <c r="A266" s="526"/>
      <c r="B266" s="464" t="s">
        <v>499</v>
      </c>
      <c r="C266" s="307"/>
      <c r="D266" s="512" t="s">
        <v>288</v>
      </c>
      <c r="E266" s="512" t="s">
        <v>331</v>
      </c>
      <c r="F266" s="512" t="s">
        <v>613</v>
      </c>
      <c r="G266" s="307" t="s">
        <v>64</v>
      </c>
      <c r="H266" s="487"/>
      <c r="I266" s="310"/>
      <c r="J266" s="311"/>
    </row>
    <row r="267" spans="1:10" ht="22.5" hidden="1" x14ac:dyDescent="0.2">
      <c r="A267" s="458"/>
      <c r="B267" s="550" t="s">
        <v>614</v>
      </c>
      <c r="C267" s="522"/>
      <c r="D267" s="551" t="s">
        <v>288</v>
      </c>
      <c r="E267" s="551" t="s">
        <v>331</v>
      </c>
      <c r="F267" s="551" t="s">
        <v>615</v>
      </c>
      <c r="G267" s="551"/>
      <c r="H267" s="552">
        <f>H268+H272</f>
        <v>0</v>
      </c>
      <c r="I267" s="553">
        <f>I268+I272</f>
        <v>0</v>
      </c>
      <c r="J267" s="554">
        <f>J268+J272</f>
        <v>0</v>
      </c>
    </row>
    <row r="268" spans="1:10" hidden="1" x14ac:dyDescent="0.2">
      <c r="A268" s="306"/>
      <c r="B268" s="519" t="s">
        <v>207</v>
      </c>
      <c r="C268" s="512"/>
      <c r="D268" s="512" t="s">
        <v>288</v>
      </c>
      <c r="E268" s="512" t="s">
        <v>331</v>
      </c>
      <c r="F268" s="512" t="s">
        <v>616</v>
      </c>
      <c r="G268" s="512"/>
      <c r="H268" s="487">
        <f>H269+H270+H271</f>
        <v>0</v>
      </c>
      <c r="I268" s="310">
        <f>I269+I270+I271</f>
        <v>0</v>
      </c>
      <c r="J268" s="311">
        <f>J269+J270+J271</f>
        <v>0</v>
      </c>
    </row>
    <row r="269" spans="1:10" hidden="1" x14ac:dyDescent="0.2">
      <c r="A269" s="458"/>
      <c r="B269" s="464" t="s">
        <v>617</v>
      </c>
      <c r="C269" s="307"/>
      <c r="D269" s="512" t="s">
        <v>288</v>
      </c>
      <c r="E269" s="512" t="s">
        <v>331</v>
      </c>
      <c r="F269" s="512" t="s">
        <v>616</v>
      </c>
      <c r="G269" s="307" t="s">
        <v>230</v>
      </c>
      <c r="H269" s="487"/>
      <c r="I269" s="310"/>
      <c r="J269" s="311"/>
    </row>
    <row r="270" spans="1:10" ht="22.5" hidden="1" x14ac:dyDescent="0.2">
      <c r="A270" s="458"/>
      <c r="B270" s="464" t="s">
        <v>499</v>
      </c>
      <c r="C270" s="307"/>
      <c r="D270" s="512" t="s">
        <v>288</v>
      </c>
      <c r="E270" s="512" t="s">
        <v>331</v>
      </c>
      <c r="F270" s="512" t="s">
        <v>616</v>
      </c>
      <c r="G270" s="307" t="s">
        <v>64</v>
      </c>
      <c r="H270" s="487"/>
      <c r="I270" s="310"/>
      <c r="J270" s="311"/>
    </row>
    <row r="271" spans="1:10" hidden="1" x14ac:dyDescent="0.2">
      <c r="A271" s="458"/>
      <c r="B271" s="464" t="s">
        <v>543</v>
      </c>
      <c r="C271" s="307"/>
      <c r="D271" s="512" t="s">
        <v>288</v>
      </c>
      <c r="E271" s="512" t="s">
        <v>331</v>
      </c>
      <c r="F271" s="512" t="s">
        <v>616</v>
      </c>
      <c r="G271" s="307" t="s">
        <v>88</v>
      </c>
      <c r="H271" s="487"/>
      <c r="I271" s="310"/>
      <c r="J271" s="311"/>
    </row>
    <row r="272" spans="1:10" ht="15" hidden="1" customHeight="1" x14ac:dyDescent="0.2">
      <c r="A272" s="306"/>
      <c r="B272" s="460"/>
      <c r="C272" s="512"/>
      <c r="D272" s="512" t="s">
        <v>288</v>
      </c>
      <c r="E272" s="512" t="s">
        <v>331</v>
      </c>
      <c r="F272" s="512" t="s">
        <v>380</v>
      </c>
      <c r="G272" s="512"/>
      <c r="H272" s="487">
        <f>H273</f>
        <v>0</v>
      </c>
      <c r="I272" s="310">
        <f>I273</f>
        <v>0</v>
      </c>
      <c r="J272" s="311">
        <f>J273</f>
        <v>0</v>
      </c>
    </row>
    <row r="273" spans="1:14" ht="30.75" customHeight="1" x14ac:dyDescent="0.2">
      <c r="A273" s="458"/>
      <c r="B273" s="649" t="s">
        <v>381</v>
      </c>
      <c r="C273" s="647"/>
      <c r="D273" s="646" t="s">
        <v>288</v>
      </c>
      <c r="E273" s="646" t="s">
        <v>331</v>
      </c>
      <c r="F273" s="646" t="s">
        <v>380</v>
      </c>
      <c r="G273" s="647" t="s">
        <v>382</v>
      </c>
      <c r="H273" s="648">
        <f>722.93+5324.558+935-6982.488</f>
        <v>0</v>
      </c>
      <c r="I273" s="310"/>
      <c r="J273" s="311"/>
    </row>
    <row r="274" spans="1:14" x14ac:dyDescent="0.2">
      <c r="A274" s="458"/>
      <c r="B274" s="466" t="s">
        <v>209</v>
      </c>
      <c r="C274" s="453"/>
      <c r="D274" s="454" t="s">
        <v>306</v>
      </c>
      <c r="E274" s="454" t="s">
        <v>535</v>
      </c>
      <c r="F274" s="454"/>
      <c r="G274" s="454"/>
      <c r="H274" s="496">
        <f t="shared" ref="H274:J276" si="18">H275</f>
        <v>337</v>
      </c>
      <c r="I274" s="497">
        <f t="shared" si="18"/>
        <v>302</v>
      </c>
      <c r="J274" s="498">
        <f t="shared" si="18"/>
        <v>337</v>
      </c>
    </row>
    <row r="275" spans="1:14" x14ac:dyDescent="0.2">
      <c r="A275" s="306"/>
      <c r="B275" s="466" t="s">
        <v>211</v>
      </c>
      <c r="C275" s="453"/>
      <c r="D275" s="454" t="s">
        <v>306</v>
      </c>
      <c r="E275" s="454" t="s">
        <v>306</v>
      </c>
      <c r="F275" s="454"/>
      <c r="G275" s="454"/>
      <c r="H275" s="496">
        <f t="shared" si="18"/>
        <v>337</v>
      </c>
      <c r="I275" s="497">
        <f t="shared" si="18"/>
        <v>302</v>
      </c>
      <c r="J275" s="498">
        <f t="shared" si="18"/>
        <v>337</v>
      </c>
    </row>
    <row r="276" spans="1:14" ht="22.5" x14ac:dyDescent="0.2">
      <c r="A276" s="458"/>
      <c r="B276" s="492" t="s">
        <v>618</v>
      </c>
      <c r="C276" s="460"/>
      <c r="D276" s="307" t="s">
        <v>306</v>
      </c>
      <c r="E276" s="307" t="s">
        <v>306</v>
      </c>
      <c r="F276" s="307" t="s">
        <v>299</v>
      </c>
      <c r="G276" s="307"/>
      <c r="H276" s="487">
        <f t="shared" si="18"/>
        <v>337</v>
      </c>
      <c r="I276" s="310">
        <f t="shared" si="18"/>
        <v>302</v>
      </c>
      <c r="J276" s="311">
        <f t="shared" si="18"/>
        <v>337</v>
      </c>
    </row>
    <row r="277" spans="1:14" ht="22.5" x14ac:dyDescent="0.2">
      <c r="A277" s="458"/>
      <c r="B277" s="492" t="s">
        <v>300</v>
      </c>
      <c r="C277" s="460"/>
      <c r="D277" s="307" t="s">
        <v>306</v>
      </c>
      <c r="E277" s="307" t="s">
        <v>306</v>
      </c>
      <c r="F277" s="307" t="s">
        <v>301</v>
      </c>
      <c r="G277" s="307"/>
      <c r="H277" s="487">
        <f>H278+H281</f>
        <v>337</v>
      </c>
      <c r="I277" s="310">
        <f>I278+I281</f>
        <v>302</v>
      </c>
      <c r="J277" s="311">
        <f>J278+J281</f>
        <v>337</v>
      </c>
    </row>
    <row r="278" spans="1:14" ht="45" hidden="1" x14ac:dyDescent="0.2">
      <c r="A278" s="458"/>
      <c r="B278" s="492" t="s">
        <v>217</v>
      </c>
      <c r="C278" s="460"/>
      <c r="D278" s="307" t="s">
        <v>306</v>
      </c>
      <c r="E278" s="307" t="s">
        <v>306</v>
      </c>
      <c r="F278" s="307" t="s">
        <v>303</v>
      </c>
      <c r="G278" s="307"/>
      <c r="H278" s="487">
        <f t="shared" ref="H278:J279" si="19">H279</f>
        <v>0</v>
      </c>
      <c r="I278" s="310">
        <f t="shared" si="19"/>
        <v>0</v>
      </c>
      <c r="J278" s="311">
        <f t="shared" si="19"/>
        <v>0</v>
      </c>
    </row>
    <row r="279" spans="1:14" ht="22.5" hidden="1" x14ac:dyDescent="0.2">
      <c r="A279" s="532"/>
      <c r="B279" s="555" t="s">
        <v>280</v>
      </c>
      <c r="C279" s="460"/>
      <c r="D279" s="307" t="s">
        <v>306</v>
      </c>
      <c r="E279" s="307" t="s">
        <v>306</v>
      </c>
      <c r="F279" s="307" t="s">
        <v>619</v>
      </c>
      <c r="G279" s="307"/>
      <c r="H279" s="487">
        <f t="shared" si="19"/>
        <v>0</v>
      </c>
      <c r="I279" s="310">
        <f t="shared" si="19"/>
        <v>0</v>
      </c>
      <c r="J279" s="311">
        <f t="shared" si="19"/>
        <v>0</v>
      </c>
    </row>
    <row r="280" spans="1:14" ht="22.5" hidden="1" x14ac:dyDescent="0.2">
      <c r="A280" s="532"/>
      <c r="B280" s="484" t="s">
        <v>302</v>
      </c>
      <c r="C280" s="465"/>
      <c r="D280" s="307" t="s">
        <v>306</v>
      </c>
      <c r="E280" s="307" t="s">
        <v>306</v>
      </c>
      <c r="F280" s="307" t="s">
        <v>619</v>
      </c>
      <c r="G280" s="307" t="s">
        <v>64</v>
      </c>
      <c r="H280" s="487"/>
      <c r="I280" s="310"/>
      <c r="J280" s="311"/>
    </row>
    <row r="281" spans="1:14" ht="22.5" x14ac:dyDescent="0.2">
      <c r="A281" s="532"/>
      <c r="B281" s="459" t="s">
        <v>302</v>
      </c>
      <c r="C281" s="465"/>
      <c r="D281" s="307" t="s">
        <v>306</v>
      </c>
      <c r="E281" s="307" t="s">
        <v>306</v>
      </c>
      <c r="F281" s="307" t="s">
        <v>303</v>
      </c>
      <c r="G281" s="307"/>
      <c r="H281" s="487">
        <f t="shared" ref="H281:J282" si="20">H282</f>
        <v>337</v>
      </c>
      <c r="I281" s="310">
        <f t="shared" si="20"/>
        <v>302</v>
      </c>
      <c r="J281" s="311">
        <f t="shared" si="20"/>
        <v>337</v>
      </c>
    </row>
    <row r="282" spans="1:14" x14ac:dyDescent="0.2">
      <c r="A282" s="458"/>
      <c r="B282" s="492" t="s">
        <v>304</v>
      </c>
      <c r="C282" s="460"/>
      <c r="D282" s="307" t="s">
        <v>306</v>
      </c>
      <c r="E282" s="307" t="s">
        <v>306</v>
      </c>
      <c r="F282" s="307" t="s">
        <v>305</v>
      </c>
      <c r="G282" s="307"/>
      <c r="H282" s="487">
        <f t="shared" si="20"/>
        <v>337</v>
      </c>
      <c r="I282" s="310">
        <f t="shared" si="20"/>
        <v>302</v>
      </c>
      <c r="J282" s="311">
        <f t="shared" si="20"/>
        <v>337</v>
      </c>
    </row>
    <row r="283" spans="1:14" ht="22.5" x14ac:dyDescent="0.2">
      <c r="A283" s="458"/>
      <c r="B283" s="476" t="s">
        <v>499</v>
      </c>
      <c r="C283" s="465"/>
      <c r="D283" s="307" t="s">
        <v>306</v>
      </c>
      <c r="E283" s="307" t="s">
        <v>306</v>
      </c>
      <c r="F283" s="307" t="s">
        <v>305</v>
      </c>
      <c r="G283" s="307" t="s">
        <v>64</v>
      </c>
      <c r="H283" s="487">
        <v>337</v>
      </c>
      <c r="I283" s="310">
        <v>302</v>
      </c>
      <c r="J283" s="311">
        <v>337</v>
      </c>
    </row>
    <row r="284" spans="1:14" s="499" customFormat="1" x14ac:dyDescent="0.2">
      <c r="A284" s="306"/>
      <c r="B284" s="556" t="s">
        <v>620</v>
      </c>
      <c r="C284" s="454"/>
      <c r="D284" s="454" t="s">
        <v>314</v>
      </c>
      <c r="E284" s="454" t="s">
        <v>535</v>
      </c>
      <c r="F284" s="454"/>
      <c r="G284" s="454"/>
      <c r="H284" s="496">
        <f>H285+H298</f>
        <v>14050.763999999999</v>
      </c>
      <c r="I284" s="497"/>
      <c r="J284" s="498"/>
      <c r="N284" s="500"/>
    </row>
    <row r="285" spans="1:14" x14ac:dyDescent="0.2">
      <c r="A285" s="458"/>
      <c r="B285" s="446" t="s">
        <v>223</v>
      </c>
      <c r="C285" s="453"/>
      <c r="D285" s="454" t="s">
        <v>314</v>
      </c>
      <c r="E285" s="454" t="s">
        <v>315</v>
      </c>
      <c r="F285" s="454"/>
      <c r="G285" s="454"/>
      <c r="H285" s="496">
        <f>H286+H293</f>
        <v>10883.673999999999</v>
      </c>
      <c r="I285" s="497">
        <f>I286+I294</f>
        <v>0</v>
      </c>
      <c r="J285" s="498">
        <f>J286+J294</f>
        <v>0</v>
      </c>
    </row>
    <row r="286" spans="1:14" ht="24.75" customHeight="1" x14ac:dyDescent="0.2">
      <c r="A286" s="458"/>
      <c r="B286" s="459" t="s">
        <v>618</v>
      </c>
      <c r="C286" s="453"/>
      <c r="D286" s="454" t="s">
        <v>314</v>
      </c>
      <c r="E286" s="454" t="s">
        <v>315</v>
      </c>
      <c r="F286" s="454" t="s">
        <v>299</v>
      </c>
      <c r="G286" s="454"/>
      <c r="H286" s="496">
        <f>H287</f>
        <v>10032.673999999999</v>
      </c>
      <c r="I286" s="497">
        <f t="shared" ref="I286:J289" si="21">I287</f>
        <v>0</v>
      </c>
      <c r="J286" s="498">
        <f t="shared" si="21"/>
        <v>0</v>
      </c>
      <c r="M286" s="37"/>
    </row>
    <row r="287" spans="1:14" ht="27.75" customHeight="1" x14ac:dyDescent="0.2">
      <c r="A287" s="458"/>
      <c r="B287" s="492" t="s">
        <v>308</v>
      </c>
      <c r="C287" s="460"/>
      <c r="D287" s="307" t="s">
        <v>314</v>
      </c>
      <c r="E287" s="307" t="s">
        <v>315</v>
      </c>
      <c r="F287" s="307" t="s">
        <v>309</v>
      </c>
      <c r="G287" s="307"/>
      <c r="H287" s="487">
        <f>H288</f>
        <v>10032.673999999999</v>
      </c>
      <c r="I287" s="310">
        <f t="shared" si="21"/>
        <v>0</v>
      </c>
      <c r="J287" s="311">
        <f t="shared" si="21"/>
        <v>0</v>
      </c>
    </row>
    <row r="288" spans="1:14" x14ac:dyDescent="0.2">
      <c r="A288" s="306"/>
      <c r="B288" s="492" t="s">
        <v>310</v>
      </c>
      <c r="C288" s="460"/>
      <c r="D288" s="307" t="s">
        <v>314</v>
      </c>
      <c r="E288" s="307" t="s">
        <v>315</v>
      </c>
      <c r="F288" s="307" t="s">
        <v>311</v>
      </c>
      <c r="G288" s="307"/>
      <c r="H288" s="487">
        <f>H289</f>
        <v>10032.673999999999</v>
      </c>
      <c r="I288" s="310">
        <f t="shared" si="21"/>
        <v>0</v>
      </c>
      <c r="J288" s="311">
        <f t="shared" si="21"/>
        <v>0</v>
      </c>
    </row>
    <row r="289" spans="1:14" x14ac:dyDescent="0.2">
      <c r="A289" s="306"/>
      <c r="B289" s="484" t="s">
        <v>207</v>
      </c>
      <c r="C289" s="460"/>
      <c r="D289" s="307" t="s">
        <v>314</v>
      </c>
      <c r="E289" s="307" t="s">
        <v>315</v>
      </c>
      <c r="F289" s="307" t="s">
        <v>313</v>
      </c>
      <c r="G289" s="307"/>
      <c r="H289" s="487">
        <f>H290+H291+H292</f>
        <v>10032.673999999999</v>
      </c>
      <c r="I289" s="310">
        <f t="shared" si="21"/>
        <v>0</v>
      </c>
      <c r="J289" s="311">
        <f t="shared" si="21"/>
        <v>0</v>
      </c>
    </row>
    <row r="290" spans="1:14" x14ac:dyDescent="0.2">
      <c r="A290" s="306"/>
      <c r="B290" s="459" t="s">
        <v>621</v>
      </c>
      <c r="C290" s="460"/>
      <c r="D290" s="307" t="s">
        <v>314</v>
      </c>
      <c r="E290" s="307" t="s">
        <v>315</v>
      </c>
      <c r="F290" s="307" t="s">
        <v>313</v>
      </c>
      <c r="G290" s="307" t="s">
        <v>230</v>
      </c>
      <c r="H290" s="487">
        <f>5705.288+462.666</f>
        <v>6167.9539999999997</v>
      </c>
      <c r="I290" s="310">
        <f>I291+I292+I293</f>
        <v>0</v>
      </c>
      <c r="J290" s="311">
        <f>J291+J292+J293</f>
        <v>0</v>
      </c>
    </row>
    <row r="291" spans="1:14" ht="22.5" x14ac:dyDescent="0.2">
      <c r="A291" s="458"/>
      <c r="B291" s="464" t="s">
        <v>499</v>
      </c>
      <c r="C291" s="465"/>
      <c r="D291" s="307" t="s">
        <v>314</v>
      </c>
      <c r="E291" s="307" t="s">
        <v>315</v>
      </c>
      <c r="F291" s="307" t="s">
        <v>313</v>
      </c>
      <c r="G291" s="307" t="s">
        <v>64</v>
      </c>
      <c r="H291" s="487">
        <f>1764.187+200+421.576+300-8.5+358.244+200+620</f>
        <v>3855.5070000000001</v>
      </c>
      <c r="I291" s="310"/>
      <c r="J291" s="311"/>
      <c r="K291" s="470"/>
    </row>
    <row r="292" spans="1:14" x14ac:dyDescent="0.2">
      <c r="A292" s="458"/>
      <c r="B292" s="464" t="s">
        <v>543</v>
      </c>
      <c r="C292" s="465"/>
      <c r="D292" s="307" t="s">
        <v>314</v>
      </c>
      <c r="E292" s="307" t="s">
        <v>315</v>
      </c>
      <c r="F292" s="307" t="s">
        <v>313</v>
      </c>
      <c r="G292" s="307" t="s">
        <v>88</v>
      </c>
      <c r="H292" s="487">
        <f>0.713+8.5</f>
        <v>9.2129999999999992</v>
      </c>
      <c r="I292" s="310"/>
      <c r="J292" s="311"/>
    </row>
    <row r="293" spans="1:14" s="499" customFormat="1" ht="33.75" x14ac:dyDescent="0.2">
      <c r="A293" s="306"/>
      <c r="B293" s="544" t="s">
        <v>549</v>
      </c>
      <c r="C293" s="494"/>
      <c r="D293" s="454" t="s">
        <v>314</v>
      </c>
      <c r="E293" s="454" t="s">
        <v>315</v>
      </c>
      <c r="F293" s="454" t="s">
        <v>467</v>
      </c>
      <c r="G293" s="454"/>
      <c r="H293" s="496">
        <f>H294</f>
        <v>851</v>
      </c>
      <c r="I293" s="497"/>
      <c r="J293" s="498"/>
      <c r="K293" s="24"/>
      <c r="N293" s="500"/>
    </row>
    <row r="294" spans="1:14" x14ac:dyDescent="0.2">
      <c r="A294" s="458"/>
      <c r="B294" s="459" t="s">
        <v>424</v>
      </c>
      <c r="C294" s="460"/>
      <c r="D294" s="307" t="s">
        <v>314</v>
      </c>
      <c r="E294" s="307" t="s">
        <v>315</v>
      </c>
      <c r="F294" s="307" t="s">
        <v>470</v>
      </c>
      <c r="G294" s="307"/>
      <c r="H294" s="487">
        <f>H295</f>
        <v>851</v>
      </c>
      <c r="I294" s="310">
        <f>I295</f>
        <v>0</v>
      </c>
      <c r="J294" s="311">
        <f>J295</f>
        <v>0</v>
      </c>
    </row>
    <row r="295" spans="1:14" x14ac:dyDescent="0.2">
      <c r="A295" s="458"/>
      <c r="B295" s="492" t="s">
        <v>424</v>
      </c>
      <c r="C295" s="460"/>
      <c r="D295" s="307" t="s">
        <v>314</v>
      </c>
      <c r="E295" s="307" t="s">
        <v>315</v>
      </c>
      <c r="F295" s="307" t="s">
        <v>471</v>
      </c>
      <c r="G295" s="307"/>
      <c r="H295" s="487">
        <f>H296</f>
        <v>851</v>
      </c>
      <c r="I295" s="310">
        <f>I296</f>
        <v>0</v>
      </c>
      <c r="J295" s="311">
        <f>J296</f>
        <v>0</v>
      </c>
    </row>
    <row r="296" spans="1:14" x14ac:dyDescent="0.2">
      <c r="A296" s="458"/>
      <c r="B296" s="492" t="s">
        <v>514</v>
      </c>
      <c r="C296" s="460"/>
      <c r="D296" s="307" t="s">
        <v>314</v>
      </c>
      <c r="E296" s="307" t="s">
        <v>315</v>
      </c>
      <c r="F296" s="307" t="s">
        <v>515</v>
      </c>
      <c r="G296" s="307"/>
      <c r="H296" s="487">
        <f>H297</f>
        <v>851</v>
      </c>
      <c r="I296" s="310">
        <f>I297+I300</f>
        <v>0</v>
      </c>
      <c r="J296" s="311">
        <f>J297+J300</f>
        <v>0</v>
      </c>
    </row>
    <row r="297" spans="1:14" x14ac:dyDescent="0.2">
      <c r="A297" s="458"/>
      <c r="B297" s="484" t="s">
        <v>622</v>
      </c>
      <c r="C297" s="460"/>
      <c r="D297" s="307" t="s">
        <v>314</v>
      </c>
      <c r="E297" s="307" t="s">
        <v>315</v>
      </c>
      <c r="F297" s="307" t="s">
        <v>515</v>
      </c>
      <c r="G297" s="307" t="s">
        <v>230</v>
      </c>
      <c r="H297" s="487">
        <v>851</v>
      </c>
      <c r="I297" s="310">
        <f>I298</f>
        <v>0</v>
      </c>
      <c r="J297" s="311">
        <f>J298</f>
        <v>0</v>
      </c>
    </row>
    <row r="298" spans="1:14" s="499" customFormat="1" x14ac:dyDescent="0.2">
      <c r="A298" s="306"/>
      <c r="B298" s="557" t="s">
        <v>231</v>
      </c>
      <c r="C298" s="453"/>
      <c r="D298" s="454" t="s">
        <v>314</v>
      </c>
      <c r="E298" s="454" t="s">
        <v>296</v>
      </c>
      <c r="F298" s="454"/>
      <c r="G298" s="454"/>
      <c r="H298" s="496">
        <f>H299</f>
        <v>3167.09</v>
      </c>
      <c r="I298" s="497">
        <f>I299</f>
        <v>0</v>
      </c>
      <c r="J298" s="498">
        <f>J299</f>
        <v>0</v>
      </c>
      <c r="N298" s="500"/>
    </row>
    <row r="299" spans="1:14" ht="22.5" x14ac:dyDescent="0.2">
      <c r="A299" s="458"/>
      <c r="B299" s="544" t="s">
        <v>623</v>
      </c>
      <c r="C299" s="465"/>
      <c r="D299" s="307" t="s">
        <v>314</v>
      </c>
      <c r="E299" s="307" t="s">
        <v>296</v>
      </c>
      <c r="F299" s="307" t="s">
        <v>299</v>
      </c>
      <c r="G299" s="307"/>
      <c r="H299" s="487">
        <f>H300</f>
        <v>3167.09</v>
      </c>
      <c r="I299" s="310"/>
      <c r="J299" s="311"/>
    </row>
    <row r="300" spans="1:14" x14ac:dyDescent="0.2">
      <c r="A300" s="458"/>
      <c r="B300" s="459" t="s">
        <v>316</v>
      </c>
      <c r="C300" s="465"/>
      <c r="D300" s="307" t="s">
        <v>314</v>
      </c>
      <c r="E300" s="307" t="s">
        <v>296</v>
      </c>
      <c r="F300" s="307" t="s">
        <v>317</v>
      </c>
      <c r="G300" s="307"/>
      <c r="H300" s="487">
        <f>H301</f>
        <v>3167.09</v>
      </c>
      <c r="I300" s="310">
        <f>I301+I303</f>
        <v>0</v>
      </c>
      <c r="J300" s="311">
        <f>J301+J303</f>
        <v>0</v>
      </c>
    </row>
    <row r="301" spans="1:14" x14ac:dyDescent="0.2">
      <c r="A301" s="458"/>
      <c r="B301" s="459" t="s">
        <v>318</v>
      </c>
      <c r="C301" s="460"/>
      <c r="D301" s="307" t="s">
        <v>314</v>
      </c>
      <c r="E301" s="307" t="s">
        <v>296</v>
      </c>
      <c r="F301" s="307" t="s">
        <v>319</v>
      </c>
      <c r="G301" s="307"/>
      <c r="H301" s="487">
        <f>H302</f>
        <v>3167.09</v>
      </c>
      <c r="I301" s="310">
        <f>I302</f>
        <v>0</v>
      </c>
      <c r="J301" s="311">
        <f>J302</f>
        <v>0</v>
      </c>
    </row>
    <row r="302" spans="1:14" x14ac:dyDescent="0.2">
      <c r="A302" s="458"/>
      <c r="B302" s="544" t="s">
        <v>320</v>
      </c>
      <c r="C302" s="465"/>
      <c r="D302" s="307" t="s">
        <v>314</v>
      </c>
      <c r="E302" s="307" t="s">
        <v>296</v>
      </c>
      <c r="F302" s="307" t="s">
        <v>321</v>
      </c>
      <c r="G302" s="307"/>
      <c r="H302" s="487">
        <f>H303</f>
        <v>3167.09</v>
      </c>
      <c r="I302" s="310">
        <v>0</v>
      </c>
      <c r="J302" s="311">
        <v>0</v>
      </c>
    </row>
    <row r="303" spans="1:14" ht="22.5" x14ac:dyDescent="0.2">
      <c r="A303" s="458"/>
      <c r="B303" s="459" t="s">
        <v>499</v>
      </c>
      <c r="C303" s="460"/>
      <c r="D303" s="307" t="s">
        <v>314</v>
      </c>
      <c r="E303" s="307" t="s">
        <v>296</v>
      </c>
      <c r="F303" s="307" t="s">
        <v>321</v>
      </c>
      <c r="G303" s="307" t="s">
        <v>64</v>
      </c>
      <c r="H303" s="487">
        <f>1088+679.09+700+700</f>
        <v>3167.09</v>
      </c>
      <c r="I303" s="310">
        <f>I304</f>
        <v>0</v>
      </c>
      <c r="J303" s="311">
        <f>J304</f>
        <v>0</v>
      </c>
    </row>
    <row r="304" spans="1:14" ht="22.5" hidden="1" x14ac:dyDescent="0.2">
      <c r="A304" s="458"/>
      <c r="B304" s="464" t="s">
        <v>499</v>
      </c>
      <c r="C304" s="465"/>
      <c r="D304" s="307" t="s">
        <v>314</v>
      </c>
      <c r="E304" s="307" t="s">
        <v>296</v>
      </c>
      <c r="F304" s="307" t="s">
        <v>624</v>
      </c>
      <c r="G304" s="307" t="s">
        <v>371</v>
      </c>
      <c r="H304" s="487"/>
      <c r="I304" s="310"/>
      <c r="J304" s="311"/>
    </row>
    <row r="305" spans="1:10" x14ac:dyDescent="0.2">
      <c r="A305" s="458"/>
      <c r="B305" s="466" t="s">
        <v>239</v>
      </c>
      <c r="C305" s="453"/>
      <c r="D305" s="454" t="s">
        <v>474</v>
      </c>
      <c r="E305" s="454" t="s">
        <v>535</v>
      </c>
      <c r="F305" s="454"/>
      <c r="G305" s="454"/>
      <c r="H305" s="496">
        <f>H306+H312</f>
        <v>799.18499999999995</v>
      </c>
      <c r="I305" s="497">
        <f>I306+I312</f>
        <v>1117.1999999999998</v>
      </c>
      <c r="J305" s="558">
        <f>J306+J312</f>
        <v>1195.4000000000001</v>
      </c>
    </row>
    <row r="306" spans="1:10" x14ac:dyDescent="0.2">
      <c r="A306" s="458"/>
      <c r="B306" s="466" t="s">
        <v>241</v>
      </c>
      <c r="C306" s="453"/>
      <c r="D306" s="454" t="s">
        <v>474</v>
      </c>
      <c r="E306" s="454" t="s">
        <v>315</v>
      </c>
      <c r="F306" s="454"/>
      <c r="G306" s="454"/>
      <c r="H306" s="496">
        <f t="shared" ref="H306:J310" si="22">H307</f>
        <v>799.18499999999995</v>
      </c>
      <c r="I306" s="497">
        <f t="shared" si="22"/>
        <v>531.38</v>
      </c>
      <c r="J306" s="558">
        <f t="shared" si="22"/>
        <v>584.51300000000003</v>
      </c>
    </row>
    <row r="307" spans="1:10" ht="33.75" x14ac:dyDescent="0.2">
      <c r="A307" s="458"/>
      <c r="B307" s="459" t="s">
        <v>549</v>
      </c>
      <c r="C307" s="453"/>
      <c r="D307" s="454" t="s">
        <v>474</v>
      </c>
      <c r="E307" s="454" t="s">
        <v>315</v>
      </c>
      <c r="F307" s="454" t="s">
        <v>467</v>
      </c>
      <c r="G307" s="454"/>
      <c r="H307" s="496">
        <f t="shared" si="22"/>
        <v>799.18499999999995</v>
      </c>
      <c r="I307" s="497">
        <f t="shared" si="22"/>
        <v>531.38</v>
      </c>
      <c r="J307" s="558">
        <f t="shared" si="22"/>
        <v>584.51300000000003</v>
      </c>
    </row>
    <row r="308" spans="1:10" x14ac:dyDescent="0.2">
      <c r="A308" s="458"/>
      <c r="B308" s="459" t="s">
        <v>424</v>
      </c>
      <c r="C308" s="460"/>
      <c r="D308" s="307" t="s">
        <v>474</v>
      </c>
      <c r="E308" s="307" t="s">
        <v>315</v>
      </c>
      <c r="F308" s="307" t="s">
        <v>470</v>
      </c>
      <c r="G308" s="307"/>
      <c r="H308" s="487">
        <f t="shared" si="22"/>
        <v>799.18499999999995</v>
      </c>
      <c r="I308" s="310">
        <f t="shared" si="22"/>
        <v>531.38</v>
      </c>
      <c r="J308" s="527">
        <f t="shared" si="22"/>
        <v>584.51300000000003</v>
      </c>
    </row>
    <row r="309" spans="1:10" x14ac:dyDescent="0.2">
      <c r="A309" s="458"/>
      <c r="B309" s="459" t="s">
        <v>424</v>
      </c>
      <c r="C309" s="460"/>
      <c r="D309" s="307" t="s">
        <v>474</v>
      </c>
      <c r="E309" s="307" t="s">
        <v>315</v>
      </c>
      <c r="F309" s="307" t="s">
        <v>471</v>
      </c>
      <c r="G309" s="307"/>
      <c r="H309" s="487">
        <f t="shared" si="22"/>
        <v>799.18499999999995</v>
      </c>
      <c r="I309" s="310">
        <f t="shared" si="22"/>
        <v>531.38</v>
      </c>
      <c r="J309" s="527">
        <f t="shared" si="22"/>
        <v>584.51300000000003</v>
      </c>
    </row>
    <row r="310" spans="1:10" x14ac:dyDescent="0.2">
      <c r="A310" s="458"/>
      <c r="B310" s="459" t="s">
        <v>472</v>
      </c>
      <c r="C310" s="460"/>
      <c r="D310" s="307" t="s">
        <v>474</v>
      </c>
      <c r="E310" s="307" t="s">
        <v>315</v>
      </c>
      <c r="F310" s="307" t="s">
        <v>473</v>
      </c>
      <c r="G310" s="307"/>
      <c r="H310" s="487">
        <f t="shared" si="22"/>
        <v>799.18499999999995</v>
      </c>
      <c r="I310" s="310">
        <f t="shared" si="22"/>
        <v>531.38</v>
      </c>
      <c r="J310" s="527">
        <f t="shared" si="22"/>
        <v>584.51300000000003</v>
      </c>
    </row>
    <row r="311" spans="1:10" ht="22.5" x14ac:dyDescent="0.2">
      <c r="A311" s="458"/>
      <c r="B311" s="538" t="s">
        <v>594</v>
      </c>
      <c r="C311" s="465"/>
      <c r="D311" s="307" t="s">
        <v>474</v>
      </c>
      <c r="E311" s="307" t="s">
        <v>315</v>
      </c>
      <c r="F311" s="307" t="s">
        <v>473</v>
      </c>
      <c r="G311" s="307" t="s">
        <v>401</v>
      </c>
      <c r="H311" s="487">
        <v>799.18499999999995</v>
      </c>
      <c r="I311" s="310">
        <v>531.38</v>
      </c>
      <c r="J311" s="311">
        <v>584.51300000000003</v>
      </c>
    </row>
    <row r="312" spans="1:10" hidden="1" x14ac:dyDescent="0.2">
      <c r="A312" s="458"/>
      <c r="B312" s="466" t="s">
        <v>246</v>
      </c>
      <c r="C312" s="453"/>
      <c r="D312" s="454" t="s">
        <v>474</v>
      </c>
      <c r="E312" s="454" t="s">
        <v>331</v>
      </c>
      <c r="F312" s="454"/>
      <c r="G312" s="454"/>
      <c r="H312" s="496">
        <f t="shared" ref="H312:J315" si="23">H313</f>
        <v>0</v>
      </c>
      <c r="I312" s="497">
        <f t="shared" si="23"/>
        <v>585.81999999999994</v>
      </c>
      <c r="J312" s="558">
        <f t="shared" si="23"/>
        <v>610.88699999999994</v>
      </c>
    </row>
    <row r="313" spans="1:10" ht="33.75" hidden="1" x14ac:dyDescent="0.2">
      <c r="A313" s="458"/>
      <c r="B313" s="255" t="s">
        <v>390</v>
      </c>
      <c r="C313" s="453"/>
      <c r="D313" s="454" t="s">
        <v>474</v>
      </c>
      <c r="E313" s="454" t="s">
        <v>331</v>
      </c>
      <c r="F313" s="454" t="s">
        <v>391</v>
      </c>
      <c r="G313" s="454"/>
      <c r="H313" s="496">
        <f>H314+H318</f>
        <v>0</v>
      </c>
      <c r="I313" s="497">
        <f t="shared" si="23"/>
        <v>585.81999999999994</v>
      </c>
      <c r="J313" s="558">
        <f t="shared" si="23"/>
        <v>610.88699999999994</v>
      </c>
    </row>
    <row r="314" spans="1:10" hidden="1" x14ac:dyDescent="0.2">
      <c r="A314" s="458"/>
      <c r="B314" s="535" t="s">
        <v>392</v>
      </c>
      <c r="C314" s="460"/>
      <c r="D314" s="307" t="s">
        <v>474</v>
      </c>
      <c r="E314" s="307" t="s">
        <v>331</v>
      </c>
      <c r="F314" s="307" t="s">
        <v>393</v>
      </c>
      <c r="G314" s="307"/>
      <c r="H314" s="487">
        <f t="shared" si="23"/>
        <v>0</v>
      </c>
      <c r="I314" s="310">
        <f t="shared" si="23"/>
        <v>585.81999999999994</v>
      </c>
      <c r="J314" s="527">
        <f t="shared" si="23"/>
        <v>610.88699999999994</v>
      </c>
    </row>
    <row r="315" spans="1:10" ht="22.5" hidden="1" x14ac:dyDescent="0.2">
      <c r="A315" s="458"/>
      <c r="B315" s="535" t="s">
        <v>394</v>
      </c>
      <c r="C315" s="460"/>
      <c r="D315" s="307" t="s">
        <v>474</v>
      </c>
      <c r="E315" s="307" t="s">
        <v>331</v>
      </c>
      <c r="F315" s="307" t="s">
        <v>395</v>
      </c>
      <c r="G315" s="307"/>
      <c r="H315" s="487">
        <f t="shared" si="23"/>
        <v>0</v>
      </c>
      <c r="I315" s="310">
        <f t="shared" si="23"/>
        <v>585.81999999999994</v>
      </c>
      <c r="J315" s="527">
        <f t="shared" si="23"/>
        <v>610.88699999999994</v>
      </c>
    </row>
    <row r="316" spans="1:10" ht="35.25" hidden="1" customHeight="1" x14ac:dyDescent="0.2">
      <c r="A316" s="458"/>
      <c r="B316" s="536" t="s">
        <v>396</v>
      </c>
      <c r="C316" s="460"/>
      <c r="D316" s="307" t="s">
        <v>474</v>
      </c>
      <c r="E316" s="307" t="s">
        <v>331</v>
      </c>
      <c r="F316" s="537" t="s">
        <v>397</v>
      </c>
      <c r="G316" s="307"/>
      <c r="H316" s="487">
        <f>H317</f>
        <v>0</v>
      </c>
      <c r="I316" s="310">
        <f>I317+I321+I322</f>
        <v>585.81999999999994</v>
      </c>
      <c r="J316" s="527">
        <f>J317+J321+J322</f>
        <v>610.88699999999994</v>
      </c>
    </row>
    <row r="317" spans="1:10" ht="22.5" hidden="1" x14ac:dyDescent="0.2">
      <c r="A317" s="458"/>
      <c r="B317" s="538" t="s">
        <v>594</v>
      </c>
      <c r="C317" s="465"/>
      <c r="D317" s="307" t="s">
        <v>474</v>
      </c>
      <c r="E317" s="307" t="s">
        <v>331</v>
      </c>
      <c r="F317" s="537" t="s">
        <v>397</v>
      </c>
      <c r="G317" s="307" t="s">
        <v>401</v>
      </c>
      <c r="H317" s="539">
        <v>0</v>
      </c>
      <c r="I317" s="310">
        <v>31.3</v>
      </c>
      <c r="J317" s="311">
        <v>34.43</v>
      </c>
    </row>
    <row r="318" spans="1:10" ht="22.5" hidden="1" x14ac:dyDescent="0.2">
      <c r="A318" s="458"/>
      <c r="B318" s="535" t="s">
        <v>402</v>
      </c>
      <c r="C318" s="465"/>
      <c r="D318" s="307" t="s">
        <v>474</v>
      </c>
      <c r="E318" s="307" t="s">
        <v>331</v>
      </c>
      <c r="F318" s="537" t="s">
        <v>403</v>
      </c>
      <c r="G318" s="307"/>
      <c r="H318" s="539">
        <f>H319</f>
        <v>0</v>
      </c>
      <c r="I318" s="310"/>
      <c r="J318" s="311"/>
    </row>
    <row r="319" spans="1:10" ht="22.5" hidden="1" x14ac:dyDescent="0.2">
      <c r="A319" s="458"/>
      <c r="B319" s="535" t="s">
        <v>394</v>
      </c>
      <c r="C319" s="465"/>
      <c r="D319" s="307" t="s">
        <v>474</v>
      </c>
      <c r="E319" s="307" t="s">
        <v>331</v>
      </c>
      <c r="F319" s="307" t="s">
        <v>404</v>
      </c>
      <c r="G319" s="307"/>
      <c r="H319" s="539">
        <f>H320</f>
        <v>0</v>
      </c>
      <c r="I319" s="310"/>
      <c r="J319" s="311"/>
    </row>
    <row r="320" spans="1:10" ht="33.75" hidden="1" x14ac:dyDescent="0.2">
      <c r="A320" s="458"/>
      <c r="B320" s="535" t="s">
        <v>396</v>
      </c>
      <c r="C320" s="465"/>
      <c r="D320" s="307" t="s">
        <v>474</v>
      </c>
      <c r="E320" s="307" t="s">
        <v>331</v>
      </c>
      <c r="F320" s="537" t="s">
        <v>405</v>
      </c>
      <c r="G320" s="307"/>
      <c r="H320" s="539">
        <f>H321</f>
        <v>0</v>
      </c>
      <c r="I320" s="310"/>
      <c r="J320" s="311"/>
    </row>
    <row r="321" spans="1:10" ht="22.5" hidden="1" x14ac:dyDescent="0.2">
      <c r="A321" s="458"/>
      <c r="B321" s="538" t="s">
        <v>594</v>
      </c>
      <c r="C321" s="465"/>
      <c r="D321" s="307" t="s">
        <v>474</v>
      </c>
      <c r="E321" s="307" t="s">
        <v>331</v>
      </c>
      <c r="F321" s="537" t="s">
        <v>405</v>
      </c>
      <c r="G321" s="307" t="s">
        <v>401</v>
      </c>
      <c r="H321" s="539">
        <v>0</v>
      </c>
      <c r="I321" s="310">
        <v>554.52</v>
      </c>
      <c r="J321" s="311">
        <v>576.45699999999999</v>
      </c>
    </row>
    <row r="322" spans="1:10" ht="22.5" hidden="1" x14ac:dyDescent="0.2">
      <c r="A322" s="458"/>
      <c r="B322" s="464" t="s">
        <v>594</v>
      </c>
      <c r="C322" s="465"/>
      <c r="D322" s="307" t="s">
        <v>474</v>
      </c>
      <c r="E322" s="307" t="s">
        <v>331</v>
      </c>
      <c r="F322" s="307" t="s">
        <v>496</v>
      </c>
      <c r="G322" s="307" t="s">
        <v>401</v>
      </c>
      <c r="H322" s="487"/>
      <c r="I322" s="310"/>
      <c r="J322" s="311"/>
    </row>
    <row r="323" spans="1:10" x14ac:dyDescent="0.2">
      <c r="A323" s="458"/>
      <c r="B323" s="466" t="s">
        <v>249</v>
      </c>
      <c r="C323" s="453"/>
      <c r="D323" s="454" t="s">
        <v>287</v>
      </c>
      <c r="E323" s="454" t="s">
        <v>535</v>
      </c>
      <c r="F323" s="454"/>
      <c r="G323" s="454"/>
      <c r="H323" s="496">
        <f>H324+H332</f>
        <v>500</v>
      </c>
      <c r="I323" s="497">
        <f>I324+I332</f>
        <v>450</v>
      </c>
      <c r="J323" s="558">
        <f>J324+J332</f>
        <v>500</v>
      </c>
    </row>
    <row r="324" spans="1:10" hidden="1" x14ac:dyDescent="0.2">
      <c r="A324" s="458"/>
      <c r="B324" s="466" t="s">
        <v>625</v>
      </c>
      <c r="C324" s="453"/>
      <c r="D324" s="454" t="s">
        <v>287</v>
      </c>
      <c r="E324" s="454" t="s">
        <v>372</v>
      </c>
      <c r="F324" s="454" t="s">
        <v>43</v>
      </c>
      <c r="G324" s="454" t="s">
        <v>43</v>
      </c>
      <c r="H324" s="496">
        <f t="shared" ref="H324:J327" si="24">H325</f>
        <v>0</v>
      </c>
      <c r="I324" s="497">
        <f t="shared" si="24"/>
        <v>0</v>
      </c>
      <c r="J324" s="558">
        <f t="shared" si="24"/>
        <v>0</v>
      </c>
    </row>
    <row r="325" spans="1:10" ht="36" hidden="1" x14ac:dyDescent="0.2">
      <c r="A325" s="458"/>
      <c r="B325" s="466" t="s">
        <v>626</v>
      </c>
      <c r="C325" s="453"/>
      <c r="D325" s="454" t="s">
        <v>287</v>
      </c>
      <c r="E325" s="454" t="s">
        <v>372</v>
      </c>
      <c r="F325" s="454" t="s">
        <v>277</v>
      </c>
      <c r="G325" s="454"/>
      <c r="H325" s="496">
        <f t="shared" si="24"/>
        <v>0</v>
      </c>
      <c r="I325" s="497">
        <f t="shared" si="24"/>
        <v>0</v>
      </c>
      <c r="J325" s="558">
        <f t="shared" si="24"/>
        <v>0</v>
      </c>
    </row>
    <row r="326" spans="1:10" ht="36" hidden="1" x14ac:dyDescent="0.2">
      <c r="A326" s="532"/>
      <c r="B326" s="559" t="s">
        <v>627</v>
      </c>
      <c r="C326" s="460"/>
      <c r="D326" s="307" t="s">
        <v>287</v>
      </c>
      <c r="E326" s="307" t="s">
        <v>372</v>
      </c>
      <c r="F326" s="307" t="s">
        <v>628</v>
      </c>
      <c r="G326" s="307"/>
      <c r="H326" s="487">
        <f t="shared" si="24"/>
        <v>0</v>
      </c>
      <c r="I326" s="310">
        <f t="shared" si="24"/>
        <v>0</v>
      </c>
      <c r="J326" s="527">
        <f t="shared" si="24"/>
        <v>0</v>
      </c>
    </row>
    <row r="327" spans="1:10" hidden="1" x14ac:dyDescent="0.2">
      <c r="A327" s="532"/>
      <c r="B327" s="559" t="s">
        <v>629</v>
      </c>
      <c r="C327" s="460"/>
      <c r="D327" s="307" t="s">
        <v>287</v>
      </c>
      <c r="E327" s="307" t="s">
        <v>372</v>
      </c>
      <c r="F327" s="307" t="s">
        <v>630</v>
      </c>
      <c r="G327" s="307"/>
      <c r="H327" s="487">
        <f t="shared" si="24"/>
        <v>0</v>
      </c>
      <c r="I327" s="310">
        <f t="shared" si="24"/>
        <v>0</v>
      </c>
      <c r="J327" s="527">
        <f t="shared" si="24"/>
        <v>0</v>
      </c>
    </row>
    <row r="328" spans="1:10" hidden="1" x14ac:dyDescent="0.2">
      <c r="A328" s="532"/>
      <c r="B328" s="559" t="s">
        <v>207</v>
      </c>
      <c r="C328" s="460"/>
      <c r="D328" s="307" t="s">
        <v>287</v>
      </c>
      <c r="E328" s="307" t="s">
        <v>372</v>
      </c>
      <c r="F328" s="307" t="s">
        <v>631</v>
      </c>
      <c r="G328" s="307"/>
      <c r="H328" s="487">
        <f>H329+H330+H331</f>
        <v>0</v>
      </c>
      <c r="I328" s="310">
        <f>I329+I330+I331</f>
        <v>0</v>
      </c>
      <c r="J328" s="527">
        <f>J329+J330+J331</f>
        <v>0</v>
      </c>
    </row>
    <row r="329" spans="1:10" hidden="1" x14ac:dyDescent="0.2">
      <c r="A329" s="458"/>
      <c r="B329" s="560" t="s">
        <v>617</v>
      </c>
      <c r="C329" s="465"/>
      <c r="D329" s="307" t="s">
        <v>287</v>
      </c>
      <c r="E329" s="307" t="s">
        <v>372</v>
      </c>
      <c r="F329" s="307" t="s">
        <v>631</v>
      </c>
      <c r="G329" s="307" t="s">
        <v>230</v>
      </c>
      <c r="H329" s="487"/>
      <c r="I329" s="310"/>
      <c r="J329" s="527"/>
    </row>
    <row r="330" spans="1:10" ht="24" hidden="1" x14ac:dyDescent="0.2">
      <c r="A330" s="458"/>
      <c r="B330" s="560" t="s">
        <v>499</v>
      </c>
      <c r="C330" s="465"/>
      <c r="D330" s="307" t="s">
        <v>287</v>
      </c>
      <c r="E330" s="307" t="s">
        <v>372</v>
      </c>
      <c r="F330" s="307" t="s">
        <v>631</v>
      </c>
      <c r="G330" s="307" t="s">
        <v>64</v>
      </c>
      <c r="H330" s="487"/>
      <c r="I330" s="310"/>
      <c r="J330" s="527"/>
    </row>
    <row r="331" spans="1:10" hidden="1" x14ac:dyDescent="0.2">
      <c r="A331" s="458"/>
      <c r="B331" s="560" t="s">
        <v>543</v>
      </c>
      <c r="C331" s="465"/>
      <c r="D331" s="307" t="s">
        <v>287</v>
      </c>
      <c r="E331" s="307" t="s">
        <v>372</v>
      </c>
      <c r="F331" s="307" t="s">
        <v>631</v>
      </c>
      <c r="G331" s="307" t="s">
        <v>88</v>
      </c>
      <c r="H331" s="487"/>
      <c r="I331" s="310"/>
      <c r="J331" s="527"/>
    </row>
    <row r="332" spans="1:10" x14ac:dyDescent="0.2">
      <c r="A332" s="458"/>
      <c r="B332" s="466" t="s">
        <v>251</v>
      </c>
      <c r="C332" s="453"/>
      <c r="D332" s="454" t="s">
        <v>287</v>
      </c>
      <c r="E332" s="454" t="s">
        <v>288</v>
      </c>
      <c r="F332" s="454" t="s">
        <v>43</v>
      </c>
      <c r="G332" s="454" t="s">
        <v>43</v>
      </c>
      <c r="H332" s="496">
        <f>H333+H354</f>
        <v>500</v>
      </c>
      <c r="I332" s="497">
        <f>I333+I354</f>
        <v>450</v>
      </c>
      <c r="J332" s="558">
        <f>J333+J354</f>
        <v>500</v>
      </c>
    </row>
    <row r="333" spans="1:10" ht="30" customHeight="1" x14ac:dyDescent="0.2">
      <c r="A333" s="458"/>
      <c r="B333" s="492" t="s">
        <v>276</v>
      </c>
      <c r="C333" s="453"/>
      <c r="D333" s="454" t="s">
        <v>287</v>
      </c>
      <c r="E333" s="454" t="s">
        <v>288</v>
      </c>
      <c r="F333" s="454" t="s">
        <v>277</v>
      </c>
      <c r="G333" s="454"/>
      <c r="H333" s="496">
        <f>H334+H343</f>
        <v>500</v>
      </c>
      <c r="I333" s="497">
        <f>I334+I343</f>
        <v>450</v>
      </c>
      <c r="J333" s="558">
        <f>J334+J343</f>
        <v>500</v>
      </c>
    </row>
    <row r="334" spans="1:10" ht="22.5" hidden="1" x14ac:dyDescent="0.2">
      <c r="A334" s="458"/>
      <c r="B334" s="459" t="s">
        <v>632</v>
      </c>
      <c r="C334" s="460"/>
      <c r="D334" s="307" t="s">
        <v>287</v>
      </c>
      <c r="E334" s="307" t="s">
        <v>288</v>
      </c>
      <c r="F334" s="307" t="s">
        <v>633</v>
      </c>
      <c r="G334" s="454"/>
      <c r="H334" s="487">
        <f>H335+H338</f>
        <v>0</v>
      </c>
      <c r="I334" s="310">
        <f>I335+I338</f>
        <v>0</v>
      </c>
      <c r="J334" s="527">
        <f>J335+J338</f>
        <v>0</v>
      </c>
    </row>
    <row r="335" spans="1:10" ht="22.5" hidden="1" x14ac:dyDescent="0.2">
      <c r="A335" s="458"/>
      <c r="B335" s="459" t="s">
        <v>634</v>
      </c>
      <c r="C335" s="460"/>
      <c r="D335" s="307" t="s">
        <v>287</v>
      </c>
      <c r="E335" s="307" t="s">
        <v>288</v>
      </c>
      <c r="F335" s="307" t="s">
        <v>635</v>
      </c>
      <c r="G335" s="454"/>
      <c r="H335" s="487">
        <f t="shared" ref="H335:J336" si="25">H336</f>
        <v>0</v>
      </c>
      <c r="I335" s="310">
        <f t="shared" si="25"/>
        <v>0</v>
      </c>
      <c r="J335" s="527">
        <f t="shared" si="25"/>
        <v>0</v>
      </c>
    </row>
    <row r="336" spans="1:10" ht="22.5" hidden="1" x14ac:dyDescent="0.2">
      <c r="A336" s="458"/>
      <c r="B336" s="459" t="s">
        <v>636</v>
      </c>
      <c r="C336" s="460"/>
      <c r="D336" s="307" t="s">
        <v>287</v>
      </c>
      <c r="E336" s="307" t="s">
        <v>288</v>
      </c>
      <c r="F336" s="307" t="s">
        <v>637</v>
      </c>
      <c r="G336" s="307"/>
      <c r="H336" s="487">
        <f t="shared" si="25"/>
        <v>0</v>
      </c>
      <c r="I336" s="310">
        <f t="shared" si="25"/>
        <v>0</v>
      </c>
      <c r="J336" s="527">
        <f t="shared" si="25"/>
        <v>0</v>
      </c>
    </row>
    <row r="337" spans="1:10" hidden="1" x14ac:dyDescent="0.2">
      <c r="A337" s="458"/>
      <c r="B337" s="464" t="s">
        <v>581</v>
      </c>
      <c r="C337" s="465"/>
      <c r="D337" s="307" t="s">
        <v>287</v>
      </c>
      <c r="E337" s="307" t="s">
        <v>288</v>
      </c>
      <c r="F337" s="307" t="s">
        <v>637</v>
      </c>
      <c r="G337" s="307" t="s">
        <v>371</v>
      </c>
      <c r="H337" s="487">
        <v>0</v>
      </c>
      <c r="I337" s="310">
        <v>0</v>
      </c>
      <c r="J337" s="527">
        <v>0</v>
      </c>
    </row>
    <row r="338" spans="1:10" ht="22.5" hidden="1" x14ac:dyDescent="0.2">
      <c r="A338" s="458"/>
      <c r="B338" s="459" t="s">
        <v>638</v>
      </c>
      <c r="C338" s="460"/>
      <c r="D338" s="307" t="s">
        <v>287</v>
      </c>
      <c r="E338" s="307" t="s">
        <v>288</v>
      </c>
      <c r="F338" s="307" t="s">
        <v>639</v>
      </c>
      <c r="G338" s="454"/>
      <c r="H338" s="487">
        <f>H339+H341</f>
        <v>0</v>
      </c>
      <c r="I338" s="310">
        <f>I339+I341</f>
        <v>0</v>
      </c>
      <c r="J338" s="527">
        <f>J339+J341</f>
        <v>0</v>
      </c>
    </row>
    <row r="339" spans="1:10" hidden="1" x14ac:dyDescent="0.2">
      <c r="A339" s="458"/>
      <c r="B339" s="459" t="s">
        <v>640</v>
      </c>
      <c r="C339" s="460"/>
      <c r="D339" s="307" t="s">
        <v>287</v>
      </c>
      <c r="E339" s="307" t="s">
        <v>288</v>
      </c>
      <c r="F339" s="307" t="s">
        <v>641</v>
      </c>
      <c r="G339" s="307"/>
      <c r="H339" s="487">
        <f>H340</f>
        <v>0</v>
      </c>
      <c r="I339" s="310">
        <f>I340</f>
        <v>0</v>
      </c>
      <c r="J339" s="527">
        <f>J340</f>
        <v>0</v>
      </c>
    </row>
    <row r="340" spans="1:10" ht="22.5" hidden="1" x14ac:dyDescent="0.2">
      <c r="A340" s="458"/>
      <c r="B340" s="464" t="s">
        <v>499</v>
      </c>
      <c r="C340" s="465"/>
      <c r="D340" s="307" t="s">
        <v>287</v>
      </c>
      <c r="E340" s="307" t="s">
        <v>288</v>
      </c>
      <c r="F340" s="307" t="s">
        <v>641</v>
      </c>
      <c r="G340" s="307" t="s">
        <v>64</v>
      </c>
      <c r="H340" s="487"/>
      <c r="I340" s="310"/>
      <c r="J340" s="527"/>
    </row>
    <row r="341" spans="1:10" hidden="1" x14ac:dyDescent="0.2">
      <c r="A341" s="458"/>
      <c r="B341" s="459" t="s">
        <v>642</v>
      </c>
      <c r="C341" s="460"/>
      <c r="D341" s="307" t="s">
        <v>287</v>
      </c>
      <c r="E341" s="307" t="s">
        <v>288</v>
      </c>
      <c r="F341" s="307" t="s">
        <v>643</v>
      </c>
      <c r="G341" s="307"/>
      <c r="H341" s="487">
        <f>H342</f>
        <v>0</v>
      </c>
      <c r="I341" s="310">
        <f>I342</f>
        <v>0</v>
      </c>
      <c r="J341" s="527">
        <f>J342</f>
        <v>0</v>
      </c>
    </row>
    <row r="342" spans="1:10" ht="22.5" hidden="1" x14ac:dyDescent="0.2">
      <c r="A342" s="458"/>
      <c r="B342" s="464" t="s">
        <v>499</v>
      </c>
      <c r="C342" s="465"/>
      <c r="D342" s="307" t="s">
        <v>287</v>
      </c>
      <c r="E342" s="307" t="s">
        <v>288</v>
      </c>
      <c r="F342" s="307" t="s">
        <v>643</v>
      </c>
      <c r="G342" s="307" t="s">
        <v>64</v>
      </c>
      <c r="H342" s="487">
        <v>0</v>
      </c>
      <c r="I342" s="310">
        <v>0</v>
      </c>
      <c r="J342" s="527">
        <v>0</v>
      </c>
    </row>
    <row r="343" spans="1:10" ht="27.75" customHeight="1" x14ac:dyDescent="0.2">
      <c r="A343" s="458"/>
      <c r="B343" s="492" t="s">
        <v>281</v>
      </c>
      <c r="C343" s="460"/>
      <c r="D343" s="307" t="s">
        <v>287</v>
      </c>
      <c r="E343" s="307" t="s">
        <v>288</v>
      </c>
      <c r="F343" s="307" t="s">
        <v>282</v>
      </c>
      <c r="G343" s="307"/>
      <c r="H343" s="487">
        <f>H344</f>
        <v>500</v>
      </c>
      <c r="I343" s="310">
        <f>I344+I350</f>
        <v>450</v>
      </c>
      <c r="J343" s="527">
        <f>J344+J350</f>
        <v>500</v>
      </c>
    </row>
    <row r="344" spans="1:10" ht="22.5" x14ac:dyDescent="0.2">
      <c r="A344" s="458"/>
      <c r="B344" s="490" t="s">
        <v>283</v>
      </c>
      <c r="C344" s="460"/>
      <c r="D344" s="307" t="s">
        <v>287</v>
      </c>
      <c r="E344" s="307" t="s">
        <v>288</v>
      </c>
      <c r="F344" s="307" t="s">
        <v>284</v>
      </c>
      <c r="G344" s="307"/>
      <c r="H344" s="487">
        <f t="shared" ref="H344:J345" si="26">H345</f>
        <v>500</v>
      </c>
      <c r="I344" s="310">
        <f t="shared" si="26"/>
        <v>450</v>
      </c>
      <c r="J344" s="527">
        <f t="shared" si="26"/>
        <v>500</v>
      </c>
    </row>
    <row r="345" spans="1:10" ht="22.5" x14ac:dyDescent="0.2">
      <c r="A345" s="532"/>
      <c r="B345" s="492" t="s">
        <v>285</v>
      </c>
      <c r="C345" s="460"/>
      <c r="D345" s="307" t="s">
        <v>287</v>
      </c>
      <c r="E345" s="307" t="s">
        <v>288</v>
      </c>
      <c r="F345" s="307" t="s">
        <v>286</v>
      </c>
      <c r="G345" s="307"/>
      <c r="H345" s="487">
        <f t="shared" si="26"/>
        <v>500</v>
      </c>
      <c r="I345" s="310">
        <f t="shared" si="26"/>
        <v>450</v>
      </c>
      <c r="J345" s="527">
        <f t="shared" si="26"/>
        <v>500</v>
      </c>
    </row>
    <row r="346" spans="1:10" ht="22.5" x14ac:dyDescent="0.2">
      <c r="A346" s="532"/>
      <c r="B346" s="464" t="s">
        <v>499</v>
      </c>
      <c r="C346" s="465"/>
      <c r="D346" s="307" t="s">
        <v>287</v>
      </c>
      <c r="E346" s="307" t="s">
        <v>288</v>
      </c>
      <c r="F346" s="307" t="s">
        <v>286</v>
      </c>
      <c r="G346" s="307" t="s">
        <v>64</v>
      </c>
      <c r="H346" s="487">
        <v>500</v>
      </c>
      <c r="I346" s="310">
        <v>450</v>
      </c>
      <c r="J346" s="311">
        <v>500</v>
      </c>
    </row>
    <row r="347" spans="1:10" x14ac:dyDescent="0.2">
      <c r="A347" s="532"/>
      <c r="B347" s="561" t="s">
        <v>644</v>
      </c>
      <c r="C347" s="465"/>
      <c r="D347" s="454" t="s">
        <v>297</v>
      </c>
      <c r="E347" s="307"/>
      <c r="F347" s="307"/>
      <c r="G347" s="307"/>
      <c r="H347" s="496">
        <f>H348</f>
        <v>800</v>
      </c>
      <c r="I347" s="310"/>
      <c r="J347" s="311"/>
    </row>
    <row r="348" spans="1:10" x14ac:dyDescent="0.2">
      <c r="A348" s="532"/>
      <c r="B348" s="452" t="s">
        <v>495</v>
      </c>
      <c r="C348" s="465"/>
      <c r="D348" s="454" t="s">
        <v>297</v>
      </c>
      <c r="E348" s="454" t="s">
        <v>372</v>
      </c>
      <c r="F348" s="454"/>
      <c r="G348" s="307"/>
      <c r="H348" s="496">
        <f>H349</f>
        <v>800</v>
      </c>
      <c r="I348" s="310"/>
      <c r="J348" s="311"/>
    </row>
    <row r="349" spans="1:10" x14ac:dyDescent="0.2">
      <c r="A349" s="562"/>
      <c r="B349" s="459" t="s">
        <v>424</v>
      </c>
      <c r="C349" s="465"/>
      <c r="D349" s="307" t="s">
        <v>297</v>
      </c>
      <c r="E349" s="307" t="s">
        <v>372</v>
      </c>
      <c r="F349" s="307" t="s">
        <v>470</v>
      </c>
      <c r="G349" s="307"/>
      <c r="H349" s="487">
        <f>H350</f>
        <v>800</v>
      </c>
      <c r="I349" s="310"/>
      <c r="J349" s="311"/>
    </row>
    <row r="350" spans="1:10" x14ac:dyDescent="0.2">
      <c r="A350" s="563"/>
      <c r="B350" s="459" t="s">
        <v>424</v>
      </c>
      <c r="C350" s="460"/>
      <c r="D350" s="307" t="s">
        <v>297</v>
      </c>
      <c r="E350" s="307" t="s">
        <v>372</v>
      </c>
      <c r="F350" s="307" t="s">
        <v>471</v>
      </c>
      <c r="G350" s="307"/>
      <c r="H350" s="487">
        <f>H351</f>
        <v>800</v>
      </c>
      <c r="I350" s="310">
        <f>I351</f>
        <v>0</v>
      </c>
      <c r="J350" s="311">
        <f>J351</f>
        <v>0</v>
      </c>
    </row>
    <row r="351" spans="1:10" ht="33.75" x14ac:dyDescent="0.2">
      <c r="A351" s="562"/>
      <c r="B351" s="492" t="s">
        <v>645</v>
      </c>
      <c r="C351" s="460"/>
      <c r="D351" s="307" t="s">
        <v>297</v>
      </c>
      <c r="E351" s="307" t="s">
        <v>372</v>
      </c>
      <c r="F351" s="307" t="s">
        <v>646</v>
      </c>
      <c r="G351" s="307"/>
      <c r="H351" s="487">
        <f>H353</f>
        <v>800</v>
      </c>
      <c r="I351" s="310">
        <f>I353</f>
        <v>0</v>
      </c>
      <c r="J351" s="311">
        <f>J353</f>
        <v>0</v>
      </c>
    </row>
    <row r="352" spans="1:10" ht="22.5" hidden="1" x14ac:dyDescent="0.2">
      <c r="A352" s="564"/>
      <c r="B352" s="565" t="s">
        <v>497</v>
      </c>
      <c r="C352" s="566"/>
      <c r="D352" s="478"/>
      <c r="E352" s="478"/>
      <c r="F352" s="478"/>
      <c r="G352" s="478"/>
      <c r="H352" s="567"/>
      <c r="I352" s="310"/>
      <c r="J352" s="311"/>
    </row>
    <row r="353" spans="1:10" ht="23.25" thickBot="1" x14ac:dyDescent="0.25">
      <c r="A353" s="568"/>
      <c r="B353" s="569" t="s">
        <v>499</v>
      </c>
      <c r="C353" s="570"/>
      <c r="D353" s="571" t="s">
        <v>297</v>
      </c>
      <c r="E353" s="571" t="s">
        <v>372</v>
      </c>
      <c r="F353" s="571" t="s">
        <v>646</v>
      </c>
      <c r="G353" s="571" t="s">
        <v>64</v>
      </c>
      <c r="H353" s="572">
        <v>800</v>
      </c>
      <c r="I353" s="310"/>
      <c r="J353" s="311"/>
    </row>
    <row r="354" spans="1:10" ht="33.75" hidden="1" x14ac:dyDescent="0.2">
      <c r="A354" s="573"/>
      <c r="B354" s="574" t="s">
        <v>647</v>
      </c>
      <c r="C354" s="575"/>
      <c r="D354" s="576" t="s">
        <v>287</v>
      </c>
      <c r="E354" s="576" t="s">
        <v>288</v>
      </c>
      <c r="F354" s="576" t="s">
        <v>391</v>
      </c>
      <c r="G354" s="576"/>
      <c r="H354" s="577">
        <f t="shared" ref="H354:J356" si="27">H355</f>
        <v>0</v>
      </c>
      <c r="I354" s="558">
        <f t="shared" si="27"/>
        <v>0</v>
      </c>
      <c r="J354" s="498">
        <f t="shared" si="27"/>
        <v>0</v>
      </c>
    </row>
    <row r="355" spans="1:10" hidden="1" x14ac:dyDescent="0.2">
      <c r="A355" s="563"/>
      <c r="B355" s="268" t="s">
        <v>648</v>
      </c>
      <c r="C355" s="578"/>
      <c r="D355" s="579" t="s">
        <v>287</v>
      </c>
      <c r="E355" s="579" t="s">
        <v>288</v>
      </c>
      <c r="F355" s="579" t="s">
        <v>649</v>
      </c>
      <c r="G355" s="579"/>
      <c r="H355" s="580">
        <f t="shared" si="27"/>
        <v>0</v>
      </c>
      <c r="I355" s="527">
        <f t="shared" si="27"/>
        <v>0</v>
      </c>
      <c r="J355" s="311">
        <f t="shared" si="27"/>
        <v>0</v>
      </c>
    </row>
    <row r="356" spans="1:10" hidden="1" x14ac:dyDescent="0.2">
      <c r="A356" s="562"/>
      <c r="B356" s="268" t="s">
        <v>650</v>
      </c>
      <c r="C356" s="578"/>
      <c r="D356" s="579" t="s">
        <v>287</v>
      </c>
      <c r="E356" s="579" t="s">
        <v>288</v>
      </c>
      <c r="F356" s="579" t="s">
        <v>651</v>
      </c>
      <c r="G356" s="579"/>
      <c r="H356" s="580">
        <f t="shared" si="27"/>
        <v>0</v>
      </c>
      <c r="I356" s="527">
        <f t="shared" si="27"/>
        <v>0</v>
      </c>
      <c r="J356" s="311">
        <f t="shared" si="27"/>
        <v>0</v>
      </c>
    </row>
    <row r="357" spans="1:10" ht="22.5" hidden="1" x14ac:dyDescent="0.2">
      <c r="A357" s="564"/>
      <c r="B357" s="581" t="s">
        <v>499</v>
      </c>
      <c r="C357" s="582"/>
      <c r="D357" s="583" t="s">
        <v>287</v>
      </c>
      <c r="E357" s="583" t="s">
        <v>288</v>
      </c>
      <c r="F357" s="583" t="s">
        <v>651</v>
      </c>
      <c r="G357" s="583" t="s">
        <v>64</v>
      </c>
      <c r="H357" s="584"/>
      <c r="I357" s="585"/>
      <c r="J357" s="586"/>
    </row>
    <row r="358" spans="1:10" hidden="1" x14ac:dyDescent="0.2">
      <c r="A358" s="587"/>
      <c r="B358" s="588"/>
      <c r="C358" s="589"/>
      <c r="D358" s="590"/>
      <c r="E358" s="590"/>
      <c r="F358" s="590"/>
      <c r="G358" s="590"/>
      <c r="H358" s="591"/>
      <c r="I358" s="592"/>
      <c r="J358" s="593"/>
    </row>
    <row r="359" spans="1:10" ht="13.5" hidden="1" thickBot="1" x14ac:dyDescent="0.25">
      <c r="A359" s="594">
        <v>3</v>
      </c>
      <c r="B359" s="595" t="s">
        <v>652</v>
      </c>
      <c r="C359" s="596" t="s">
        <v>31</v>
      </c>
      <c r="D359" s="597"/>
      <c r="E359" s="597"/>
      <c r="F359" s="597"/>
      <c r="G359" s="597"/>
      <c r="H359" s="598">
        <f>H360</f>
        <v>9607.1400000000012</v>
      </c>
      <c r="I359" s="444">
        <f>I360</f>
        <v>8212.5999999999985</v>
      </c>
      <c r="J359" s="442">
        <f>J360</f>
        <v>8263</v>
      </c>
    </row>
    <row r="360" spans="1:10" hidden="1" x14ac:dyDescent="0.2">
      <c r="A360" s="573"/>
      <c r="B360" s="574" t="s">
        <v>620</v>
      </c>
      <c r="C360" s="575"/>
      <c r="D360" s="576" t="s">
        <v>314</v>
      </c>
      <c r="E360" s="576" t="s">
        <v>535</v>
      </c>
      <c r="F360" s="576"/>
      <c r="G360" s="576"/>
      <c r="H360" s="577">
        <f>H361+H374+H369</f>
        <v>9607.1400000000012</v>
      </c>
      <c r="I360" s="451">
        <f>I361+I374</f>
        <v>8212.5999999999985</v>
      </c>
      <c r="J360" s="599">
        <f>J361+J374</f>
        <v>8263</v>
      </c>
    </row>
    <row r="361" spans="1:10" hidden="1" x14ac:dyDescent="0.2">
      <c r="A361" s="563"/>
      <c r="B361" s="600" t="s">
        <v>223</v>
      </c>
      <c r="C361" s="601"/>
      <c r="D361" s="602" t="s">
        <v>314</v>
      </c>
      <c r="E361" s="602" t="s">
        <v>315</v>
      </c>
      <c r="F361" s="602"/>
      <c r="G361" s="602"/>
      <c r="H361" s="603">
        <f t="shared" ref="H361:J364" si="28">H362</f>
        <v>7296.08</v>
      </c>
      <c r="I361" s="558">
        <f t="shared" si="28"/>
        <v>6962.0999999999995</v>
      </c>
      <c r="J361" s="498">
        <f t="shared" si="28"/>
        <v>6915</v>
      </c>
    </row>
    <row r="362" spans="1:10" ht="33.75" hidden="1" x14ac:dyDescent="0.2">
      <c r="A362" s="604"/>
      <c r="B362" s="605" t="s">
        <v>653</v>
      </c>
      <c r="C362" s="601"/>
      <c r="D362" s="602" t="s">
        <v>314</v>
      </c>
      <c r="E362" s="602" t="s">
        <v>315</v>
      </c>
      <c r="F362" s="602" t="s">
        <v>299</v>
      </c>
      <c r="G362" s="602"/>
      <c r="H362" s="603">
        <f t="shared" si="28"/>
        <v>7296.08</v>
      </c>
      <c r="I362" s="558">
        <f t="shared" si="28"/>
        <v>6962.0999999999995</v>
      </c>
      <c r="J362" s="498">
        <f t="shared" si="28"/>
        <v>6915</v>
      </c>
    </row>
    <row r="363" spans="1:10" ht="33.75" hidden="1" x14ac:dyDescent="0.2">
      <c r="A363" s="604"/>
      <c r="B363" s="606" t="s">
        <v>654</v>
      </c>
      <c r="C363" s="578"/>
      <c r="D363" s="579" t="s">
        <v>314</v>
      </c>
      <c r="E363" s="579" t="s">
        <v>315</v>
      </c>
      <c r="F363" s="579" t="s">
        <v>309</v>
      </c>
      <c r="G363" s="579"/>
      <c r="H363" s="580">
        <f t="shared" si="28"/>
        <v>7296.08</v>
      </c>
      <c r="I363" s="527">
        <f t="shared" si="28"/>
        <v>6962.0999999999995</v>
      </c>
      <c r="J363" s="311">
        <f t="shared" si="28"/>
        <v>6915</v>
      </c>
    </row>
    <row r="364" spans="1:10" hidden="1" x14ac:dyDescent="0.2">
      <c r="A364" s="604"/>
      <c r="B364" s="607" t="s">
        <v>310</v>
      </c>
      <c r="C364" s="578"/>
      <c r="D364" s="579" t="s">
        <v>314</v>
      </c>
      <c r="E364" s="579" t="s">
        <v>315</v>
      </c>
      <c r="F364" s="579" t="s">
        <v>311</v>
      </c>
      <c r="G364" s="579"/>
      <c r="H364" s="580">
        <f t="shared" si="28"/>
        <v>7296.08</v>
      </c>
      <c r="I364" s="527">
        <f t="shared" si="28"/>
        <v>6962.0999999999995</v>
      </c>
      <c r="J364" s="311">
        <f t="shared" si="28"/>
        <v>6915</v>
      </c>
    </row>
    <row r="365" spans="1:10" hidden="1" x14ac:dyDescent="0.2">
      <c r="A365" s="604"/>
      <c r="B365" s="268" t="s">
        <v>207</v>
      </c>
      <c r="C365" s="578"/>
      <c r="D365" s="579" t="s">
        <v>314</v>
      </c>
      <c r="E365" s="579" t="s">
        <v>315</v>
      </c>
      <c r="F365" s="579" t="s">
        <v>313</v>
      </c>
      <c r="G365" s="579"/>
      <c r="H365" s="580">
        <f>H366+H367+H368</f>
        <v>7296.08</v>
      </c>
      <c r="I365" s="527">
        <f>I366+I367+I368</f>
        <v>6962.0999999999995</v>
      </c>
      <c r="J365" s="311">
        <f>J366+J367+J368</f>
        <v>6915</v>
      </c>
    </row>
    <row r="366" spans="1:10" hidden="1" x14ac:dyDescent="0.2">
      <c r="A366" s="563"/>
      <c r="B366" s="270" t="s">
        <v>617</v>
      </c>
      <c r="C366" s="608"/>
      <c r="D366" s="579" t="s">
        <v>314</v>
      </c>
      <c r="E366" s="579" t="s">
        <v>315</v>
      </c>
      <c r="F366" s="579" t="s">
        <v>313</v>
      </c>
      <c r="G366" s="579" t="s">
        <v>230</v>
      </c>
      <c r="H366" s="580">
        <f>4510.863-660.6</f>
        <v>3850.2630000000004</v>
      </c>
      <c r="I366" s="527">
        <v>4886.9669999999996</v>
      </c>
      <c r="J366" s="311">
        <v>5375.0079999999998</v>
      </c>
    </row>
    <row r="367" spans="1:10" ht="22.5" hidden="1" x14ac:dyDescent="0.2">
      <c r="A367" s="563"/>
      <c r="B367" s="270" t="s">
        <v>499</v>
      </c>
      <c r="C367" s="608"/>
      <c r="D367" s="579" t="s">
        <v>314</v>
      </c>
      <c r="E367" s="579" t="s">
        <v>315</v>
      </c>
      <c r="F367" s="579" t="s">
        <v>313</v>
      </c>
      <c r="G367" s="579" t="s">
        <v>64</v>
      </c>
      <c r="H367" s="580">
        <f>1564.263+1880.841</f>
        <v>3445.1039999999998</v>
      </c>
      <c r="I367" s="527">
        <v>2074.1329999999998</v>
      </c>
      <c r="J367" s="311">
        <v>1538.992</v>
      </c>
    </row>
    <row r="368" spans="1:10" hidden="1" x14ac:dyDescent="0.2">
      <c r="A368" s="563"/>
      <c r="B368" s="270" t="s">
        <v>543</v>
      </c>
      <c r="C368" s="608"/>
      <c r="D368" s="579" t="s">
        <v>314</v>
      </c>
      <c r="E368" s="579" t="s">
        <v>315</v>
      </c>
      <c r="F368" s="579" t="s">
        <v>313</v>
      </c>
      <c r="G368" s="579" t="s">
        <v>88</v>
      </c>
      <c r="H368" s="580">
        <v>0.71299999999999997</v>
      </c>
      <c r="I368" s="527">
        <v>1</v>
      </c>
      <c r="J368" s="311">
        <v>1</v>
      </c>
    </row>
    <row r="369" spans="1:11" ht="31.5" hidden="1" x14ac:dyDescent="0.2">
      <c r="A369" s="609"/>
      <c r="B369" s="452" t="s">
        <v>549</v>
      </c>
      <c r="C369" s="454"/>
      <c r="D369" s="454" t="s">
        <v>314</v>
      </c>
      <c r="E369" s="454" t="s">
        <v>315</v>
      </c>
      <c r="F369" s="454" t="s">
        <v>467</v>
      </c>
      <c r="G369" s="307"/>
      <c r="H369" s="610">
        <f>H370</f>
        <v>660.6</v>
      </c>
      <c r="I369" s="310"/>
      <c r="J369" s="311"/>
      <c r="K369" s="611"/>
    </row>
    <row r="370" spans="1:11" hidden="1" x14ac:dyDescent="0.2">
      <c r="A370" s="609"/>
      <c r="B370" s="459" t="s">
        <v>424</v>
      </c>
      <c r="C370" s="307"/>
      <c r="D370" s="307" t="s">
        <v>314</v>
      </c>
      <c r="E370" s="307" t="s">
        <v>315</v>
      </c>
      <c r="F370" s="307" t="s">
        <v>470</v>
      </c>
      <c r="G370" s="307"/>
      <c r="H370" s="612">
        <f>H371</f>
        <v>660.6</v>
      </c>
      <c r="I370" s="310"/>
      <c r="J370" s="311"/>
      <c r="K370" s="611"/>
    </row>
    <row r="371" spans="1:11" hidden="1" x14ac:dyDescent="0.2">
      <c r="A371" s="609"/>
      <c r="B371" s="459" t="s">
        <v>424</v>
      </c>
      <c r="C371" s="307"/>
      <c r="D371" s="307" t="s">
        <v>314</v>
      </c>
      <c r="E371" s="307" t="s">
        <v>315</v>
      </c>
      <c r="F371" s="307" t="s">
        <v>471</v>
      </c>
      <c r="G371" s="307"/>
      <c r="H371" s="612">
        <f>H372</f>
        <v>660.6</v>
      </c>
      <c r="I371" s="310"/>
      <c r="J371" s="311"/>
      <c r="K371" s="611"/>
    </row>
    <row r="372" spans="1:11" ht="24" hidden="1" x14ac:dyDescent="0.2">
      <c r="A372" s="609"/>
      <c r="B372" s="380" t="s">
        <v>514</v>
      </c>
      <c r="C372" s="307"/>
      <c r="D372" s="307" t="s">
        <v>314</v>
      </c>
      <c r="E372" s="307" t="s">
        <v>315</v>
      </c>
      <c r="F372" s="307" t="s">
        <v>515</v>
      </c>
      <c r="G372" s="307"/>
      <c r="H372" s="612">
        <f>H373</f>
        <v>660.6</v>
      </c>
      <c r="I372" s="310"/>
      <c r="J372" s="311"/>
      <c r="K372" s="611"/>
    </row>
    <row r="373" spans="1:11" hidden="1" x14ac:dyDescent="0.2">
      <c r="A373" s="609"/>
      <c r="B373" s="375" t="s">
        <v>229</v>
      </c>
      <c r="C373" s="307"/>
      <c r="D373" s="307" t="s">
        <v>314</v>
      </c>
      <c r="E373" s="307" t="s">
        <v>315</v>
      </c>
      <c r="F373" s="307" t="s">
        <v>515</v>
      </c>
      <c r="G373" s="307" t="s">
        <v>230</v>
      </c>
      <c r="H373" s="612">
        <v>660.6</v>
      </c>
      <c r="I373" s="310"/>
      <c r="J373" s="311"/>
      <c r="K373" s="611"/>
    </row>
    <row r="374" spans="1:11" hidden="1" x14ac:dyDescent="0.2">
      <c r="A374" s="613"/>
      <c r="B374" s="600" t="s">
        <v>231</v>
      </c>
      <c r="C374" s="601"/>
      <c r="D374" s="602" t="s">
        <v>314</v>
      </c>
      <c r="E374" s="602" t="s">
        <v>296</v>
      </c>
      <c r="F374" s="602"/>
      <c r="G374" s="602"/>
      <c r="H374" s="603">
        <f t="shared" ref="H374:J375" si="29">H375</f>
        <v>1650.46</v>
      </c>
      <c r="I374" s="558">
        <f t="shared" si="29"/>
        <v>1250.5</v>
      </c>
      <c r="J374" s="498">
        <f t="shared" si="29"/>
        <v>1348</v>
      </c>
    </row>
    <row r="375" spans="1:11" ht="33.75" hidden="1" x14ac:dyDescent="0.2">
      <c r="A375" s="604"/>
      <c r="B375" s="605" t="s">
        <v>653</v>
      </c>
      <c r="C375" s="601"/>
      <c r="D375" s="602" t="s">
        <v>314</v>
      </c>
      <c r="E375" s="602" t="s">
        <v>296</v>
      </c>
      <c r="F375" s="602" t="s">
        <v>299</v>
      </c>
      <c r="G375" s="602"/>
      <c r="H375" s="603">
        <f t="shared" si="29"/>
        <v>1650.46</v>
      </c>
      <c r="I375" s="558">
        <f t="shared" si="29"/>
        <v>1250.5</v>
      </c>
      <c r="J375" s="498">
        <f t="shared" si="29"/>
        <v>1348</v>
      </c>
    </row>
    <row r="376" spans="1:11" hidden="1" x14ac:dyDescent="0.2">
      <c r="A376" s="563"/>
      <c r="B376" s="606" t="s">
        <v>316</v>
      </c>
      <c r="C376" s="578"/>
      <c r="D376" s="579" t="s">
        <v>314</v>
      </c>
      <c r="E376" s="579" t="s">
        <v>296</v>
      </c>
      <c r="F376" s="579" t="s">
        <v>317</v>
      </c>
      <c r="G376" s="579"/>
      <c r="H376" s="580">
        <f>H377+H380</f>
        <v>1650.46</v>
      </c>
      <c r="I376" s="527">
        <f>I377+I380</f>
        <v>1250.5</v>
      </c>
      <c r="J376" s="311">
        <f>J377+J380</f>
        <v>1348</v>
      </c>
    </row>
    <row r="377" spans="1:11" hidden="1" x14ac:dyDescent="0.2">
      <c r="A377" s="563"/>
      <c r="B377" s="607" t="s">
        <v>318</v>
      </c>
      <c r="C377" s="578"/>
      <c r="D377" s="579" t="s">
        <v>314</v>
      </c>
      <c r="E377" s="579" t="s">
        <v>296</v>
      </c>
      <c r="F377" s="579" t="s">
        <v>319</v>
      </c>
      <c r="G377" s="579"/>
      <c r="H377" s="580">
        <f t="shared" ref="H377:J378" si="30">H378</f>
        <v>1650.46</v>
      </c>
      <c r="I377" s="527">
        <f t="shared" si="30"/>
        <v>1250.5</v>
      </c>
      <c r="J377" s="311">
        <f t="shared" si="30"/>
        <v>1348</v>
      </c>
    </row>
    <row r="378" spans="1:11" hidden="1" x14ac:dyDescent="0.2">
      <c r="A378" s="563"/>
      <c r="B378" s="80" t="s">
        <v>320</v>
      </c>
      <c r="C378" s="578"/>
      <c r="D378" s="579" t="s">
        <v>314</v>
      </c>
      <c r="E378" s="579" t="s">
        <v>296</v>
      </c>
      <c r="F378" s="579" t="s">
        <v>321</v>
      </c>
      <c r="G378" s="579"/>
      <c r="H378" s="580">
        <f t="shared" si="30"/>
        <v>1650.46</v>
      </c>
      <c r="I378" s="527">
        <f t="shared" si="30"/>
        <v>1250.5</v>
      </c>
      <c r="J378" s="311">
        <f t="shared" si="30"/>
        <v>1348</v>
      </c>
    </row>
    <row r="379" spans="1:11" ht="23.25" hidden="1" thickBot="1" x14ac:dyDescent="0.25">
      <c r="A379" s="614"/>
      <c r="B379" s="615" t="s">
        <v>499</v>
      </c>
      <c r="C379" s="616"/>
      <c r="D379" s="617" t="s">
        <v>314</v>
      </c>
      <c r="E379" s="617" t="s">
        <v>296</v>
      </c>
      <c r="F379" s="617" t="s">
        <v>321</v>
      </c>
      <c r="G379" s="617" t="s">
        <v>64</v>
      </c>
      <c r="H379" s="618">
        <v>1650.46</v>
      </c>
      <c r="I379" s="619">
        <v>1250.5</v>
      </c>
      <c r="J379" s="620">
        <v>1348</v>
      </c>
    </row>
    <row r="380" spans="1:11" x14ac:dyDescent="0.2">
      <c r="H380" s="621"/>
    </row>
    <row r="381" spans="1:11" x14ac:dyDescent="0.2">
      <c r="H381" s="621"/>
    </row>
    <row r="382" spans="1:11" x14ac:dyDescent="0.2">
      <c r="H382" s="621"/>
    </row>
  </sheetData>
  <mergeCells count="4">
    <mergeCell ref="B19:H19"/>
    <mergeCell ref="A20:H20"/>
    <mergeCell ref="A21:H21"/>
    <mergeCell ref="A22:H22"/>
  </mergeCells>
  <pageMargins left="0.59055118110236227" right="0.59055118110236227" top="0.15748031496062992" bottom="0.15748031496062992" header="0.31496062992125984" footer="0.31496062992125984"/>
  <pageSetup scale="68" firstPageNumber="55" fitToHeight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7 2017 </vt:lpstr>
      <vt:lpstr>прил 9 2017</vt:lpstr>
      <vt:lpstr>'прил 7 2017 '!Область_печати</vt:lpstr>
      <vt:lpstr>'прил 9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2018-10-19T11:14:03Z</cp:lastPrinted>
  <dcterms:created xsi:type="dcterms:W3CDTF">2018-10-18T06:42:39Z</dcterms:created>
  <dcterms:modified xsi:type="dcterms:W3CDTF">2018-10-19T11:14:36Z</dcterms:modified>
</cp:coreProperties>
</file>