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40" windowWidth="19425" windowHeight="10485" activeTab="2"/>
  </bookViews>
  <sheets>
    <sheet name="прил3 дох 2018 " sheetId="1" r:id="rId1"/>
    <sheet name="прил 7 2017 " sheetId="2" r:id="rId2"/>
    <sheet name="прил 9 2017" sheetId="3" r:id="rId3"/>
    <sheet name="прил 9 2017 " sheetId="4" state="hidden" r:id="rId4"/>
    <sheet name="прил 13 " sheetId="5" state="hidden" r:id="rId5"/>
    <sheet name="Лист1" sheetId="6" r:id="rId6"/>
  </sheets>
  <definedNames>
    <definedName name="_xlnm.Print_Area" localSheetId="4">'прил 13 '!$A$1:$D$26</definedName>
    <definedName name="_xlnm.Print_Area" localSheetId="1">'прил 7 2017 '!$A$1:$N$526</definedName>
    <definedName name="_xlnm.Print_Area" localSheetId="2">'прил 9 2017'!$A$1:$H$370</definedName>
    <definedName name="_xlnm.Print_Area" localSheetId="3">'прил 9 2017 '!$A$1:$H$369</definedName>
    <definedName name="_xlnm.Print_Area" localSheetId="0">'прил3 дох 2018 '!$A$1:$L$123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63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<sst xmlns="http://schemas.openxmlformats.org/spreadsheetml/2006/main" count="5124" uniqueCount="804">
  <si>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</si>
  <si>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</si>
  <si>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</si>
  <si>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</si>
  <si>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</si>
  <si>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</si>
  <si>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</si>
  <si>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</si>
  <si>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 xml:space="preserve"> на 2014-2016 годы</t>
    </r>
    <r>
      <rPr>
        <b/>
        <sz val="10"/>
        <color indexed="8"/>
        <rFont val="Times New Roman"/>
        <family val="1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</si>
  <si>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</si>
  <si>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</si>
  <si>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</si>
  <si>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</si>
  <si>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</si>
  <si>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</si>
  <si>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</si>
  <si>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</si>
  <si>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</si>
  <si>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</si>
  <si>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</si>
  <si>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</si>
  <si>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</si>
  <si>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</si>
  <si>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</si>
  <si>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</si>
  <si>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</si>
  <si>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</si>
  <si>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</si>
  <si>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</si>
  <si>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</si>
  <si>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</si>
  <si>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</si>
  <si>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</si>
  <si>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</si>
  <si>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</si>
  <si>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</si>
  <si>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</si>
  <si>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</si>
  <si>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</si>
  <si>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</si>
  <si>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</si>
  <si>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</si>
  <si>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</si>
  <si>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</si>
  <si>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</si>
  <si>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</si>
  <si>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</si>
  <si>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</si>
  <si>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</si>
  <si>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</si>
  <si>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</si>
  <si>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</si>
  <si>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</si>
  <si>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</si>
  <si>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</si>
  <si>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</si>
  <si>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</si>
  <si>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</si>
  <si>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</si>
  <si>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</si>
  <si>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</si>
  <si>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</si>
  <si>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</si>
  <si>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</si>
  <si>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</si>
  <si>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</si>
  <si>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</si>
  <si>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</si>
  <si>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</si>
  <si>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</si>
  <si>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</si>
  <si>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08 0 00 00000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</si>
  <si>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</si>
  <si>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</si>
  <si>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</si>
  <si>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</si>
  <si>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</si>
  <si>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</si>
  <si>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</si>
  <si>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</si>
  <si>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</si>
  <si>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</si>
  <si>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</si>
  <si>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</si>
  <si>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</si>
  <si>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</si>
  <si>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</si>
  <si>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</si>
  <si>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</si>
  <si>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</si>
  <si>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</si>
  <si>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</si>
  <si>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</si>
  <si>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</si>
  <si>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</si>
  <si>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</si>
  <si>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</si>
  <si>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</si>
  <si>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</si>
  <si>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</si>
  <si>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</si>
  <si>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</si>
  <si>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>07 0 00 00000</t>
  </si>
  <si>
    <t>05 0 02 10550</t>
  </si>
  <si>
    <t>0620480</t>
  </si>
  <si>
    <t>0620000</t>
  </si>
  <si>
    <t>0610477</t>
  </si>
  <si>
    <t>0610000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</si>
  <si>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</si>
  <si>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</si>
  <si>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</si>
  <si>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</si>
  <si>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</si>
  <si>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</si>
  <si>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</si>
  <si>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05 0 00 00000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</si>
  <si>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</si>
  <si>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</si>
  <si>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</si>
  <si>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</si>
  <si>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</si>
  <si>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</si>
  <si>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</si>
  <si>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</si>
  <si>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</si>
  <si>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</si>
  <si>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0420000</t>
  </si>
  <si>
    <t>0410016</t>
  </si>
  <si>
    <t>0410000</t>
  </si>
  <si>
    <t>04 0 00 00000</t>
  </si>
  <si>
    <t>Итого программные расходы</t>
  </si>
  <si>
    <t>Всего</t>
  </si>
  <si>
    <t>2018 год</t>
  </si>
  <si>
    <t>2017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</si>
  <si>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</si>
  <si>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</si>
  <si>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</si>
  <si>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</si>
  <si>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</si>
  <si>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</si>
  <si>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</si>
  <si>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0430000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</si>
  <si>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</si>
  <si>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</si>
  <si>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</si>
  <si>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</si>
  <si>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</si>
  <si>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</si>
  <si>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</si>
  <si>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0730000</t>
  </si>
  <si>
    <t>0720016</t>
  </si>
  <si>
    <t>0720000</t>
  </si>
  <si>
    <t>Культура, кинематография</t>
  </si>
  <si>
    <t>0711168</t>
  </si>
  <si>
    <t>0710000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</si>
  <si>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</si>
  <si>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</si>
  <si>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</si>
  <si>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</si>
  <si>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</si>
  <si>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</si>
  <si>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</si>
  <si>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</si>
  <si>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1201327</t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</si>
  <si>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</si>
  <si>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2014-2016 годах</t>
    </r>
    <r>
      <rPr>
        <b/>
        <sz val="10"/>
        <color indexed="8"/>
        <rFont val="Times New Roman"/>
        <family val="1"/>
      </rPr>
      <t>"</t>
    </r>
  </si>
  <si>
    <t>1401318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</si>
  <si>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</si>
  <si>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</si>
  <si>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</si>
  <si>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</si>
  <si>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</si>
  <si>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</si>
  <si>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</si>
  <si>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</si>
  <si>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</si>
  <si>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</si>
  <si>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</si>
  <si>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</si>
  <si>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</si>
  <si>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</si>
  <si>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</si>
  <si>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</si>
  <si>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</si>
  <si>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</si>
  <si>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</si>
  <si>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</si>
  <si>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</si>
  <si>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</si>
  <si>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1020000</t>
  </si>
  <si>
    <t>1011011</t>
  </si>
  <si>
    <t>1010000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</si>
  <si>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</si>
  <si>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</si>
  <si>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</si>
  <si>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</si>
  <si>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0820000</t>
  </si>
  <si>
    <t>0811157</t>
  </si>
  <si>
    <t>0811162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</si>
  <si>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</si>
  <si>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</si>
  <si>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</si>
  <si>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</si>
  <si>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</si>
  <si>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</si>
  <si>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</si>
  <si>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</si>
  <si>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</si>
  <si>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</si>
  <si>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</si>
  <si>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</si>
  <si>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</si>
  <si>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</si>
  <si>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</si>
  <si>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</si>
  <si>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</si>
  <si>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</si>
  <si>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</si>
  <si>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</si>
  <si>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</si>
  <si>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</si>
  <si>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</si>
  <si>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</si>
  <si>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</si>
  <si>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</si>
  <si>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</si>
  <si>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</si>
  <si>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</si>
  <si>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</si>
  <si>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</si>
  <si>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</si>
  <si>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</si>
  <si>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</si>
  <si>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</si>
  <si>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</si>
  <si>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</si>
  <si>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</si>
  <si>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</si>
  <si>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</si>
  <si>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</si>
  <si>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</si>
  <si>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</si>
  <si>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</si>
  <si>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</si>
  <si>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</si>
  <si>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</si>
  <si>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</si>
  <si>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</si>
  <si>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</si>
  <si>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</si>
  <si>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</si>
  <si>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</si>
  <si>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</si>
  <si>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</si>
  <si>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</si>
  <si>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</si>
  <si>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</si>
  <si>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</si>
  <si>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</si>
  <si>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</si>
  <si>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</si>
  <si>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</si>
  <si>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</si>
  <si>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</si>
  <si>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</si>
  <si>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</si>
  <si>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</si>
  <si>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</si>
  <si>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</si>
  <si>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</si>
  <si>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</si>
  <si>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</si>
  <si>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</si>
  <si>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</si>
  <si>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</si>
  <si>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</si>
  <si>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</si>
  <si>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</si>
  <si>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</si>
  <si>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</si>
  <si>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</si>
  <si>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</si>
  <si>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</si>
  <si>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</si>
  <si>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</si>
  <si>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</si>
  <si>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</si>
  <si>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</si>
  <si>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</si>
  <si>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</si>
  <si>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</si>
  <si>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</si>
  <si>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</si>
  <si>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</si>
  <si>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</si>
  <si>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</si>
  <si>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</si>
  <si>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</si>
  <si>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</si>
  <si>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</si>
  <si>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</si>
  <si>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</si>
  <si>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</si>
  <si>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</si>
  <si>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</si>
  <si>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</si>
  <si>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</si>
  <si>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</si>
  <si>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</si>
  <si>
    <t>23 1 01 1320</t>
  </si>
  <si>
    <t>23 1 01 13200</t>
  </si>
  <si>
    <t>Мероприятия по обслуживанию объектов газификации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</si>
  <si>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</si>
  <si>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</si>
  <si>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</si>
  <si>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</si>
  <si>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</si>
  <si>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</si>
  <si>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</si>
  <si>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</si>
  <si>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</si>
  <si>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</si>
  <si>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</si>
  <si>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</si>
  <si>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</si>
  <si>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</si>
  <si>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</si>
  <si>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</si>
  <si>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</si>
  <si>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</si>
  <si>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</si>
  <si>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</si>
  <si>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</si>
  <si>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</si>
  <si>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</si>
  <si>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</si>
  <si>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</si>
  <si>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</si>
  <si>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</si>
  <si>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</si>
  <si>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</si>
  <si>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</si>
  <si>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</si>
  <si>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</si>
  <si>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</si>
  <si>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</si>
  <si>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</si>
  <si>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</si>
  <si>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</si>
  <si>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</si>
  <si>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</si>
  <si>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</si>
  <si>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</si>
  <si>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</si>
  <si>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</si>
  <si>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</si>
  <si>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</si>
  <si>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</si>
  <si>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</si>
  <si>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</si>
  <si>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</si>
  <si>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</si>
  <si>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</si>
  <si>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</si>
  <si>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</si>
  <si>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</si>
  <si>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</si>
  <si>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</si>
  <si>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</si>
  <si>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</si>
  <si>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</si>
  <si>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</si>
  <si>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</si>
  <si>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</si>
  <si>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</si>
  <si>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</si>
  <si>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</si>
  <si>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</si>
  <si>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</si>
  <si>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</si>
  <si>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Сумма на 2018 год</t>
  </si>
  <si>
    <t>Сумма на 2017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</si>
  <si>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</si>
  <si>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</si>
  <si>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</si>
  <si>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</si>
  <si>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</si>
  <si>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</si>
  <si>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РАСХОДОВ МЕСТНОГО БЮДЖЕТА</t>
  </si>
  <si>
    <t>ВЕДОМСТВЕННАЯ СТРУКТУРА</t>
  </si>
  <si>
    <t xml:space="preserve">     </t>
  </si>
  <si>
    <t>ВСЕГО</t>
  </si>
  <si>
    <t xml:space="preserve">Мероприятия по содержанию автомобильных дорог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</si>
  <si>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</si>
  <si>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</si>
  <si>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</si>
  <si>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</si>
  <si>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</si>
  <si>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</si>
  <si>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</si>
  <si>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</si>
  <si>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</si>
  <si>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           ПРОГНОЗИРУЕМЫЕ</t>
  </si>
  <si>
    <t xml:space="preserve">поступления доходов в местный бюджет 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</si>
  <si>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</si>
  <si>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</si>
  <si>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</si>
  <si>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</si>
  <si>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</si>
  <si>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</si>
  <si>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</si>
  <si>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</si>
  <si>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</si>
  <si>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</si>
  <si>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</si>
  <si>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</si>
  <si>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</si>
  <si>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</si>
  <si>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Приложение  №3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</si>
  <si>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</si>
  <si>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</si>
  <si>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</si>
  <si>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</si>
  <si>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</si>
  <si>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</si>
  <si>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</si>
  <si>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</si>
  <si>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</si>
  <si>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</si>
  <si>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</si>
  <si>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</si>
  <si>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</si>
  <si>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</si>
  <si>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</si>
  <si>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</si>
  <si>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</si>
  <si>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</si>
  <si>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</si>
  <si>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</si>
  <si>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</si>
  <si>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</si>
  <si>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</si>
  <si>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</si>
  <si>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</si>
  <si>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</si>
  <si>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</si>
  <si>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</si>
  <si>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</si>
  <si>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</si>
  <si>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</si>
  <si>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</si>
  <si>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</si>
  <si>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</si>
  <si>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</si>
  <si>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</si>
  <si>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</si>
  <si>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</si>
  <si>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</si>
  <si>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</si>
  <si>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</si>
  <si>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</si>
  <si>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</si>
  <si>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</si>
  <si>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</si>
  <si>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</si>
  <si>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</si>
  <si>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</si>
  <si>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</si>
  <si>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</si>
  <si>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</si>
  <si>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</si>
  <si>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</si>
  <si>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</si>
  <si>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</si>
  <si>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</si>
  <si>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</si>
  <si>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</si>
  <si>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</si>
  <si>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</si>
  <si>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</si>
  <si>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</si>
  <si>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</si>
  <si>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</si>
  <si>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</si>
  <si>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</si>
  <si>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</si>
  <si>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</si>
  <si>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</si>
  <si>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</si>
  <si>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</si>
  <si>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</si>
  <si>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</si>
  <si>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</si>
  <si>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</si>
  <si>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</si>
  <si>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</si>
  <si>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</si>
  <si>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</si>
  <si>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</si>
  <si>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</si>
  <si>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</si>
  <si>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</si>
  <si>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</si>
  <si>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</si>
  <si>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</si>
  <si>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</si>
  <si>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</si>
  <si>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</si>
  <si>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</si>
  <si>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</si>
  <si>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</si>
  <si>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</si>
  <si>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</si>
  <si>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</si>
  <si>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</si>
  <si>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Прочие безвозмездные поступления в бюджеты сельских поселений</t>
  </si>
  <si>
    <t>ВСЕГО ДОХОДОВ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</si>
  <si>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</si>
  <si>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</si>
  <si>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</si>
  <si>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</si>
  <si>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</si>
  <si>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</si>
  <si>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</si>
  <si>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</si>
  <si>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</si>
  <si>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</si>
  <si>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</si>
  <si>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</si>
  <si>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</si>
  <si>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</si>
  <si>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</si>
  <si>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</si>
  <si>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</si>
  <si>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</si>
  <si>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</si>
  <si>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</si>
  <si>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</si>
  <si>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</si>
  <si>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</si>
  <si>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</si>
  <si>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</si>
  <si>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</si>
  <si>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</si>
  <si>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</si>
  <si>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</si>
  <si>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</si>
  <si>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</si>
  <si>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</si>
  <si>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</si>
  <si>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</si>
  <si>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</si>
  <si>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</si>
  <si>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</si>
  <si>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</si>
  <si>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</si>
  <si>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</si>
  <si>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</si>
  <si>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</si>
  <si>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</si>
  <si>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</si>
  <si>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</si>
  <si>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</si>
  <si>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</si>
  <si>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</si>
  <si>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</si>
  <si>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</si>
  <si>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</si>
  <si>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</si>
  <si>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</si>
  <si>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</si>
  <si>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</si>
  <si>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 xml:space="preserve">                                                                  Приложение 13</t>
  </si>
  <si>
    <t>Приложение  № 7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</si>
  <si>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</si>
  <si>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</si>
  <si>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</si>
  <si>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</si>
  <si>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</si>
  <si>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</si>
  <si>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</si>
  <si>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</si>
  <si>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</si>
  <si>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</si>
  <si>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>__________________________ Г.В.Сакулин</t>
  </si>
  <si>
    <t xml:space="preserve">               на  2018  год</t>
  </si>
  <si>
    <t>классификации расходов бюджетов  на 2018 год</t>
  </si>
  <si>
    <t>на 2018 год</t>
  </si>
  <si>
    <t xml:space="preserve">                                  от  "  " декабря 2017 года № </t>
  </si>
  <si>
    <t>на 2018 год и плановый период 2019 и 2020 годов</t>
  </si>
  <si>
    <t>___________________ Г.В.Сакулин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</si>
  <si>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</si>
  <si>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</si>
  <si>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</si>
  <si>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Социальное обеспечение и иные выплаты населению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</si>
  <si>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</si>
  <si>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15 1 00 00000</t>
  </si>
  <si>
    <t>15 1 01 00000</t>
  </si>
  <si>
    <t>15 1 01 S0750</t>
  </si>
  <si>
    <t>15 2 00 00000</t>
  </si>
  <si>
    <t>15 2 01 00000</t>
  </si>
  <si>
    <t>15 2 01 S0740</t>
  </si>
  <si>
    <t>300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</si>
  <si>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</si>
  <si>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99 9 01 70140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</si>
  <si>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</si>
  <si>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Дотации бюджетам сельских поселений на выравнивание  
бюджетной обеспеченности 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</si>
  <si>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</si>
  <si>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Главы муниципального образования Тельмановское сельское поселение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</si>
  <si>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</si>
  <si>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ДОХОДЫ ОТ ОКАЗАНИЯ ПЛАТНЫХ УСЛУГ (РАБОТ) И</t>
  </si>
  <si>
    <t xml:space="preserve">2 02 20216 10 0000 151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</si>
  <si>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</si>
  <si>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административнных правоотношений)</t>
  </si>
  <si>
    <t>Прочие субсидии бюджетам сельских поселений (на обеспечение выплат стимулирующег характера работникам учреждений культуры )</t>
  </si>
  <si>
    <t>2 07 05030 10 0000 180</t>
  </si>
  <si>
    <t xml:space="preserve">    от  " 27 " декабря  2017 года № 15</t>
  </si>
  <si>
    <t xml:space="preserve">     от  "27  " декабря 2017  года № 15</t>
  </si>
  <si>
    <t xml:space="preserve">    от "27  " декабря 2017 года № 15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</si>
  <si>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</si>
  <si>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</si>
  <si>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</rPr>
      <t xml:space="preserve">" </t>
    </r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</si>
  <si>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</si>
  <si>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</si>
  <si>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</si>
  <si>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</si>
  <si>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</si>
  <si>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</si>
  <si>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</si>
  <si>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</si>
  <si>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</si>
  <si>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</si>
  <si>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</si>
  <si>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</si>
  <si>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</si>
  <si>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 xml:space="preserve">    от "__  " февраля 2018 года № __</t>
  </si>
  <si>
    <t>Приложение  № 4</t>
  </si>
  <si>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</si>
  <si>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</si>
  <si>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</si>
  <si>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</si>
  <si>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</si>
  <si>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</si>
  <si>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</si>
  <si>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</si>
  <si>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</si>
  <si>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</si>
  <si>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</si>
  <si>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</si>
  <si>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</si>
  <si>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</si>
  <si>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</si>
  <si>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</si>
  <si>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</si>
  <si>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</si>
  <si>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</si>
  <si>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</si>
  <si>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</si>
  <si>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</si>
  <si>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</si>
  <si>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</si>
  <si>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</si>
  <si>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</si>
  <si>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</si>
  <si>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</si>
  <si>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</si>
  <si>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</si>
  <si>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</si>
  <si>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</si>
  <si>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</si>
  <si>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</si>
  <si>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</si>
  <si>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</si>
  <si>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</si>
  <si>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</si>
  <si>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</si>
  <si>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</si>
  <si>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</si>
  <si>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</si>
  <si>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</si>
  <si>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</si>
  <si>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</si>
  <si>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</si>
  <si>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</si>
  <si>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</si>
  <si>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</si>
  <si>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</si>
  <si>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</si>
  <si>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</si>
  <si>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</si>
  <si>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</si>
  <si>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</si>
  <si>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</si>
  <si>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</si>
  <si>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</si>
  <si>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Дорожное хозяйство (дорожные фонды)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</si>
  <si>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</si>
  <si>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</si>
  <si>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</si>
  <si>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</si>
  <si>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</si>
  <si>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</si>
  <si>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</si>
  <si>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</si>
  <si>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</si>
  <si>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</si>
  <si>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</si>
  <si>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</si>
  <si>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</si>
  <si>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</si>
  <si>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</si>
  <si>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</si>
  <si>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</si>
  <si>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</si>
  <si>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</si>
  <si>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</si>
  <si>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</si>
  <si>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</si>
  <si>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</si>
  <si>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</si>
  <si>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</si>
  <si>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</si>
  <si>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</si>
  <si>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</si>
  <si>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</si>
  <si>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</si>
  <si>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</si>
  <si>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</si>
  <si>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</si>
  <si>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</si>
  <si>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</si>
  <si>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</si>
  <si>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</si>
  <si>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</si>
  <si>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</si>
  <si>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</si>
  <si>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</si>
  <si>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</si>
  <si>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</si>
  <si>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</si>
  <si>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</si>
  <si>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</si>
  <si>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</si>
  <si>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</si>
  <si>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</si>
  <si>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</si>
  <si>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</si>
  <si>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</si>
  <si>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</si>
  <si>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</si>
  <si>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</si>
  <si>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</si>
  <si>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</si>
  <si>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</si>
  <si>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</si>
  <si>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</si>
  <si>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</si>
  <si>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</si>
  <si>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</si>
  <si>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</si>
  <si>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</si>
  <si>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</si>
  <si>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</si>
  <si>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</si>
  <si>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</si>
  <si>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</si>
  <si>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</si>
  <si>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</si>
  <si>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</si>
  <si>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</si>
  <si>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</si>
  <si>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</si>
  <si>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520</t>
  </si>
  <si>
    <t>9105065</t>
  </si>
  <si>
    <t>Субсидии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</si>
  <si>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</si>
  <si>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</si>
  <si>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</si>
  <si>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</si>
  <si>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</si>
  <si>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</si>
  <si>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</si>
  <si>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</si>
  <si>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</si>
  <si>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</si>
  <si>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</si>
  <si>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</si>
  <si>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</si>
  <si>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</si>
  <si>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</si>
  <si>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</si>
  <si>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</si>
  <si>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</si>
  <si>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</si>
  <si>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Средства массовой информации</t>
  </si>
  <si>
    <t>Периодическая печать и издательства</t>
  </si>
  <si>
    <t>Закупка товаров, работ и услуг для обеспечения  государственных (муниципальных нужд)</t>
  </si>
  <si>
    <t>Мероприятия в сфере поддержкииздательств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</si>
  <si>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99 9 01 113730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</si>
  <si>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</si>
  <si>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</si>
  <si>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 xml:space="preserve">    от "10  " апреля 2018 года № 44</t>
  </si>
  <si>
    <t xml:space="preserve">     от  "10" апреля 2018  года № 44</t>
  </si>
  <si>
    <t xml:space="preserve">    от  "10"апреля  2018 года № 44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</si>
</sst>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00"/>
    <numFmt numFmtId="174" formatCode="_(* #,##0.000_);_(* \(#,##0.000\);_(* &quot;-&quot;??_);_(@_)"/>
    <numFmt numFmtId="175" formatCode="#,##0.000"/>
    <numFmt numFmtId="176" formatCode="?"/>
    <numFmt numFmtId="177" formatCode="_(&quot;$&quot;* #,##0.00_);_(&quot;$&quot;* \(#,##0.00\);_(&quot;$&quot;* &quot;-&quot;??_);_(@_)"/>
    <numFmt numFmtId="178" formatCode="_-* #,##0.000_р_._-;\-* #,##0.000_р_._-;_-* &quot;-&quot;???_р_._-;_-@_-"/>
    <numFmt numFmtId="179" formatCode="000000"/>
    <numFmt numFmtId="180" formatCode="00000\-0000"/>
    <numFmt numFmtId="181" formatCode="#,##0.00000"/>
    <numFmt numFmtId="182" formatCode="#,##0.000_ ;\-#,##0.000\ "/>
    <numFmt numFmtId="183" formatCode="_-* #,##0.000_р_._-;\-* #,##0.000_р_._-;_-* &quot;-&quot;??_р_._-;_-@_-"/>
    <numFmt numFmtId="184" formatCode="_-* #,##0.00000_р_._-;\-* #,##0.00000_р_._-;_-* &quot;-&quot;??_р_._-;_-@_-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\ _₽_-;\-* #,##0.000\ _₽_-;_-* &quot;-&quot;???\ _₽_-;_-@_-"/>
    <numFmt numFmtId="191" formatCode="#,##0.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u val="single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983">
    <xf numFmtId="0" fontId="0" fillId="0" borderId="0" xfId="0" applyAlignment="1">
      <alignment/>
    </xf>
    <xf numFmtId="0" fontId="0" fillId="0" borderId="0" xfId="65" applyFont="1" applyFill="1">
      <alignment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 applyAlignment="1">
      <alignment horizontal="center" vertical="center"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 vertical="center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/>
      <protection/>
    </xf>
    <xf numFmtId="0" fontId="0" fillId="0" borderId="10" xfId="65" applyFont="1" applyFill="1" applyBorder="1">
      <alignment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0" fillId="0" borderId="11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0" fillId="0" borderId="11" xfId="65" applyFont="1" applyFill="1" applyBorder="1" applyAlignment="1">
      <alignment horizontal="center"/>
      <protection/>
    </xf>
    <xf numFmtId="0" fontId="4" fillId="0" borderId="11" xfId="65" applyNumberFormat="1" applyFont="1" applyFill="1" applyBorder="1" applyAlignment="1" applyProtection="1">
      <alignment horizontal="left" vertical="center" wrapText="1"/>
      <protection/>
    </xf>
    <xf numFmtId="0" fontId="0" fillId="0" borderId="11" xfId="65" applyFont="1" applyFill="1" applyBorder="1">
      <alignment/>
      <protection/>
    </xf>
    <xf numFmtId="49" fontId="3" fillId="0" borderId="12" xfId="65" applyNumberFormat="1" applyFont="1" applyFill="1" applyBorder="1" applyAlignment="1">
      <alignment horizontal="center" vertical="center" wrapText="1"/>
      <protection/>
    </xf>
    <xf numFmtId="0" fontId="0" fillId="0" borderId="13" xfId="65" applyFont="1" applyFill="1" applyBorder="1">
      <alignment/>
      <protection/>
    </xf>
    <xf numFmtId="175" fontId="4" fillId="0" borderId="14" xfId="65" applyNumberFormat="1" applyFont="1" applyFill="1" applyBorder="1" applyAlignment="1">
      <alignment horizontal="right" vertical="center" wrapText="1"/>
      <protection/>
    </xf>
    <xf numFmtId="175" fontId="4" fillId="0" borderId="15" xfId="65" applyNumberFormat="1" applyFont="1" applyFill="1" applyBorder="1" applyAlignment="1">
      <alignment horizontal="right" vertical="center" wrapText="1"/>
      <protection/>
    </xf>
    <xf numFmtId="175" fontId="4" fillId="0" borderId="10" xfId="65" applyNumberFormat="1" applyFont="1" applyFill="1" applyBorder="1">
      <alignment/>
      <protection/>
    </xf>
    <xf numFmtId="175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0" fontId="0" fillId="0" borderId="16" xfId="65" applyFont="1" applyFill="1" applyBorder="1">
      <alignment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0" xfId="65" applyNumberFormat="1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>
      <alignment/>
    </xf>
    <xf numFmtId="0" fontId="0" fillId="0" borderId="18" xfId="65" applyFont="1" applyFill="1" applyBorder="1">
      <alignment/>
      <protection/>
    </xf>
    <xf numFmtId="49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left" vertical="center" wrapText="1"/>
      <protection/>
    </xf>
    <xf numFmtId="0" fontId="0" fillId="0" borderId="19" xfId="65" applyFont="1" applyFill="1" applyBorder="1">
      <alignment/>
      <protection/>
    </xf>
    <xf numFmtId="0" fontId="0" fillId="0" borderId="20" xfId="65" applyFont="1" applyFill="1" applyBorder="1">
      <alignment/>
      <protection/>
    </xf>
    <xf numFmtId="49" fontId="7" fillId="0" borderId="20" xfId="65" applyNumberFormat="1" applyFont="1" applyFill="1" applyBorder="1" applyAlignment="1">
      <alignment horizontal="center" vertical="center" wrapText="1"/>
      <protection/>
    </xf>
    <xf numFmtId="175" fontId="3" fillId="0" borderId="21" xfId="65" applyNumberFormat="1" applyFont="1" applyFill="1" applyBorder="1" applyAlignment="1">
      <alignment vertical="center" wrapText="1"/>
      <protection/>
    </xf>
    <xf numFmtId="175" fontId="3" fillId="0" borderId="10" xfId="65" applyNumberFormat="1" applyFont="1" applyFill="1" applyBorder="1" applyAlignment="1">
      <alignment vertical="center" wrapText="1"/>
      <protection/>
    </xf>
    <xf numFmtId="49" fontId="3" fillId="0" borderId="10" xfId="65" applyNumberFormat="1" applyFont="1" applyFill="1" applyBorder="1" applyAlignment="1">
      <alignment vertical="center" wrapText="1"/>
      <protection/>
    </xf>
    <xf numFmtId="0" fontId="3" fillId="0" borderId="15" xfId="65" applyFont="1" applyFill="1" applyBorder="1" applyAlignment="1">
      <alignment horizontal="left" vertical="center" wrapText="1"/>
      <protection/>
    </xf>
    <xf numFmtId="175" fontId="8" fillId="0" borderId="21" xfId="65" applyNumberFormat="1" applyFont="1" applyFill="1" applyBorder="1" applyAlignment="1">
      <alignment vertical="center" wrapText="1"/>
      <protection/>
    </xf>
    <xf numFmtId="175" fontId="8" fillId="0" borderId="10" xfId="65" applyNumberFormat="1" applyFont="1" applyFill="1" applyBorder="1" applyAlignment="1">
      <alignment vertical="center" wrapText="1"/>
      <protection/>
    </xf>
    <xf numFmtId="0" fontId="8" fillId="0" borderId="15" xfId="65" applyFont="1" applyFill="1" applyBorder="1" applyAlignment="1">
      <alignment horizontal="left" vertical="center" wrapText="1"/>
      <protection/>
    </xf>
    <xf numFmtId="175" fontId="4" fillId="0" borderId="10" xfId="65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justify" vertical="top" wrapText="1"/>
    </xf>
    <xf numFmtId="175" fontId="3" fillId="0" borderId="22" xfId="65" applyNumberFormat="1" applyFont="1" applyFill="1" applyBorder="1" applyAlignment="1">
      <alignment horizontal="right" vertical="center" wrapText="1"/>
      <protection/>
    </xf>
    <xf numFmtId="175" fontId="3" fillId="0" borderId="23" xfId="65" applyNumberFormat="1" applyFont="1" applyFill="1" applyBorder="1" applyAlignment="1">
      <alignment horizontal="right" vertical="center" wrapText="1"/>
      <protection/>
    </xf>
    <xf numFmtId="0" fontId="3" fillId="0" borderId="15" xfId="65" applyFont="1" applyFill="1" applyBorder="1" applyAlignment="1">
      <alignment vertical="top" wrapText="1"/>
      <protection/>
    </xf>
    <xf numFmtId="175" fontId="0" fillId="0" borderId="15" xfId="65" applyNumberFormat="1" applyFont="1" applyFill="1" applyBorder="1">
      <alignment/>
      <protection/>
    </xf>
    <xf numFmtId="175" fontId="0" fillId="0" borderId="10" xfId="65" applyNumberFormat="1" applyFont="1" applyFill="1" applyBorder="1">
      <alignment/>
      <protection/>
    </xf>
    <xf numFmtId="175" fontId="3" fillId="0" borderId="17" xfId="65" applyNumberFormat="1" applyFont="1" applyFill="1" applyBorder="1" applyAlignment="1">
      <alignment vertical="center" wrapText="1"/>
      <protection/>
    </xf>
    <xf numFmtId="175" fontId="5" fillId="0" borderId="22" xfId="65" applyNumberFormat="1" applyFont="1" applyFill="1" applyBorder="1" applyAlignment="1">
      <alignment horizontal="right" vertical="center" wrapText="1"/>
      <protection/>
    </xf>
    <xf numFmtId="175" fontId="5" fillId="0" borderId="23" xfId="65" applyNumberFormat="1" applyFont="1" applyFill="1" applyBorder="1" applyAlignment="1">
      <alignment horizontal="right" vertical="center" wrapText="1"/>
      <protection/>
    </xf>
    <xf numFmtId="175" fontId="4" fillId="0" borderId="23" xfId="65" applyNumberFormat="1" applyFont="1" applyFill="1" applyBorder="1" applyAlignment="1">
      <alignment horizontal="right" vertical="center" wrapText="1"/>
      <protection/>
    </xf>
    <xf numFmtId="175" fontId="7" fillId="0" borderId="17" xfId="65" applyNumberFormat="1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left" vertical="center" wrapText="1"/>
      <protection/>
    </xf>
    <xf numFmtId="175" fontId="4" fillId="0" borderId="0" xfId="65" applyNumberFormat="1" applyFont="1" applyFill="1" applyBorder="1" applyAlignment="1">
      <alignment horizontal="right" vertical="center"/>
      <protection/>
    </xf>
    <xf numFmtId="49" fontId="3" fillId="0" borderId="0" xfId="65" applyNumberFormat="1" applyFont="1" applyFill="1" applyBorder="1" applyAlignment="1">
      <alignment vertical="center" wrapText="1"/>
      <protection/>
    </xf>
    <xf numFmtId="49" fontId="3" fillId="0" borderId="0" xfId="65" applyNumberFormat="1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175" fontId="5" fillId="0" borderId="14" xfId="65" applyNumberFormat="1" applyFont="1" applyFill="1" applyBorder="1" applyAlignment="1">
      <alignment horizontal="right" vertical="center" wrapText="1"/>
      <protection/>
    </xf>
    <xf numFmtId="175" fontId="5" fillId="0" borderId="15" xfId="65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wrapText="1"/>
    </xf>
    <xf numFmtId="0" fontId="10" fillId="0" borderId="0" xfId="65" applyFont="1" applyFill="1">
      <alignment/>
      <protection/>
    </xf>
    <xf numFmtId="0" fontId="10" fillId="0" borderId="0" xfId="65" applyFont="1" applyFill="1" applyBorder="1">
      <alignment/>
      <protection/>
    </xf>
    <xf numFmtId="0" fontId="10" fillId="0" borderId="16" xfId="65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3" fillId="0" borderId="10" xfId="65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left" vertical="center" wrapText="1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wrapText="1"/>
    </xf>
    <xf numFmtId="49" fontId="4" fillId="0" borderId="24" xfId="67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5" xfId="65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/>
    </xf>
    <xf numFmtId="0" fontId="4" fillId="0" borderId="15" xfId="65" applyNumberFormat="1" applyFont="1" applyFill="1" applyBorder="1" applyAlignment="1">
      <alignment horizontal="left" vertical="center" wrapText="1" shrinkToFit="1"/>
      <protection/>
    </xf>
    <xf numFmtId="176" fontId="4" fillId="0" borderId="15" xfId="65" applyNumberFormat="1" applyFont="1" applyFill="1" applyBorder="1" applyAlignment="1">
      <alignment horizontal="left" vertical="center" wrapText="1"/>
      <protection/>
    </xf>
    <xf numFmtId="176" fontId="4" fillId="0" borderId="15" xfId="65" applyNumberFormat="1" applyFont="1" applyFill="1" applyBorder="1" applyAlignment="1" applyProtection="1">
      <alignment horizontal="left" vertical="center" wrapText="1"/>
      <protection/>
    </xf>
    <xf numFmtId="0" fontId="4" fillId="0" borderId="15" xfId="65" applyNumberFormat="1" applyFont="1" applyFill="1" applyBorder="1" applyAlignment="1" applyProtection="1">
      <alignment horizontal="left" vertical="center" wrapText="1" shrinkToFit="1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3" fontId="12" fillId="0" borderId="10" xfId="65" applyNumberFormat="1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horizontal="left" vertical="center"/>
    </xf>
    <xf numFmtId="49" fontId="8" fillId="0" borderId="0" xfId="65" applyNumberFormat="1" applyFont="1" applyFill="1" applyBorder="1" applyAlignment="1">
      <alignment vertical="center" wrapText="1"/>
      <protection/>
    </xf>
    <xf numFmtId="49" fontId="8" fillId="0" borderId="10" xfId="65" applyNumberFormat="1" applyFont="1" applyFill="1" applyBorder="1" applyAlignment="1">
      <alignment vertical="center" wrapText="1"/>
      <protection/>
    </xf>
    <xf numFmtId="0" fontId="8" fillId="0" borderId="15" xfId="65" applyFont="1" applyFill="1" applyBorder="1" applyAlignment="1">
      <alignment vertical="top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vertical="top" wrapText="1"/>
      <protection/>
    </xf>
    <xf numFmtId="0" fontId="0" fillId="0" borderId="25" xfId="65" applyFont="1" applyFill="1" applyBorder="1">
      <alignment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75" fontId="8" fillId="0" borderId="19" xfId="65" applyNumberFormat="1" applyFont="1" applyFill="1" applyBorder="1" applyAlignment="1">
      <alignment vertical="center" wrapText="1"/>
      <protection/>
    </xf>
    <xf numFmtId="175" fontId="8" fillId="0" borderId="26" xfId="65" applyNumberFormat="1" applyFont="1" applyFill="1" applyBorder="1" applyAlignment="1">
      <alignment vertical="center" wrapText="1"/>
      <protection/>
    </xf>
    <xf numFmtId="49" fontId="8" fillId="0" borderId="26" xfId="65" applyNumberFormat="1" applyFont="1" applyFill="1" applyBorder="1" applyAlignment="1">
      <alignment horizontal="center" vertical="center" wrapText="1"/>
      <protection/>
    </xf>
    <xf numFmtId="49" fontId="8" fillId="0" borderId="26" xfId="65" applyNumberFormat="1" applyFont="1" applyFill="1" applyBorder="1" applyAlignment="1">
      <alignment vertical="center" wrapText="1"/>
      <protection/>
    </xf>
    <xf numFmtId="0" fontId="8" fillId="0" borderId="26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vertical="top" wrapText="1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15" fillId="0" borderId="15" xfId="65" applyFont="1" applyFill="1" applyBorder="1" applyAlignment="1">
      <alignment horizontal="left" vertical="center" wrapText="1"/>
      <protection/>
    </xf>
    <xf numFmtId="175" fontId="8" fillId="0" borderId="10" xfId="65" applyNumberFormat="1" applyFont="1" applyFill="1" applyBorder="1" applyAlignment="1">
      <alignment horizontal="center" vertical="center" wrapText="1"/>
      <protection/>
    </xf>
    <xf numFmtId="49" fontId="14" fillId="0" borderId="10" xfId="65" applyNumberFormat="1" applyFont="1" applyFill="1" applyBorder="1" applyAlignment="1">
      <alignment horizontal="center" vertical="center" wrapText="1"/>
      <protection/>
    </xf>
    <xf numFmtId="49" fontId="14" fillId="0" borderId="28" xfId="65" applyNumberFormat="1" applyFont="1" applyFill="1" applyBorder="1" applyAlignment="1">
      <alignment horizontal="center" vertical="center" wrapText="1"/>
      <protection/>
    </xf>
    <xf numFmtId="0" fontId="13" fillId="0" borderId="0" xfId="65" applyFont="1" applyFill="1">
      <alignment/>
      <protection/>
    </xf>
    <xf numFmtId="0" fontId="13" fillId="0" borderId="0" xfId="65" applyFont="1" applyFill="1" applyBorder="1">
      <alignment/>
      <protection/>
    </xf>
    <xf numFmtId="0" fontId="4" fillId="0" borderId="15" xfId="65" applyNumberFormat="1" applyFont="1" applyFill="1" applyBorder="1" applyAlignment="1">
      <alignment horizontal="left" vertical="center" wrapText="1"/>
      <protection/>
    </xf>
    <xf numFmtId="0" fontId="13" fillId="0" borderId="16" xfId="65" applyFont="1" applyFill="1" applyBorder="1">
      <alignment/>
      <protection/>
    </xf>
    <xf numFmtId="0" fontId="3" fillId="0" borderId="15" xfId="65" applyFont="1" applyFill="1" applyBorder="1" applyAlignment="1">
      <alignment wrapText="1"/>
      <protection/>
    </xf>
    <xf numFmtId="0" fontId="15" fillId="0" borderId="15" xfId="65" applyFont="1" applyFill="1" applyBorder="1" applyAlignment="1">
      <alignment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173" fontId="8" fillId="0" borderId="10" xfId="65" applyNumberFormat="1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center"/>
      <protection/>
    </xf>
    <xf numFmtId="49" fontId="16" fillId="0" borderId="15" xfId="0" applyNumberFormat="1" applyFont="1" applyFill="1" applyBorder="1" applyAlignment="1">
      <alignment horizontal="left" vertical="top" wrapText="1"/>
    </xf>
    <xf numFmtId="176" fontId="17" fillId="0" borderId="29" xfId="0" applyNumberFormat="1" applyFont="1" applyFill="1" applyBorder="1" applyAlignment="1">
      <alignment horizontal="center" vertical="top" wrapText="1"/>
    </xf>
    <xf numFmtId="0" fontId="8" fillId="0" borderId="29" xfId="65" applyFont="1" applyFill="1" applyBorder="1" applyAlignment="1">
      <alignment horizontal="center" vertical="center" wrapText="1"/>
      <protection/>
    </xf>
    <xf numFmtId="0" fontId="0" fillId="0" borderId="30" xfId="65" applyFont="1" applyFill="1" applyBorder="1" applyAlignment="1">
      <alignment horizontal="center" vertical="center"/>
      <protection/>
    </xf>
    <xf numFmtId="0" fontId="0" fillId="0" borderId="30" xfId="65" applyFont="1" applyFill="1" applyBorder="1" applyAlignment="1">
      <alignment horizontal="center"/>
      <protection/>
    </xf>
    <xf numFmtId="0" fontId="8" fillId="0" borderId="31" xfId="65" applyFont="1" applyFill="1" applyBorder="1" applyAlignment="1">
      <alignment horizontal="center" vertical="center"/>
      <protection/>
    </xf>
    <xf numFmtId="0" fontId="0" fillId="0" borderId="32" xfId="65" applyFont="1" applyFill="1" applyBorder="1">
      <alignment/>
      <protection/>
    </xf>
    <xf numFmtId="0" fontId="15" fillId="0" borderId="10" xfId="65" applyFont="1" applyFill="1" applyBorder="1" applyAlignment="1">
      <alignment horizontal="left" vertical="center" wrapText="1"/>
      <protection/>
    </xf>
    <xf numFmtId="49" fontId="19" fillId="0" borderId="10" xfId="65" applyNumberFormat="1" applyFont="1" applyFill="1" applyBorder="1" applyAlignment="1">
      <alignment horizontal="center" vertical="center" wrapText="1"/>
      <protection/>
    </xf>
    <xf numFmtId="0" fontId="19" fillId="0" borderId="15" xfId="6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8" fillId="0" borderId="10" xfId="65" applyFont="1" applyFill="1" applyBorder="1" applyAlignment="1">
      <alignment horizontal="left" vertical="center" wrapText="1"/>
      <protection/>
    </xf>
    <xf numFmtId="0" fontId="20" fillId="0" borderId="0" xfId="65" applyFont="1" applyFill="1" applyAlignment="1">
      <alignment horizontal="center" vertical="center"/>
      <protection/>
    </xf>
    <xf numFmtId="49" fontId="21" fillId="0" borderId="10" xfId="65" applyNumberFormat="1" applyFont="1" applyFill="1" applyBorder="1" applyAlignment="1">
      <alignment horizontal="center" vertical="center" wrapText="1"/>
      <protection/>
    </xf>
    <xf numFmtId="0" fontId="21" fillId="0" borderId="10" xfId="65" applyNumberFormat="1" applyFont="1" applyFill="1" applyBorder="1" applyAlignment="1">
      <alignment horizontal="center" vertical="center" wrapText="1"/>
      <protection/>
    </xf>
    <xf numFmtId="49" fontId="18" fillId="0" borderId="10" xfId="65" applyNumberFormat="1" applyFont="1" applyFill="1" applyBorder="1" applyAlignment="1">
      <alignment horizontal="center" vertical="center" wrapText="1"/>
      <protection/>
    </xf>
    <xf numFmtId="0" fontId="18" fillId="0" borderId="10" xfId="65" applyFont="1" applyFill="1" applyBorder="1" applyAlignment="1">
      <alignment horizontal="left" vertical="center" wrapText="1"/>
      <protection/>
    </xf>
    <xf numFmtId="175" fontId="8" fillId="0" borderId="15" xfId="65" applyNumberFormat="1" applyFont="1" applyFill="1" applyBorder="1" applyAlignment="1">
      <alignment vertical="center" wrapText="1"/>
      <protection/>
    </xf>
    <xf numFmtId="175" fontId="4" fillId="0" borderId="15" xfId="65" applyNumberFormat="1" applyFont="1" applyFill="1" applyBorder="1" applyAlignment="1">
      <alignment horizontal="right" vertical="center"/>
      <protection/>
    </xf>
    <xf numFmtId="49" fontId="3" fillId="0" borderId="17" xfId="65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wrapText="1"/>
    </xf>
    <xf numFmtId="175" fontId="3" fillId="0" borderId="28" xfId="65" applyNumberFormat="1" applyFont="1" applyFill="1" applyBorder="1" applyAlignment="1">
      <alignment vertical="center" wrapText="1"/>
      <protection/>
    </xf>
    <xf numFmtId="0" fontId="3" fillId="0" borderId="10" xfId="65" applyFont="1" applyFill="1" applyBorder="1" applyAlignment="1">
      <alignment wrapText="1"/>
      <protection/>
    </xf>
    <xf numFmtId="0" fontId="15" fillId="0" borderId="10" xfId="65" applyFont="1" applyFill="1" applyBorder="1" applyAlignment="1">
      <alignment wrapText="1"/>
      <protection/>
    </xf>
    <xf numFmtId="0" fontId="18" fillId="0" borderId="15" xfId="65" applyFont="1" applyFill="1" applyBorder="1" applyAlignment="1">
      <alignment horizontal="left" vertical="center" wrapText="1"/>
      <protection/>
    </xf>
    <xf numFmtId="0" fontId="22" fillId="0" borderId="10" xfId="65" applyFont="1" applyFill="1" applyBorder="1" applyAlignment="1">
      <alignment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49" fontId="4" fillId="0" borderId="10" xfId="65" applyNumberFormat="1" applyFont="1" applyFill="1" applyBorder="1" applyAlignment="1" applyProtection="1">
      <alignment horizontal="left" vertical="center" wrapText="1"/>
      <protection/>
    </xf>
    <xf numFmtId="49" fontId="4" fillId="0" borderId="15" xfId="65" applyNumberFormat="1" applyFont="1" applyFill="1" applyBorder="1" applyAlignment="1" applyProtection="1">
      <alignment horizontal="left" vertical="center" wrapText="1"/>
      <protection/>
    </xf>
    <xf numFmtId="0" fontId="18" fillId="0" borderId="10" xfId="65" applyFont="1" applyFill="1" applyBorder="1" applyAlignment="1">
      <alignment horizontal="center" vertical="center" wrapText="1"/>
      <protection/>
    </xf>
    <xf numFmtId="49" fontId="19" fillId="0" borderId="15" xfId="65" applyNumberFormat="1" applyFont="1" applyFill="1" applyBorder="1" applyAlignment="1" applyProtection="1">
      <alignment horizontal="left" vertical="center" wrapText="1"/>
      <protection/>
    </xf>
    <xf numFmtId="49" fontId="4" fillId="0" borderId="15" xfId="65" applyNumberFormat="1" applyFont="1" applyFill="1" applyBorder="1" applyAlignment="1">
      <alignment horizontal="left" vertical="center" wrapText="1"/>
      <protection/>
    </xf>
    <xf numFmtId="176" fontId="4" fillId="0" borderId="10" xfId="65" applyNumberFormat="1" applyFont="1" applyFill="1" applyBorder="1" applyAlignment="1" applyProtection="1">
      <alignment horizontal="left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center" vertical="center" wrapText="1"/>
      <protection/>
    </xf>
    <xf numFmtId="0" fontId="13" fillId="0" borderId="10" xfId="65" applyFont="1" applyFill="1" applyBorder="1" applyAlignment="1">
      <alignment horizontal="left" vertical="center" wrapText="1"/>
      <protection/>
    </xf>
    <xf numFmtId="176" fontId="17" fillId="0" borderId="10" xfId="0" applyNumberFormat="1" applyFont="1" applyFill="1" applyBorder="1" applyAlignment="1">
      <alignment horizontal="center" vertical="top" wrapText="1"/>
    </xf>
    <xf numFmtId="0" fontId="8" fillId="0" borderId="10" xfId="65" applyFont="1" applyFill="1" applyBorder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"/>
      <protection/>
    </xf>
    <xf numFmtId="0" fontId="23" fillId="0" borderId="0" xfId="65" applyFont="1" applyFill="1" applyAlignment="1">
      <alignment horizontal="left" vertical="center"/>
      <protection/>
    </xf>
    <xf numFmtId="175" fontId="0" fillId="0" borderId="0" xfId="65" applyNumberFormat="1" applyFont="1" applyFill="1">
      <alignment/>
      <protection/>
    </xf>
    <xf numFmtId="0" fontId="23" fillId="0" borderId="0" xfId="65" applyFont="1" applyFill="1" applyAlignment="1">
      <alignment wrapText="1"/>
      <protection/>
    </xf>
    <xf numFmtId="0" fontId="0" fillId="0" borderId="0" xfId="65" applyFont="1" applyFill="1" applyAlignment="1">
      <alignment horizontal="right"/>
      <protection/>
    </xf>
    <xf numFmtId="178" fontId="24" fillId="0" borderId="0" xfId="65" applyNumberFormat="1" applyFont="1" applyFill="1" applyBorder="1" applyAlignment="1">
      <alignment horizontal="center"/>
      <protection/>
    </xf>
    <xf numFmtId="178" fontId="24" fillId="0" borderId="0" xfId="65" applyNumberFormat="1" applyFont="1" applyFill="1" applyBorder="1" applyAlignment="1">
      <alignment horizontal="left"/>
      <protection/>
    </xf>
    <xf numFmtId="49" fontId="25" fillId="0" borderId="0" xfId="65" applyNumberFormat="1" applyFont="1" applyFill="1" applyAlignment="1">
      <alignment horizontal="right" vertical="center" wrapText="1"/>
      <protection/>
    </xf>
    <xf numFmtId="0" fontId="26" fillId="0" borderId="0" xfId="65" applyFont="1" applyFill="1" applyAlignment="1">
      <alignment horizontal="center" vertical="center"/>
      <protection/>
    </xf>
    <xf numFmtId="49" fontId="26" fillId="0" borderId="0" xfId="65" applyNumberFormat="1" applyFont="1" applyFill="1" applyAlignment="1">
      <alignment horizontal="right" vertical="center"/>
      <protection/>
    </xf>
    <xf numFmtId="0" fontId="26" fillId="0" borderId="0" xfId="65" applyFont="1" applyFill="1" applyAlignment="1">
      <alignment horizontal="center"/>
      <protection/>
    </xf>
    <xf numFmtId="0" fontId="26" fillId="0" borderId="0" xfId="65" applyFont="1" applyFill="1" applyAlignment="1">
      <alignment horizontal="left" vertical="center"/>
      <protection/>
    </xf>
    <xf numFmtId="0" fontId="23" fillId="0" borderId="0" xfId="62" applyFont="1" applyFill="1" applyBorder="1" applyAlignment="1">
      <alignment horizontal="right"/>
      <protection/>
    </xf>
    <xf numFmtId="0" fontId="23" fillId="0" borderId="0" xfId="63" applyFont="1" applyFill="1" applyAlignment="1">
      <alignment horizontal="right"/>
      <protection/>
    </xf>
    <xf numFmtId="0" fontId="2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65" applyFont="1" applyFill="1" applyAlignment="1">
      <alignment horizontal="right" vertical="center"/>
      <protection/>
    </xf>
    <xf numFmtId="0" fontId="23" fillId="0" borderId="0" xfId="62" applyFont="1" applyFill="1" applyAlignment="1">
      <alignment/>
      <protection/>
    </xf>
    <xf numFmtId="173" fontId="0" fillId="0" borderId="0" xfId="87" applyNumberFormat="1" applyFont="1" applyFill="1" applyAlignment="1">
      <alignment horizontal="right"/>
    </xf>
    <xf numFmtId="175" fontId="29" fillId="0" borderId="12" xfId="67" applyNumberFormat="1" applyFont="1" applyFill="1" applyBorder="1" applyAlignment="1">
      <alignment horizontal="right" vertical="center" wrapText="1"/>
      <protection/>
    </xf>
    <xf numFmtId="49" fontId="29" fillId="0" borderId="12" xfId="67" applyNumberFormat="1" applyFont="1" applyFill="1" applyBorder="1" applyAlignment="1">
      <alignment horizontal="center" vertical="center" wrapText="1"/>
      <protection/>
    </xf>
    <xf numFmtId="173" fontId="29" fillId="0" borderId="12" xfId="67" applyNumberFormat="1" applyFont="1" applyFill="1" applyBorder="1" applyAlignment="1">
      <alignment horizontal="left" vertical="center" wrapText="1" indent="2"/>
      <protection/>
    </xf>
    <xf numFmtId="179" fontId="29" fillId="0" borderId="12" xfId="67" applyNumberFormat="1" applyFont="1" applyFill="1" applyBorder="1" applyAlignment="1">
      <alignment horizontal="left" vertical="center" wrapText="1" indent="2"/>
      <protection/>
    </xf>
    <xf numFmtId="0" fontId="29" fillId="0" borderId="13" xfId="67" applyFont="1" applyFill="1" applyBorder="1" applyAlignment="1">
      <alignment horizontal="center" vertical="center"/>
      <protection/>
    </xf>
    <xf numFmtId="175" fontId="29" fillId="0" borderId="21" xfId="67" applyNumberFormat="1" applyFont="1" applyFill="1" applyBorder="1" applyAlignment="1">
      <alignment horizontal="right" vertical="center" wrapText="1"/>
      <protection/>
    </xf>
    <xf numFmtId="175" fontId="29" fillId="0" borderId="10" xfId="67" applyNumberFormat="1" applyFont="1" applyFill="1" applyBorder="1" applyAlignment="1">
      <alignment horizontal="right" vertical="center" wrapText="1"/>
      <protection/>
    </xf>
    <xf numFmtId="49" fontId="29" fillId="0" borderId="10" xfId="67" applyNumberFormat="1" applyFont="1" applyFill="1" applyBorder="1" applyAlignment="1">
      <alignment horizontal="center" vertical="center" wrapText="1"/>
      <protection/>
    </xf>
    <xf numFmtId="173" fontId="29" fillId="0" borderId="10" xfId="67" applyNumberFormat="1" applyFont="1" applyFill="1" applyBorder="1" applyAlignment="1">
      <alignment horizontal="left" vertical="center" wrapText="1"/>
      <protection/>
    </xf>
    <xf numFmtId="0" fontId="29" fillId="0" borderId="16" xfId="67" applyFont="1" applyFill="1" applyBorder="1" applyAlignment="1">
      <alignment horizontal="center" vertical="center"/>
      <protection/>
    </xf>
    <xf numFmtId="0" fontId="29" fillId="0" borderId="15" xfId="56" applyFont="1" applyFill="1" applyBorder="1" applyAlignment="1">
      <alignment horizontal="left" vertical="center" wrapText="1"/>
      <protection/>
    </xf>
    <xf numFmtId="175" fontId="30" fillId="0" borderId="21" xfId="67" applyNumberFormat="1" applyFont="1" applyFill="1" applyBorder="1" applyAlignment="1">
      <alignment horizontal="right" vertical="center" wrapText="1"/>
      <protection/>
    </xf>
    <xf numFmtId="175" fontId="30" fillId="0" borderId="10" xfId="67" applyNumberFormat="1" applyFont="1" applyFill="1" applyBorder="1" applyAlignment="1">
      <alignment horizontal="right" vertical="center" wrapText="1"/>
      <protection/>
    </xf>
    <xf numFmtId="49" fontId="30" fillId="0" borderId="10" xfId="67" applyNumberFormat="1" applyFont="1" applyFill="1" applyBorder="1" applyAlignment="1">
      <alignment horizontal="center" vertical="center" wrapText="1"/>
      <protection/>
    </xf>
    <xf numFmtId="173" fontId="30" fillId="0" borderId="10" xfId="67" applyNumberFormat="1" applyFont="1" applyFill="1" applyBorder="1" applyAlignment="1">
      <alignment horizontal="left" vertical="center" wrapText="1"/>
      <protection/>
    </xf>
    <xf numFmtId="0" fontId="30" fillId="0" borderId="16" xfId="67" applyFont="1" applyFill="1" applyBorder="1" applyAlignment="1">
      <alignment horizontal="center" vertical="center"/>
      <protection/>
    </xf>
    <xf numFmtId="179" fontId="30" fillId="0" borderId="10" xfId="67" applyNumberFormat="1" applyFont="1" applyFill="1" applyBorder="1" applyAlignment="1">
      <alignment horizontal="left" vertical="center" wrapText="1"/>
      <protection/>
    </xf>
    <xf numFmtId="173" fontId="29" fillId="0" borderId="10" xfId="67" applyNumberFormat="1" applyFont="1" applyFill="1" applyBorder="1" applyAlignment="1">
      <alignment horizontal="left" vertical="center" wrapText="1" indent="2"/>
      <protection/>
    </xf>
    <xf numFmtId="179" fontId="29" fillId="0" borderId="10" xfId="67" applyNumberFormat="1" applyFont="1" applyFill="1" applyBorder="1" applyAlignment="1">
      <alignment horizontal="left" vertical="center" wrapText="1" indent="2"/>
      <protection/>
    </xf>
    <xf numFmtId="179" fontId="29" fillId="0" borderId="10" xfId="67" applyNumberFormat="1" applyFont="1" applyFill="1" applyBorder="1" applyAlignment="1">
      <alignment horizontal="left" vertical="center" wrapText="1"/>
      <protection/>
    </xf>
    <xf numFmtId="175" fontId="30" fillId="0" borderId="33" xfId="67" applyNumberFormat="1" applyFont="1" applyFill="1" applyBorder="1" applyAlignment="1">
      <alignment horizontal="right" vertical="center" wrapText="1"/>
      <protection/>
    </xf>
    <xf numFmtId="175" fontId="30" fillId="0" borderId="11" xfId="67" applyNumberFormat="1" applyFont="1" applyFill="1" applyBorder="1" applyAlignment="1">
      <alignment horizontal="right" vertical="center" wrapText="1"/>
      <protection/>
    </xf>
    <xf numFmtId="49" fontId="30" fillId="0" borderId="11" xfId="67" applyNumberFormat="1" applyFont="1" applyFill="1" applyBorder="1" applyAlignment="1">
      <alignment horizontal="center" vertical="center" wrapText="1"/>
      <protection/>
    </xf>
    <xf numFmtId="173" fontId="30" fillId="0" borderId="11" xfId="67" applyNumberFormat="1" applyFont="1" applyFill="1" applyBorder="1" applyAlignment="1">
      <alignment horizontal="left" vertical="center" wrapText="1"/>
      <protection/>
    </xf>
    <xf numFmtId="179" fontId="30" fillId="0" borderId="11" xfId="67" applyNumberFormat="1" applyFont="1" applyFill="1" applyBorder="1" applyAlignment="1">
      <alignment horizontal="left" vertical="center" wrapText="1"/>
      <protection/>
    </xf>
    <xf numFmtId="0" fontId="29" fillId="0" borderId="25" xfId="67" applyFont="1" applyFill="1" applyBorder="1" applyAlignment="1">
      <alignment horizontal="center" vertical="center"/>
      <protection/>
    </xf>
    <xf numFmtId="175" fontId="30" fillId="0" borderId="34" xfId="67" applyNumberFormat="1" applyFont="1" applyFill="1" applyBorder="1" applyAlignment="1">
      <alignment horizontal="right" vertical="center" wrapText="1"/>
      <protection/>
    </xf>
    <xf numFmtId="175" fontId="30" fillId="0" borderId="35" xfId="67" applyNumberFormat="1" applyFont="1" applyFill="1" applyBorder="1" applyAlignment="1">
      <alignment horizontal="right" vertical="center" wrapText="1"/>
      <protection/>
    </xf>
    <xf numFmtId="49" fontId="29" fillId="0" borderId="35" xfId="67" applyNumberFormat="1" applyFont="1" applyFill="1" applyBorder="1" applyAlignment="1">
      <alignment horizontal="center" vertical="center" wrapText="1"/>
      <protection/>
    </xf>
    <xf numFmtId="49" fontId="30" fillId="0" borderId="35" xfId="67" applyNumberFormat="1" applyFont="1" applyFill="1" applyBorder="1" applyAlignment="1">
      <alignment horizontal="center" vertical="center" wrapText="1"/>
      <protection/>
    </xf>
    <xf numFmtId="0" fontId="30" fillId="0" borderId="35" xfId="63" applyFont="1" applyFill="1" applyBorder="1" applyAlignment="1">
      <alignment horizontal="left" vertical="center" wrapText="1"/>
      <protection/>
    </xf>
    <xf numFmtId="0" fontId="30" fillId="0" borderId="36" xfId="67" applyFont="1" applyFill="1" applyBorder="1" applyAlignment="1">
      <alignment horizontal="center" vertical="center"/>
      <protection/>
    </xf>
    <xf numFmtId="175" fontId="29" fillId="0" borderId="37" xfId="67" applyNumberFormat="1" applyFont="1" applyFill="1" applyBorder="1" applyAlignment="1">
      <alignment horizontal="right" vertical="center" wrapText="1"/>
      <protection/>
    </xf>
    <xf numFmtId="175" fontId="29" fillId="0" borderId="26" xfId="67" applyNumberFormat="1" applyFont="1" applyFill="1" applyBorder="1" applyAlignment="1">
      <alignment horizontal="right" vertical="center" wrapText="1"/>
      <protection/>
    </xf>
    <xf numFmtId="49" fontId="29" fillId="0" borderId="26" xfId="67" applyNumberFormat="1" applyFont="1" applyFill="1" applyBorder="1" applyAlignment="1">
      <alignment horizontal="center" vertical="center" wrapText="1"/>
      <protection/>
    </xf>
    <xf numFmtId="173" fontId="29" fillId="0" borderId="26" xfId="67" applyNumberFormat="1" applyFont="1" applyFill="1" applyBorder="1" applyAlignment="1">
      <alignment horizontal="left" vertical="center" wrapText="1" indent="2"/>
      <protection/>
    </xf>
    <xf numFmtId="179" fontId="29" fillId="0" borderId="26" xfId="67" applyNumberFormat="1" applyFont="1" applyFill="1" applyBorder="1" applyAlignment="1">
      <alignment horizontal="left" vertical="center" wrapText="1" indent="2"/>
      <protection/>
    </xf>
    <xf numFmtId="0" fontId="29" fillId="0" borderId="27" xfId="67" applyFont="1" applyFill="1" applyBorder="1" applyAlignment="1">
      <alignment vertical="center"/>
      <protection/>
    </xf>
    <xf numFmtId="0" fontId="29" fillId="0" borderId="16" xfId="67" applyFont="1" applyFill="1" applyBorder="1" applyAlignment="1">
      <alignment vertical="center"/>
      <protection/>
    </xf>
    <xf numFmtId="0" fontId="30" fillId="0" borderId="15" xfId="65" applyFont="1" applyFill="1" applyBorder="1" applyAlignment="1">
      <alignment horizontal="left" vertical="center" wrapText="1"/>
      <protection/>
    </xf>
    <xf numFmtId="0" fontId="29" fillId="0" borderId="15" xfId="65" applyFont="1" applyFill="1" applyBorder="1" applyAlignment="1">
      <alignment horizontal="left" vertical="center" wrapText="1"/>
      <protection/>
    </xf>
    <xf numFmtId="0" fontId="4" fillId="0" borderId="15" xfId="56" applyFont="1" applyFill="1" applyBorder="1" applyAlignment="1">
      <alignment wrapText="1"/>
      <protection/>
    </xf>
    <xf numFmtId="175" fontId="29" fillId="0" borderId="21" xfId="67" applyNumberFormat="1" applyFont="1" applyFill="1" applyBorder="1" applyAlignment="1">
      <alignment horizontal="right" vertical="center"/>
      <protection/>
    </xf>
    <xf numFmtId="175" fontId="29" fillId="0" borderId="10" xfId="67" applyNumberFormat="1" applyFont="1" applyFill="1" applyBorder="1" applyAlignment="1">
      <alignment horizontal="right" vertical="center"/>
      <protection/>
    </xf>
    <xf numFmtId="175" fontId="30" fillId="0" borderId="21" xfId="67" applyNumberFormat="1" applyFont="1" applyFill="1" applyBorder="1" applyAlignment="1">
      <alignment horizontal="right" vertical="center"/>
      <protection/>
    </xf>
    <xf numFmtId="175" fontId="30" fillId="0" borderId="10" xfId="67" applyNumberFormat="1" applyFont="1" applyFill="1" applyBorder="1" applyAlignment="1">
      <alignment horizontal="right" vertical="center"/>
      <protection/>
    </xf>
    <xf numFmtId="175" fontId="29" fillId="0" borderId="37" xfId="67" applyNumberFormat="1" applyFont="1" applyFill="1" applyBorder="1" applyAlignment="1">
      <alignment horizontal="right" vertical="center"/>
      <protection/>
    </xf>
    <xf numFmtId="175" fontId="6" fillId="0" borderId="26" xfId="67" applyNumberFormat="1" applyFont="1" applyFill="1" applyBorder="1" applyAlignment="1">
      <alignment horizontal="right" vertical="center" wrapText="1"/>
      <protection/>
    </xf>
    <xf numFmtId="175" fontId="30" fillId="0" borderId="38" xfId="67" applyNumberFormat="1" applyFont="1" applyFill="1" applyBorder="1" applyAlignment="1">
      <alignment horizontal="center" vertical="center" wrapText="1"/>
      <protection/>
    </xf>
    <xf numFmtId="173" fontId="23" fillId="0" borderId="0" xfId="87" applyNumberFormat="1" applyFont="1" applyFill="1" applyAlignment="1">
      <alignment horizontal="right"/>
    </xf>
    <xf numFmtId="0" fontId="23" fillId="0" borderId="0" xfId="65" applyFont="1" applyFill="1">
      <alignment/>
      <protection/>
    </xf>
    <xf numFmtId="0" fontId="4" fillId="0" borderId="0" xfId="56" applyFont="1" applyFill="1" applyAlignment="1">
      <alignment vertical="center"/>
      <protection/>
    </xf>
    <xf numFmtId="0" fontId="32" fillId="0" borderId="0" xfId="56" applyFont="1" applyFill="1" applyAlignment="1">
      <alignment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7" fillId="0" borderId="0" xfId="56" applyFont="1" applyFill="1" applyAlignment="1">
      <alignment vertical="center"/>
      <protection/>
    </xf>
    <xf numFmtId="0" fontId="23" fillId="0" borderId="0" xfId="62" applyFont="1" applyFill="1" applyAlignment="1">
      <alignment horizontal="right"/>
      <protection/>
    </xf>
    <xf numFmtId="174" fontId="6" fillId="0" borderId="0" xfId="87" applyNumberFormat="1" applyFont="1" applyFill="1" applyAlignment="1">
      <alignment horizontal="right"/>
    </xf>
    <xf numFmtId="174" fontId="6" fillId="0" borderId="0" xfId="87" applyNumberFormat="1" applyFont="1" applyFill="1" applyAlignment="1">
      <alignment horizontal="center" vertical="center"/>
    </xf>
    <xf numFmtId="49" fontId="0" fillId="0" borderId="0" xfId="65" applyNumberFormat="1" applyFont="1" applyFill="1" applyAlignment="1">
      <alignment horizontal="right" vertical="center"/>
      <protection/>
    </xf>
    <xf numFmtId="175" fontId="6" fillId="0" borderId="0" xfId="87" applyNumberFormat="1" applyFont="1" applyFill="1" applyAlignment="1">
      <alignment horizontal="right"/>
    </xf>
    <xf numFmtId="174" fontId="6" fillId="0" borderId="0" xfId="87" applyNumberFormat="1" applyFont="1" applyFill="1" applyAlignment="1">
      <alignment/>
    </xf>
    <xf numFmtId="178" fontId="6" fillId="0" borderId="0" xfId="65" applyNumberFormat="1" applyFont="1" applyFill="1" applyBorder="1" applyAlignment="1">
      <alignment horizontal="center"/>
      <protection/>
    </xf>
    <xf numFmtId="0" fontId="4" fillId="0" borderId="15" xfId="56" applyNumberFormat="1" applyFont="1" applyFill="1" applyBorder="1" applyAlignment="1">
      <alignment horizontal="left" vertical="center" wrapText="1"/>
      <protection/>
    </xf>
    <xf numFmtId="175" fontId="30" fillId="0" borderId="10" xfId="68" applyNumberFormat="1" applyFont="1" applyFill="1" applyBorder="1" applyAlignment="1">
      <alignment horizontal="right" vertical="center"/>
      <protection/>
    </xf>
    <xf numFmtId="175" fontId="29" fillId="0" borderId="28" xfId="67" applyNumberFormat="1" applyFont="1" applyFill="1" applyBorder="1" applyAlignment="1">
      <alignment horizontal="right" vertical="center" wrapText="1"/>
      <protection/>
    </xf>
    <xf numFmtId="175" fontId="29" fillId="0" borderId="21" xfId="68" applyNumberFormat="1" applyFont="1" applyFill="1" applyBorder="1" applyAlignment="1">
      <alignment horizontal="right" vertical="center"/>
      <protection/>
    </xf>
    <xf numFmtId="175" fontId="29" fillId="0" borderId="39" xfId="67" applyNumberFormat="1" applyFont="1" applyFill="1" applyBorder="1" applyAlignment="1">
      <alignment horizontal="right" vertical="center" wrapText="1"/>
      <protection/>
    </xf>
    <xf numFmtId="49" fontId="33" fillId="0" borderId="10" xfId="67" applyNumberFormat="1" applyFont="1" applyFill="1" applyBorder="1" applyAlignment="1">
      <alignment horizontal="center" vertical="center" wrapText="1"/>
      <protection/>
    </xf>
    <xf numFmtId="49" fontId="34" fillId="0" borderId="10" xfId="67" applyNumberFormat="1" applyFont="1" applyFill="1" applyBorder="1" applyAlignment="1">
      <alignment horizontal="center" vertical="center" wrapText="1"/>
      <protection/>
    </xf>
    <xf numFmtId="0" fontId="29" fillId="0" borderId="40" xfId="67" applyFont="1" applyFill="1" applyBorder="1" applyAlignment="1">
      <alignment vertical="center"/>
      <protection/>
    </xf>
    <xf numFmtId="179" fontId="29" fillId="0" borderId="41" xfId="67" applyNumberFormat="1" applyFont="1" applyFill="1" applyBorder="1" applyAlignment="1">
      <alignment horizontal="left" vertical="center" wrapText="1" indent="2"/>
      <protection/>
    </xf>
    <xf numFmtId="173" fontId="29" fillId="0" borderId="41" xfId="67" applyNumberFormat="1" applyFont="1" applyFill="1" applyBorder="1" applyAlignment="1">
      <alignment horizontal="left" vertical="center" wrapText="1" indent="2"/>
      <protection/>
    </xf>
    <xf numFmtId="49" fontId="29" fillId="0" borderId="41" xfId="67" applyNumberFormat="1" applyFont="1" applyFill="1" applyBorder="1" applyAlignment="1">
      <alignment horizontal="center" vertical="center" wrapText="1"/>
      <protection/>
    </xf>
    <xf numFmtId="175" fontId="29" fillId="0" borderId="41" xfId="67" applyNumberFormat="1" applyFont="1" applyFill="1" applyBorder="1" applyAlignment="1">
      <alignment horizontal="right" vertical="center" wrapText="1"/>
      <protection/>
    </xf>
    <xf numFmtId="175" fontId="29" fillId="0" borderId="42" xfId="67" applyNumberFormat="1" applyFont="1" applyFill="1" applyBorder="1" applyAlignment="1">
      <alignment horizontal="right" vertical="center" wrapText="1"/>
      <protection/>
    </xf>
    <xf numFmtId="0" fontId="2" fillId="0" borderId="0" xfId="62" applyFill="1" applyAlignment="1">
      <alignment horizontal="center"/>
      <protection/>
    </xf>
    <xf numFmtId="182" fontId="37" fillId="0" borderId="43" xfId="89" applyNumberFormat="1" applyFont="1" applyFill="1" applyBorder="1" applyAlignment="1">
      <alignment horizontal="center"/>
    </xf>
    <xf numFmtId="43" fontId="37" fillId="0" borderId="44" xfId="89" applyFont="1" applyFill="1" applyBorder="1" applyAlignment="1">
      <alignment horizontal="right"/>
    </xf>
    <xf numFmtId="173" fontId="2" fillId="0" borderId="0" xfId="62" applyNumberFormat="1" applyFill="1" applyAlignment="1">
      <alignment horizontal="center"/>
      <protection/>
    </xf>
    <xf numFmtId="173" fontId="0" fillId="0" borderId="0" xfId="88" applyNumberFormat="1" applyFont="1" applyFill="1" applyAlignment="1">
      <alignment horizontal="right"/>
    </xf>
    <xf numFmtId="0" fontId="27" fillId="0" borderId="0" xfId="0" applyFont="1" applyFill="1" applyAlignment="1">
      <alignment vertical="center"/>
    </xf>
    <xf numFmtId="174" fontId="24" fillId="0" borderId="0" xfId="88" applyNumberFormat="1" applyFont="1" applyFill="1" applyAlignment="1">
      <alignment horizontal="right"/>
    </xf>
    <xf numFmtId="173" fontId="26" fillId="0" borderId="0" xfId="88" applyNumberFormat="1" applyFont="1" applyFill="1" applyAlignment="1">
      <alignment horizontal="right"/>
    </xf>
    <xf numFmtId="174" fontId="24" fillId="0" borderId="0" xfId="88" applyNumberFormat="1" applyFont="1" applyFill="1" applyAlignment="1">
      <alignment horizontal="left"/>
    </xf>
    <xf numFmtId="174" fontId="24" fillId="0" borderId="0" xfId="88" applyNumberFormat="1" applyFont="1" applyFill="1" applyAlignment="1">
      <alignment horizontal="center" vertical="center"/>
    </xf>
    <xf numFmtId="175" fontId="24" fillId="0" borderId="0" xfId="88" applyNumberFormat="1" applyFont="1" applyFill="1" applyAlignment="1">
      <alignment horizontal="right"/>
    </xf>
    <xf numFmtId="174" fontId="24" fillId="0" borderId="0" xfId="88" applyNumberFormat="1" applyFont="1" applyFill="1" applyAlignment="1">
      <alignment/>
    </xf>
    <xf numFmtId="0" fontId="16" fillId="0" borderId="0" xfId="66" applyFont="1" applyFill="1" applyAlignment="1">
      <alignment horizontal="right"/>
      <protection/>
    </xf>
    <xf numFmtId="0" fontId="16" fillId="0" borderId="0" xfId="66" applyFont="1" applyFill="1" applyAlignment="1">
      <alignment/>
      <protection/>
    </xf>
    <xf numFmtId="173" fontId="23" fillId="0" borderId="0" xfId="88" applyNumberFormat="1" applyFont="1" applyFill="1" applyAlignment="1">
      <alignment horizontal="right"/>
    </xf>
    <xf numFmtId="173" fontId="8" fillId="0" borderId="10" xfId="88" applyNumberFormat="1" applyFont="1" applyFill="1" applyBorder="1" applyAlignment="1">
      <alignment horizontal="center" vertical="center"/>
    </xf>
    <xf numFmtId="174" fontId="13" fillId="0" borderId="10" xfId="88" applyNumberFormat="1" applyFont="1" applyFill="1" applyBorder="1" applyAlignment="1">
      <alignment horizontal="right" vertical="center" wrapText="1"/>
    </xf>
    <xf numFmtId="173" fontId="13" fillId="0" borderId="10" xfId="88" applyNumberFormat="1" applyFont="1" applyFill="1" applyBorder="1" applyAlignment="1">
      <alignment horizontal="right" vertical="center" wrapText="1"/>
    </xf>
    <xf numFmtId="174" fontId="19" fillId="0" borderId="10" xfId="88" applyNumberFormat="1" applyFont="1" applyFill="1" applyBorder="1" applyAlignment="1">
      <alignment horizontal="right" vertical="center" wrapText="1"/>
    </xf>
    <xf numFmtId="173" fontId="19" fillId="0" borderId="10" xfId="88" applyNumberFormat="1" applyFont="1" applyFill="1" applyBorder="1" applyAlignment="1">
      <alignment horizontal="right" vertical="center" wrapText="1"/>
    </xf>
    <xf numFmtId="173" fontId="5" fillId="0" borderId="10" xfId="88" applyNumberFormat="1" applyFont="1" applyFill="1" applyBorder="1" applyAlignment="1">
      <alignment horizontal="right" vertical="center" wrapText="1"/>
    </xf>
    <xf numFmtId="174" fontId="5" fillId="0" borderId="10" xfId="88" applyNumberFormat="1" applyFont="1" applyFill="1" applyBorder="1" applyAlignment="1">
      <alignment horizontal="right" vertical="center" wrapText="1"/>
    </xf>
    <xf numFmtId="174" fontId="4" fillId="0" borderId="10" xfId="88" applyNumberFormat="1" applyFont="1" applyFill="1" applyBorder="1" applyAlignment="1">
      <alignment horizontal="right" vertical="center" wrapText="1"/>
    </xf>
    <xf numFmtId="174" fontId="3" fillId="0" borderId="10" xfId="88" applyNumberFormat="1" applyFont="1" applyFill="1" applyBorder="1" applyAlignment="1">
      <alignment horizontal="right" vertical="center" wrapText="1"/>
    </xf>
    <xf numFmtId="173" fontId="4" fillId="0" borderId="10" xfId="88" applyNumberFormat="1" applyFont="1" applyFill="1" applyBorder="1" applyAlignment="1">
      <alignment horizontal="right" vertical="center" wrapText="1"/>
    </xf>
    <xf numFmtId="173" fontId="3" fillId="0" borderId="10" xfId="88" applyNumberFormat="1" applyFont="1" applyFill="1" applyBorder="1" applyAlignment="1">
      <alignment horizontal="right" vertical="center" wrapText="1"/>
    </xf>
    <xf numFmtId="174" fontId="8" fillId="0" borderId="10" xfId="88" applyNumberFormat="1" applyFont="1" applyFill="1" applyBorder="1" applyAlignment="1">
      <alignment horizontal="right" vertical="center" wrapText="1"/>
    </xf>
    <xf numFmtId="173" fontId="8" fillId="0" borderId="10" xfId="88" applyNumberFormat="1" applyFont="1" applyFill="1" applyBorder="1" applyAlignment="1">
      <alignment horizontal="right" vertical="center" wrapText="1"/>
    </xf>
    <xf numFmtId="172" fontId="3" fillId="0" borderId="10" xfId="88" applyFont="1" applyFill="1" applyBorder="1" applyAlignment="1">
      <alignment horizontal="right" vertical="center" wrapText="1"/>
    </xf>
    <xf numFmtId="173" fontId="18" fillId="0" borderId="10" xfId="88" applyNumberFormat="1" applyFont="1" applyFill="1" applyBorder="1" applyAlignment="1">
      <alignment horizontal="right" vertical="center" wrapText="1"/>
    </xf>
    <xf numFmtId="174" fontId="18" fillId="0" borderId="10" xfId="88" applyNumberFormat="1" applyFont="1" applyFill="1" applyBorder="1" applyAlignment="1">
      <alignment horizontal="right" vertical="center" wrapText="1"/>
    </xf>
    <xf numFmtId="173" fontId="3" fillId="0" borderId="15" xfId="88" applyNumberFormat="1" applyFont="1" applyFill="1" applyBorder="1" applyAlignment="1">
      <alignment horizontal="right" vertical="center" wrapText="1"/>
    </xf>
    <xf numFmtId="174" fontId="21" fillId="0" borderId="10" xfId="88" applyNumberFormat="1" applyFont="1" applyFill="1" applyBorder="1" applyAlignment="1">
      <alignment horizontal="right" vertical="center" wrapText="1"/>
    </xf>
    <xf numFmtId="173" fontId="21" fillId="0" borderId="10" xfId="88" applyNumberFormat="1" applyFont="1" applyFill="1" applyBorder="1" applyAlignment="1">
      <alignment horizontal="right" vertical="center" wrapText="1"/>
    </xf>
    <xf numFmtId="175" fontId="8" fillId="0" borderId="10" xfId="88" applyNumberFormat="1" applyFont="1" applyFill="1" applyBorder="1" applyAlignment="1">
      <alignment horizontal="right" vertical="center" wrapText="1"/>
    </xf>
    <xf numFmtId="172" fontId="18" fillId="0" borderId="10" xfId="88" applyFont="1" applyFill="1" applyBorder="1" applyAlignment="1">
      <alignment horizontal="right" vertical="center" wrapText="1"/>
    </xf>
    <xf numFmtId="174" fontId="3" fillId="0" borderId="19" xfId="88" applyNumberFormat="1" applyFont="1" applyFill="1" applyBorder="1" applyAlignment="1">
      <alignment horizontal="right" vertical="center" wrapText="1"/>
    </xf>
    <xf numFmtId="172" fontId="8" fillId="0" borderId="10" xfId="88" applyFont="1" applyFill="1" applyBorder="1" applyAlignment="1">
      <alignment horizontal="right" vertical="center" wrapText="1"/>
    </xf>
    <xf numFmtId="174" fontId="8" fillId="0" borderId="10" xfId="88" applyNumberFormat="1" applyFont="1" applyFill="1" applyBorder="1" applyAlignment="1">
      <alignment vertical="center" wrapText="1"/>
    </xf>
    <xf numFmtId="173" fontId="3" fillId="0" borderId="10" xfId="88" applyNumberFormat="1" applyFont="1" applyFill="1" applyBorder="1" applyAlignment="1">
      <alignment vertical="center" wrapText="1"/>
    </xf>
    <xf numFmtId="49" fontId="21" fillId="0" borderId="0" xfId="65" applyNumberFormat="1" applyFont="1" applyFill="1" applyBorder="1" applyAlignment="1">
      <alignment horizontal="center" vertical="center" wrapText="1"/>
      <protection/>
    </xf>
    <xf numFmtId="172" fontId="4" fillId="0" borderId="10" xfId="88" applyFont="1" applyFill="1" applyBorder="1" applyAlignment="1">
      <alignment horizontal="right" vertical="center" wrapText="1"/>
    </xf>
    <xf numFmtId="174" fontId="3" fillId="0" borderId="15" xfId="88" applyNumberFormat="1" applyFont="1" applyFill="1" applyBorder="1" applyAlignment="1">
      <alignment vertical="center" wrapText="1"/>
    </xf>
    <xf numFmtId="175" fontId="8" fillId="0" borderId="15" xfId="88" applyNumberFormat="1" applyFont="1" applyFill="1" applyBorder="1" applyAlignment="1">
      <alignment horizontal="right" vertical="center"/>
    </xf>
    <xf numFmtId="174" fontId="8" fillId="0" borderId="15" xfId="88" applyNumberFormat="1" applyFont="1" applyFill="1" applyBorder="1" applyAlignment="1">
      <alignment horizontal="center" vertical="center"/>
    </xf>
    <xf numFmtId="174" fontId="8" fillId="0" borderId="15" xfId="88" applyNumberFormat="1" applyFont="1" applyFill="1" applyBorder="1" applyAlignment="1">
      <alignment vertical="center" wrapText="1"/>
    </xf>
    <xf numFmtId="177" fontId="0" fillId="0" borderId="0" xfId="45" applyFont="1" applyFill="1" applyBorder="1" applyAlignment="1">
      <alignment/>
    </xf>
    <xf numFmtId="0" fontId="16" fillId="0" borderId="0" xfId="66" applyFont="1" applyFill="1" applyBorder="1" applyAlignment="1">
      <alignment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5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174" fontId="4" fillId="0" borderId="10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174" fontId="3" fillId="0" borderId="11" xfId="88" applyNumberFormat="1" applyFont="1" applyFill="1" applyBorder="1" applyAlignment="1">
      <alignment horizontal="right" vertical="center" wrapText="1"/>
    </xf>
    <xf numFmtId="172" fontId="8" fillId="0" borderId="11" xfId="88" applyFont="1" applyFill="1" applyBorder="1" applyAlignment="1">
      <alignment horizontal="right" vertical="center" wrapText="1"/>
    </xf>
    <xf numFmtId="173" fontId="8" fillId="0" borderId="11" xfId="88" applyNumberFormat="1" applyFont="1" applyFill="1" applyBorder="1" applyAlignment="1">
      <alignment horizontal="right" vertical="center" wrapText="1"/>
    </xf>
    <xf numFmtId="0" fontId="4" fillId="0" borderId="15" xfId="57" applyFont="1" applyFill="1" applyBorder="1" applyAlignment="1">
      <alignment vertical="top" wrapText="1"/>
      <protection/>
    </xf>
    <xf numFmtId="175" fontId="8" fillId="0" borderId="10" xfId="88" applyNumberFormat="1" applyFont="1" applyFill="1" applyBorder="1" applyAlignment="1" applyProtection="1">
      <alignment horizontal="right" vertical="center" wrapText="1"/>
      <protection locked="0"/>
    </xf>
    <xf numFmtId="175" fontId="5" fillId="0" borderId="10" xfId="88" applyNumberFormat="1" applyFont="1" applyFill="1" applyBorder="1" applyAlignment="1">
      <alignment horizontal="right" vertical="center" wrapText="1"/>
    </xf>
    <xf numFmtId="175" fontId="4" fillId="0" borderId="10" xfId="88" applyNumberFormat="1" applyFont="1" applyFill="1" applyBorder="1" applyAlignment="1">
      <alignment horizontal="right" vertical="center" wrapText="1"/>
    </xf>
    <xf numFmtId="0" fontId="4" fillId="0" borderId="10" xfId="57" applyFont="1" applyFill="1" applyBorder="1" applyAlignment="1">
      <alignment horizontal="left" vertical="center" wrapText="1"/>
      <protection/>
    </xf>
    <xf numFmtId="174" fontId="0" fillId="0" borderId="10" xfId="88" applyNumberFormat="1" applyFont="1" applyFill="1" applyBorder="1" applyAlignment="1">
      <alignment vertical="center"/>
    </xf>
    <xf numFmtId="174" fontId="4" fillId="0" borderId="10" xfId="88" applyNumberFormat="1" applyFont="1" applyFill="1" applyBorder="1" applyAlignment="1">
      <alignment vertical="center"/>
    </xf>
    <xf numFmtId="173" fontId="4" fillId="0" borderId="10" xfId="88" applyNumberFormat="1" applyFont="1" applyFill="1" applyBorder="1" applyAlignment="1">
      <alignment vertical="center"/>
    </xf>
    <xf numFmtId="0" fontId="4" fillId="0" borderId="10" xfId="57" applyNumberFormat="1" applyFont="1" applyFill="1" applyBorder="1" applyAlignment="1" applyProtection="1">
      <alignment horizontal="left" vertical="center" wrapText="1"/>
      <protection/>
    </xf>
    <xf numFmtId="176" fontId="4" fillId="0" borderId="10" xfId="57" applyNumberFormat="1" applyFont="1" applyFill="1" applyBorder="1" applyAlignment="1" applyProtection="1">
      <alignment horizontal="left" vertical="center" wrapText="1"/>
      <protection/>
    </xf>
    <xf numFmtId="173" fontId="3" fillId="0" borderId="0" xfId="88" applyNumberFormat="1" applyFont="1" applyFill="1" applyBorder="1" applyAlignment="1">
      <alignment horizontal="right" vertical="center" wrapText="1"/>
    </xf>
    <xf numFmtId="173" fontId="40" fillId="0" borderId="10" xfId="67" applyNumberFormat="1" applyFont="1" applyFill="1" applyBorder="1" applyAlignment="1">
      <alignment horizontal="left" vertical="center" wrapText="1"/>
      <protection/>
    </xf>
    <xf numFmtId="174" fontId="3" fillId="0" borderId="0" xfId="88" applyNumberFormat="1" applyFont="1" applyFill="1" applyBorder="1" applyAlignment="1">
      <alignment horizontal="right" vertical="center" wrapText="1"/>
    </xf>
    <xf numFmtId="49" fontId="3" fillId="0" borderId="10" xfId="88" applyNumberFormat="1" applyFont="1" applyFill="1" applyBorder="1" applyAlignment="1">
      <alignment horizontal="right" vertical="center" wrapText="1"/>
    </xf>
    <xf numFmtId="49" fontId="4" fillId="0" borderId="15" xfId="65" applyNumberFormat="1" applyFont="1" applyFill="1" applyBorder="1" applyAlignment="1">
      <alignment horizontal="right" vertical="center" wrapText="1"/>
      <protection/>
    </xf>
    <xf numFmtId="174" fontId="3" fillId="0" borderId="10" xfId="88" applyNumberFormat="1" applyFont="1" applyFill="1" applyBorder="1" applyAlignment="1">
      <alignment vertical="center" wrapText="1"/>
    </xf>
    <xf numFmtId="49" fontId="4" fillId="0" borderId="23" xfId="65" applyNumberFormat="1" applyFont="1" applyFill="1" applyBorder="1" applyAlignment="1">
      <alignment horizontal="right" vertical="center" wrapText="1"/>
      <protection/>
    </xf>
    <xf numFmtId="49" fontId="3" fillId="0" borderId="23" xfId="65" applyNumberFormat="1" applyFont="1" applyFill="1" applyBorder="1" applyAlignment="1">
      <alignment horizontal="right" vertical="center" wrapText="1"/>
      <protection/>
    </xf>
    <xf numFmtId="49" fontId="0" fillId="0" borderId="10" xfId="65" applyNumberFormat="1" applyFont="1" applyFill="1" applyBorder="1" applyAlignment="1">
      <alignment horizontal="center" vertical="center"/>
      <protection/>
    </xf>
    <xf numFmtId="49" fontId="5" fillId="0" borderId="10" xfId="88" applyNumberFormat="1" applyFont="1" applyFill="1" applyBorder="1" applyAlignment="1">
      <alignment horizontal="right"/>
    </xf>
    <xf numFmtId="173" fontId="5" fillId="0" borderId="10" xfId="88" applyNumberFormat="1" applyFont="1" applyFill="1" applyBorder="1" applyAlignment="1">
      <alignment horizontal="right"/>
    </xf>
    <xf numFmtId="49" fontId="4" fillId="0" borderId="10" xfId="88" applyNumberFormat="1" applyFont="1" applyFill="1" applyBorder="1" applyAlignment="1">
      <alignment horizontal="right"/>
    </xf>
    <xf numFmtId="173" fontId="4" fillId="0" borderId="10" xfId="88" applyNumberFormat="1" applyFont="1" applyFill="1" applyBorder="1" applyAlignment="1">
      <alignment horizontal="right"/>
    </xf>
    <xf numFmtId="175" fontId="4" fillId="0" borderId="10" xfId="65" applyNumberFormat="1" applyFont="1" applyFill="1" applyBorder="1" applyAlignment="1">
      <alignment horizontal="right" vertical="center" wrapText="1"/>
      <protection/>
    </xf>
    <xf numFmtId="173" fontId="0" fillId="0" borderId="10" xfId="88" applyNumberFormat="1" applyFont="1" applyFill="1" applyBorder="1" applyAlignment="1">
      <alignment horizontal="right"/>
    </xf>
    <xf numFmtId="175" fontId="29" fillId="0" borderId="15" xfId="67" applyNumberFormat="1" applyFont="1" applyFill="1" applyBorder="1" applyAlignment="1">
      <alignment horizontal="right" vertical="center" wrapText="1"/>
      <protection/>
    </xf>
    <xf numFmtId="185" fontId="0" fillId="0" borderId="0" xfId="65" applyNumberFormat="1" applyFont="1" applyFill="1">
      <alignment/>
      <protection/>
    </xf>
    <xf numFmtId="181" fontId="34" fillId="0" borderId="10" xfId="67" applyNumberFormat="1" applyFont="1" applyFill="1" applyBorder="1" applyAlignment="1">
      <alignment horizontal="right" vertical="center" wrapText="1"/>
      <protection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179" fontId="4" fillId="0" borderId="15" xfId="67" applyNumberFormat="1" applyFont="1" applyFill="1" applyBorder="1" applyAlignment="1">
      <alignment vertical="center" wrapText="1"/>
      <protection/>
    </xf>
    <xf numFmtId="179" fontId="4" fillId="0" borderId="10" xfId="67" applyNumberFormat="1" applyFont="1" applyFill="1" applyBorder="1" applyAlignment="1">
      <alignment vertical="center" wrapText="1"/>
      <protection/>
    </xf>
    <xf numFmtId="49" fontId="3" fillId="0" borderId="15" xfId="65" applyNumberFormat="1" applyFont="1" applyFill="1" applyBorder="1" applyAlignment="1">
      <alignment horizontal="center" vertical="center" wrapText="1"/>
      <protection/>
    </xf>
    <xf numFmtId="173" fontId="3" fillId="0" borderId="28" xfId="88" applyNumberFormat="1" applyFont="1" applyFill="1" applyBorder="1" applyAlignment="1">
      <alignment horizontal="right" vertical="center" wrapText="1"/>
    </xf>
    <xf numFmtId="179" fontId="4" fillId="0" borderId="16" xfId="67" applyNumberFormat="1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174" fontId="3" fillId="0" borderId="23" xfId="88" applyNumberFormat="1" applyFont="1" applyFill="1" applyBorder="1" applyAlignment="1">
      <alignment vertical="center" wrapText="1"/>
    </xf>
    <xf numFmtId="0" fontId="2" fillId="0" borderId="0" xfId="62" applyFill="1" applyAlignment="1">
      <alignment horizontal="right"/>
      <protection/>
    </xf>
    <xf numFmtId="0" fontId="23" fillId="0" borderId="0" xfId="56" applyFont="1" applyAlignment="1">
      <alignment horizontal="right" vertical="center"/>
      <protection/>
    </xf>
    <xf numFmtId="0" fontId="2" fillId="0" borderId="0" xfId="62" applyFill="1">
      <alignment/>
      <protection/>
    </xf>
    <xf numFmtId="175" fontId="35" fillId="0" borderId="0" xfId="62" applyNumberFormat="1" applyFont="1" applyFill="1" applyAlignment="1">
      <alignment/>
      <protection/>
    </xf>
    <xf numFmtId="0" fontId="4" fillId="0" borderId="0" xfId="56" applyFont="1" applyAlignment="1">
      <alignment vertical="center"/>
      <protection/>
    </xf>
    <xf numFmtId="0" fontId="41" fillId="0" borderId="0" xfId="56" applyFont="1" applyAlignment="1">
      <alignment horizontal="center"/>
      <protection/>
    </xf>
    <xf numFmtId="0" fontId="41" fillId="0" borderId="0" xfId="56" applyFont="1">
      <alignment/>
      <protection/>
    </xf>
    <xf numFmtId="0" fontId="42" fillId="0" borderId="0" xfId="56" applyFont="1" applyAlignment="1">
      <alignment horizontal="right"/>
      <protection/>
    </xf>
    <xf numFmtId="0" fontId="41" fillId="0" borderId="0" xfId="56" applyFont="1" applyAlignment="1">
      <alignment vertical="top" wrapText="1"/>
      <protection/>
    </xf>
    <xf numFmtId="0" fontId="2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vertical="top" wrapText="1"/>
      <protection/>
    </xf>
    <xf numFmtId="4" fontId="23" fillId="0" borderId="0" xfId="56" applyNumberFormat="1" applyFont="1" applyBorder="1" applyAlignment="1">
      <alignment horizontal="center"/>
      <protection/>
    </xf>
    <xf numFmtId="0" fontId="16" fillId="0" borderId="45" xfId="56" applyFont="1" applyBorder="1" applyAlignment="1">
      <alignment horizontal="center" vertical="center" wrapText="1"/>
      <protection/>
    </xf>
    <xf numFmtId="0" fontId="0" fillId="0" borderId="0" xfId="56" applyAlignment="1">
      <alignment vertical="center"/>
      <protection/>
    </xf>
    <xf numFmtId="9" fontId="23" fillId="0" borderId="38" xfId="56" applyNumberFormat="1" applyFont="1" applyBorder="1" applyAlignment="1">
      <alignment horizontal="center" vertical="center"/>
      <protection/>
    </xf>
    <xf numFmtId="9" fontId="23" fillId="0" borderId="33" xfId="56" applyNumberFormat="1" applyFont="1" applyBorder="1" applyAlignment="1">
      <alignment horizontal="center" vertical="center"/>
      <protection/>
    </xf>
    <xf numFmtId="9" fontId="23" fillId="0" borderId="14" xfId="56" applyNumberFormat="1" applyFont="1" applyBorder="1" applyAlignment="1">
      <alignment horizontal="center" vertical="center"/>
      <protection/>
    </xf>
    <xf numFmtId="9" fontId="23" fillId="0" borderId="14" xfId="56" applyNumberFormat="1" applyFont="1" applyFill="1" applyBorder="1" applyAlignment="1">
      <alignment horizontal="center" vertical="center"/>
      <protection/>
    </xf>
    <xf numFmtId="9" fontId="23" fillId="0" borderId="46" xfId="56" applyNumberFormat="1" applyFont="1" applyBorder="1" applyAlignment="1">
      <alignment horizontal="center" vertical="center"/>
      <protection/>
    </xf>
    <xf numFmtId="9" fontId="23" fillId="0" borderId="47" xfId="56" applyNumberFormat="1" applyFont="1" applyBorder="1" applyAlignment="1">
      <alignment horizontal="center" vertical="center"/>
      <protection/>
    </xf>
    <xf numFmtId="0" fontId="41" fillId="0" borderId="0" xfId="56" applyFont="1" applyBorder="1" applyAlignment="1">
      <alignment horizontal="center"/>
      <protection/>
    </xf>
    <xf numFmtId="0" fontId="41" fillId="0" borderId="0" xfId="56" applyFont="1" applyBorder="1">
      <alignment/>
      <protection/>
    </xf>
    <xf numFmtId="173" fontId="3" fillId="0" borderId="10" xfId="87" applyNumberFormat="1" applyFont="1" applyFill="1" applyBorder="1" applyAlignment="1">
      <alignment horizontal="right" vertical="center" wrapText="1"/>
    </xf>
    <xf numFmtId="173" fontId="34" fillId="0" borderId="15" xfId="67" applyNumberFormat="1" applyFont="1" applyFill="1" applyBorder="1" applyAlignment="1">
      <alignment horizontal="left" vertical="center" wrapText="1"/>
      <protection/>
    </xf>
    <xf numFmtId="175" fontId="8" fillId="0" borderId="46" xfId="65" applyNumberFormat="1" applyFont="1" applyFill="1" applyBorder="1" applyAlignment="1">
      <alignment vertical="center" wrapText="1"/>
      <protection/>
    </xf>
    <xf numFmtId="0" fontId="34" fillId="0" borderId="48" xfId="67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/>
      <protection/>
    </xf>
    <xf numFmtId="181" fontId="3" fillId="0" borderId="10" xfId="87" applyNumberFormat="1" applyFont="1" applyFill="1" applyBorder="1" applyAlignment="1">
      <alignment horizontal="right" vertical="center" wrapText="1"/>
    </xf>
    <xf numFmtId="0" fontId="4" fillId="0" borderId="11" xfId="65" applyFont="1" applyFill="1" applyBorder="1" applyAlignment="1">
      <alignment horizontal="left" vertical="center"/>
      <protection/>
    </xf>
    <xf numFmtId="0" fontId="4" fillId="0" borderId="11" xfId="65" applyFont="1" applyFill="1" applyBorder="1" applyAlignment="1">
      <alignment horizont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173" fontId="3" fillId="0" borderId="23" xfId="87" applyNumberFormat="1" applyFont="1" applyFill="1" applyBorder="1" applyAlignment="1">
      <alignment horizontal="right" vertical="center" wrapText="1"/>
    </xf>
    <xf numFmtId="175" fontId="7" fillId="0" borderId="11" xfId="65" applyNumberFormat="1" applyFont="1" applyFill="1" applyBorder="1" applyAlignment="1">
      <alignment horizontal="center" vertical="center" wrapText="1"/>
      <protection/>
    </xf>
    <xf numFmtId="175" fontId="4" fillId="0" borderId="11" xfId="65" applyNumberFormat="1" applyFont="1" applyFill="1" applyBorder="1">
      <alignment/>
      <protection/>
    </xf>
    <xf numFmtId="181" fontId="3" fillId="0" borderId="23" xfId="87" applyNumberFormat="1" applyFont="1" applyFill="1" applyBorder="1" applyAlignment="1">
      <alignment horizontal="right" vertical="center" wrapText="1"/>
    </xf>
    <xf numFmtId="0" fontId="4" fillId="0" borderId="10" xfId="56" applyFont="1" applyFill="1" applyBorder="1">
      <alignment/>
      <protection/>
    </xf>
    <xf numFmtId="181" fontId="3" fillId="0" borderId="15" xfId="87" applyNumberFormat="1" applyFont="1" applyFill="1" applyBorder="1" applyAlignment="1">
      <alignment horizontal="right" vertical="center" wrapText="1"/>
    </xf>
    <xf numFmtId="173" fontId="8" fillId="0" borderId="15" xfId="88" applyNumberFormat="1" applyFont="1" applyFill="1" applyBorder="1" applyAlignment="1">
      <alignment horizontal="right" vertical="center" wrapText="1"/>
    </xf>
    <xf numFmtId="173" fontId="4" fillId="0" borderId="10" xfId="88" applyNumberFormat="1" applyFont="1" applyFill="1" applyBorder="1" applyAlignment="1">
      <alignment horizontal="left" vertical="center" wrapText="1"/>
    </xf>
    <xf numFmtId="0" fontId="0" fillId="0" borderId="0" xfId="65" applyFont="1" applyFill="1" applyBorder="1" applyAlignment="1">
      <alignment horizontal="left" vertical="center"/>
      <protection/>
    </xf>
    <xf numFmtId="0" fontId="30" fillId="0" borderId="48" xfId="67" applyFont="1" applyFill="1" applyBorder="1" applyAlignment="1">
      <alignment horizontal="center" vertical="center"/>
      <protection/>
    </xf>
    <xf numFmtId="179" fontId="33" fillId="0" borderId="10" xfId="67" applyNumberFormat="1" applyFont="1" applyFill="1" applyBorder="1" applyAlignment="1">
      <alignment horizontal="left" vertical="center" wrapText="1"/>
      <protection/>
    </xf>
    <xf numFmtId="179" fontId="34" fillId="0" borderId="10" xfId="67" applyNumberFormat="1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horizontal="left" vertical="center"/>
      <protection/>
    </xf>
    <xf numFmtId="0" fontId="6" fillId="0" borderId="0" xfId="65" applyFont="1" applyFill="1">
      <alignment/>
      <protection/>
    </xf>
    <xf numFmtId="173" fontId="6" fillId="0" borderId="0" xfId="87" applyNumberFormat="1" applyFont="1" applyFill="1" applyAlignment="1">
      <alignment horizontal="right"/>
    </xf>
    <xf numFmtId="179" fontId="34" fillId="0" borderId="15" xfId="67" applyNumberFormat="1" applyFont="1" applyFill="1" applyBorder="1" applyAlignment="1">
      <alignment horizontal="left" vertical="center" wrapText="1"/>
      <protection/>
    </xf>
    <xf numFmtId="49" fontId="33" fillId="0" borderId="10" xfId="65" applyNumberFormat="1" applyFont="1" applyFill="1" applyBorder="1" applyAlignment="1">
      <alignment horizontal="center" vertical="center" wrapText="1"/>
      <protection/>
    </xf>
    <xf numFmtId="0" fontId="29" fillId="0" borderId="13" xfId="67" applyFont="1" applyFill="1" applyBorder="1" applyAlignment="1">
      <alignment vertical="center"/>
      <protection/>
    </xf>
    <xf numFmtId="173" fontId="8" fillId="0" borderId="15" xfId="88" applyNumberFormat="1" applyFont="1" applyFill="1" applyBorder="1" applyAlignment="1">
      <alignment horizontal="center" vertical="center"/>
    </xf>
    <xf numFmtId="174" fontId="3" fillId="0" borderId="15" xfId="88" applyNumberFormat="1" applyFont="1" applyFill="1" applyBorder="1" applyAlignment="1">
      <alignment horizontal="right" vertical="center" wrapText="1"/>
    </xf>
    <xf numFmtId="174" fontId="5" fillId="0" borderId="15" xfId="88" applyNumberFormat="1" applyFont="1" applyFill="1" applyBorder="1" applyAlignment="1">
      <alignment horizontal="right" vertical="center" wrapText="1"/>
    </xf>
    <xf numFmtId="49" fontId="8" fillId="0" borderId="15" xfId="65" applyNumberFormat="1" applyFont="1" applyFill="1" applyBorder="1" applyAlignment="1">
      <alignment vertical="center" wrapText="1"/>
      <protection/>
    </xf>
    <xf numFmtId="173" fontId="5" fillId="0" borderId="15" xfId="88" applyNumberFormat="1" applyFont="1" applyFill="1" applyBorder="1" applyAlignment="1">
      <alignment horizontal="right" vertical="center" wrapText="1"/>
    </xf>
    <xf numFmtId="173" fontId="4" fillId="0" borderId="15" xfId="88" applyNumberFormat="1" applyFont="1" applyFill="1" applyBorder="1" applyAlignment="1">
      <alignment horizontal="right" vertical="center" wrapText="1"/>
    </xf>
    <xf numFmtId="174" fontId="4" fillId="0" borderId="15" xfId="88" applyNumberFormat="1" applyFont="1" applyFill="1" applyBorder="1" applyAlignment="1">
      <alignment horizontal="right" vertical="center" wrapText="1"/>
    </xf>
    <xf numFmtId="174" fontId="4" fillId="0" borderId="15" xfId="57" applyNumberFormat="1" applyFont="1" applyFill="1" applyBorder="1" applyAlignment="1">
      <alignment horizontal="left" vertical="center" wrapText="1"/>
      <protection/>
    </xf>
    <xf numFmtId="174" fontId="3" fillId="0" borderId="23" xfId="88" applyNumberFormat="1" applyFont="1" applyFill="1" applyBorder="1" applyAlignment="1">
      <alignment horizontal="right" vertical="center" wrapText="1"/>
    </xf>
    <xf numFmtId="175" fontId="3" fillId="0" borderId="15" xfId="65" applyNumberFormat="1" applyFont="1" applyFill="1" applyBorder="1" applyAlignment="1">
      <alignment vertical="center" wrapText="1"/>
      <protection/>
    </xf>
    <xf numFmtId="174" fontId="8" fillId="0" borderId="15" xfId="88" applyNumberFormat="1" applyFont="1" applyFill="1" applyBorder="1" applyAlignment="1">
      <alignment horizontal="right" vertical="center" wrapText="1"/>
    </xf>
    <xf numFmtId="49" fontId="3" fillId="0" borderId="15" xfId="65" applyNumberFormat="1" applyFont="1" applyFill="1" applyBorder="1" applyAlignment="1">
      <alignment vertical="center" wrapText="1"/>
      <protection/>
    </xf>
    <xf numFmtId="175" fontId="8" fillId="0" borderId="15" xfId="88" applyNumberFormat="1" applyFont="1" applyFill="1" applyBorder="1" applyAlignment="1" applyProtection="1">
      <alignment horizontal="right" vertical="center" wrapText="1"/>
      <protection locked="0"/>
    </xf>
    <xf numFmtId="175" fontId="5" fillId="0" borderId="15" xfId="88" applyNumberFormat="1" applyFont="1" applyFill="1" applyBorder="1" applyAlignment="1">
      <alignment horizontal="right" vertical="center" wrapText="1"/>
    </xf>
    <xf numFmtId="175" fontId="4" fillId="0" borderId="15" xfId="88" applyNumberFormat="1" applyFont="1" applyFill="1" applyBorder="1" applyAlignment="1">
      <alignment horizontal="right" vertical="center" wrapText="1"/>
    </xf>
    <xf numFmtId="173" fontId="4" fillId="0" borderId="15" xfId="88" applyNumberFormat="1" applyFont="1" applyFill="1" applyBorder="1" applyAlignment="1">
      <alignment horizontal="left" vertical="center" wrapText="1"/>
    </xf>
    <xf numFmtId="175" fontId="8" fillId="0" borderId="15" xfId="88" applyNumberFormat="1" applyFont="1" applyFill="1" applyBorder="1" applyAlignment="1">
      <alignment horizontal="right" vertical="center" wrapText="1"/>
    </xf>
    <xf numFmtId="173" fontId="5" fillId="0" borderId="15" xfId="88" applyNumberFormat="1" applyFont="1" applyFill="1" applyBorder="1" applyAlignment="1">
      <alignment horizontal="right"/>
    </xf>
    <xf numFmtId="173" fontId="4" fillId="0" borderId="15" xfId="88" applyNumberFormat="1" applyFont="1" applyFill="1" applyBorder="1" applyAlignment="1">
      <alignment horizontal="right"/>
    </xf>
    <xf numFmtId="173" fontId="5" fillId="0" borderId="11" xfId="88" applyNumberFormat="1" applyFont="1" applyFill="1" applyBorder="1" applyAlignment="1">
      <alignment horizontal="right"/>
    </xf>
    <xf numFmtId="173" fontId="0" fillId="0" borderId="11" xfId="88" applyNumberFormat="1" applyFont="1" applyFill="1" applyBorder="1" applyAlignment="1">
      <alignment horizontal="right"/>
    </xf>
    <xf numFmtId="173" fontId="6" fillId="0" borderId="11" xfId="88" applyNumberFormat="1" applyFont="1" applyFill="1" applyBorder="1" applyAlignment="1">
      <alignment horizontal="right"/>
    </xf>
    <xf numFmtId="173" fontId="8" fillId="0" borderId="29" xfId="88" applyNumberFormat="1" applyFont="1" applyFill="1" applyBorder="1" applyAlignment="1">
      <alignment horizontal="center" vertical="center"/>
    </xf>
    <xf numFmtId="173" fontId="0" fillId="0" borderId="30" xfId="88" applyNumberFormat="1" applyFont="1" applyFill="1" applyBorder="1" applyAlignment="1">
      <alignment horizontal="right"/>
    </xf>
    <xf numFmtId="173" fontId="8" fillId="0" borderId="38" xfId="88" applyNumberFormat="1" applyFont="1" applyFill="1" applyBorder="1" applyAlignment="1">
      <alignment horizontal="center" vertical="center"/>
    </xf>
    <xf numFmtId="173" fontId="0" fillId="0" borderId="0" xfId="88" applyNumberFormat="1" applyFont="1" applyFill="1" applyBorder="1" applyAlignment="1">
      <alignment horizontal="right"/>
    </xf>
    <xf numFmtId="174" fontId="8" fillId="0" borderId="14" xfId="88" applyNumberFormat="1" applyFont="1" applyFill="1" applyBorder="1" applyAlignment="1">
      <alignment horizontal="center" vertical="center"/>
    </xf>
    <xf numFmtId="174" fontId="8" fillId="0" borderId="14" xfId="88" applyNumberFormat="1" applyFont="1" applyFill="1" applyBorder="1" applyAlignment="1">
      <alignment vertical="center" wrapText="1"/>
    </xf>
    <xf numFmtId="174" fontId="3" fillId="0" borderId="21" xfId="88" applyNumberFormat="1" applyFont="1" applyFill="1" applyBorder="1" applyAlignment="1">
      <alignment horizontal="right" vertical="center" wrapText="1"/>
    </xf>
    <xf numFmtId="174" fontId="5" fillId="0" borderId="21" xfId="88" applyNumberFormat="1" applyFont="1" applyFill="1" applyBorder="1" applyAlignment="1">
      <alignment horizontal="right" vertical="center" wrapText="1"/>
    </xf>
    <xf numFmtId="173" fontId="3" fillId="0" borderId="21" xfId="88" applyNumberFormat="1" applyFont="1" applyFill="1" applyBorder="1" applyAlignment="1">
      <alignment horizontal="right" vertical="center" wrapText="1"/>
    </xf>
    <xf numFmtId="173" fontId="8" fillId="0" borderId="21" xfId="88" applyNumberFormat="1" applyFont="1" applyFill="1" applyBorder="1" applyAlignment="1">
      <alignment horizontal="right" vertical="center" wrapText="1"/>
    </xf>
    <xf numFmtId="0" fontId="11" fillId="0" borderId="16" xfId="57" applyFont="1" applyFill="1" applyBorder="1" applyAlignment="1">
      <alignment horizontal="left" vertical="center" wrapText="1"/>
      <protection/>
    </xf>
    <xf numFmtId="49" fontId="8" fillId="0" borderId="21" xfId="65" applyNumberFormat="1" applyFont="1" applyFill="1" applyBorder="1" applyAlignment="1">
      <alignment vertical="center" wrapText="1"/>
      <protection/>
    </xf>
    <xf numFmtId="173" fontId="5" fillId="0" borderId="21" xfId="88" applyNumberFormat="1" applyFont="1" applyFill="1" applyBorder="1" applyAlignment="1">
      <alignment horizontal="right" vertical="center" wrapText="1"/>
    </xf>
    <xf numFmtId="173" fontId="4" fillId="0" borderId="21" xfId="88" applyNumberFormat="1" applyFont="1" applyFill="1" applyBorder="1" applyAlignment="1">
      <alignment horizontal="right" vertical="center" wrapText="1"/>
    </xf>
    <xf numFmtId="174" fontId="4" fillId="0" borderId="21" xfId="88" applyNumberFormat="1" applyFont="1" applyFill="1" applyBorder="1" applyAlignment="1">
      <alignment horizontal="right" vertical="center" wrapText="1"/>
    </xf>
    <xf numFmtId="173" fontId="3" fillId="0" borderId="14" xfId="88" applyNumberFormat="1" applyFont="1" applyFill="1" applyBorder="1" applyAlignment="1">
      <alignment horizontal="right" vertical="center" wrapText="1"/>
    </xf>
    <xf numFmtId="174" fontId="3" fillId="0" borderId="21" xfId="80" applyNumberFormat="1" applyFont="1" applyFill="1" applyBorder="1" applyAlignment="1">
      <alignment horizontal="right" vertical="center" wrapText="1"/>
    </xf>
    <xf numFmtId="174" fontId="4" fillId="0" borderId="21" xfId="57" applyNumberFormat="1" applyFont="1" applyFill="1" applyBorder="1" applyAlignment="1">
      <alignment horizontal="left" vertical="center" wrapText="1"/>
      <protection/>
    </xf>
    <xf numFmtId="174" fontId="3" fillId="0" borderId="33" xfId="88" applyNumberFormat="1" applyFont="1" applyFill="1" applyBorder="1" applyAlignment="1">
      <alignment horizontal="right" vertical="center" wrapText="1"/>
    </xf>
    <xf numFmtId="174" fontId="8" fillId="0" borderId="21" xfId="88" applyNumberFormat="1" applyFont="1" applyFill="1" applyBorder="1" applyAlignment="1">
      <alignment horizontal="right" vertical="center" wrapText="1"/>
    </xf>
    <xf numFmtId="49" fontId="3" fillId="0" borderId="21" xfId="65" applyNumberFormat="1" applyFont="1" applyFill="1" applyBorder="1" applyAlignment="1">
      <alignment vertical="center" wrapText="1"/>
      <protection/>
    </xf>
    <xf numFmtId="175" fontId="8" fillId="0" borderId="21" xfId="88" applyNumberFormat="1" applyFont="1" applyFill="1" applyBorder="1" applyAlignment="1" applyProtection="1">
      <alignment horizontal="right" vertical="center" wrapText="1"/>
      <protection locked="0"/>
    </xf>
    <xf numFmtId="175" fontId="5" fillId="0" borderId="21" xfId="88" applyNumberFormat="1" applyFont="1" applyFill="1" applyBorder="1" applyAlignment="1">
      <alignment horizontal="right" vertical="center" wrapText="1"/>
    </xf>
    <xf numFmtId="175" fontId="4" fillId="0" borderId="21" xfId="88" applyNumberFormat="1" applyFont="1" applyFill="1" applyBorder="1" applyAlignment="1">
      <alignment horizontal="right" vertical="center" wrapText="1"/>
    </xf>
    <xf numFmtId="175" fontId="8" fillId="0" borderId="21" xfId="88" applyNumberFormat="1" applyFont="1" applyFill="1" applyBorder="1" applyAlignment="1">
      <alignment horizontal="right" vertical="center" wrapText="1"/>
    </xf>
    <xf numFmtId="185" fontId="0" fillId="0" borderId="0" xfId="65" applyNumberFormat="1" applyFont="1" applyFill="1" applyBorder="1">
      <alignment/>
      <protection/>
    </xf>
    <xf numFmtId="173" fontId="4" fillId="0" borderId="21" xfId="87" applyNumberFormat="1" applyFont="1" applyFill="1" applyBorder="1" applyAlignment="1">
      <alignment horizontal="right"/>
    </xf>
    <xf numFmtId="0" fontId="10" fillId="0" borderId="49" xfId="65" applyFont="1" applyFill="1" applyBorder="1">
      <alignment/>
      <protection/>
    </xf>
    <xf numFmtId="0" fontId="0" fillId="0" borderId="49" xfId="65" applyFont="1" applyFill="1" applyBorder="1">
      <alignment/>
      <protection/>
    </xf>
    <xf numFmtId="173" fontId="5" fillId="0" borderId="21" xfId="88" applyNumberFormat="1" applyFont="1" applyFill="1" applyBorder="1" applyAlignment="1">
      <alignment horizontal="right"/>
    </xf>
    <xf numFmtId="173" fontId="4" fillId="0" borderId="21" xfId="88" applyNumberFormat="1" applyFont="1" applyFill="1" applyBorder="1" applyAlignment="1">
      <alignment horizontal="right"/>
    </xf>
    <xf numFmtId="0" fontId="0" fillId="0" borderId="16" xfId="65" applyFont="1" applyFill="1" applyBorder="1" applyAlignment="1">
      <alignment horizontal="left" vertical="center"/>
      <protection/>
    </xf>
    <xf numFmtId="173" fontId="8" fillId="0" borderId="14" xfId="88" applyNumberFormat="1" applyFont="1" applyFill="1" applyBorder="1" applyAlignment="1">
      <alignment horizontal="right" vertical="center" wrapText="1"/>
    </xf>
    <xf numFmtId="175" fontId="30" fillId="0" borderId="15" xfId="67" applyNumberFormat="1" applyFont="1" applyFill="1" applyBorder="1" applyAlignment="1">
      <alignment horizontal="right" vertical="center" wrapText="1"/>
      <protection/>
    </xf>
    <xf numFmtId="0" fontId="33" fillId="0" borderId="16" xfId="67" applyFont="1" applyFill="1" applyBorder="1" applyAlignment="1">
      <alignment horizontal="center" vertical="center"/>
      <protection/>
    </xf>
    <xf numFmtId="0" fontId="33" fillId="0" borderId="48" xfId="67" applyFont="1" applyFill="1" applyBorder="1" applyAlignment="1">
      <alignment horizontal="center" vertical="center"/>
      <protection/>
    </xf>
    <xf numFmtId="0" fontId="4" fillId="0" borderId="16" xfId="65" applyFont="1" applyFill="1" applyBorder="1">
      <alignment/>
      <protection/>
    </xf>
    <xf numFmtId="0" fontId="4" fillId="0" borderId="25" xfId="65" applyFont="1" applyFill="1" applyBorder="1">
      <alignment/>
      <protection/>
    </xf>
    <xf numFmtId="175" fontId="30" fillId="0" borderId="31" xfId="67" applyNumberFormat="1" applyFont="1" applyFill="1" applyBorder="1" applyAlignment="1">
      <alignment horizontal="center" vertical="center" wrapText="1"/>
      <protection/>
    </xf>
    <xf numFmtId="175" fontId="6" fillId="0" borderId="19" xfId="67" applyNumberFormat="1" applyFont="1" applyFill="1" applyBorder="1" applyAlignment="1">
      <alignment horizontal="right" vertical="center" wrapText="1"/>
      <protection/>
    </xf>
    <xf numFmtId="175" fontId="30" fillId="0" borderId="50" xfId="67" applyNumberFormat="1" applyFont="1" applyFill="1" applyBorder="1" applyAlignment="1">
      <alignment horizontal="right" vertical="center" wrapText="1"/>
      <protection/>
    </xf>
    <xf numFmtId="175" fontId="30" fillId="0" borderId="23" xfId="67" applyNumberFormat="1" applyFont="1" applyFill="1" applyBorder="1" applyAlignment="1">
      <alignment horizontal="right" vertical="center" wrapText="1"/>
      <protection/>
    </xf>
    <xf numFmtId="175" fontId="30" fillId="0" borderId="15" xfId="67" applyNumberFormat="1" applyFont="1" applyFill="1" applyBorder="1" applyAlignment="1">
      <alignment horizontal="right" vertical="center"/>
      <protection/>
    </xf>
    <xf numFmtId="175" fontId="29" fillId="0" borderId="15" xfId="67" applyNumberFormat="1" applyFont="1" applyFill="1" applyBorder="1" applyAlignment="1">
      <alignment horizontal="right" vertical="center"/>
      <protection/>
    </xf>
    <xf numFmtId="175" fontId="29" fillId="0" borderId="19" xfId="67" applyNumberFormat="1" applyFont="1" applyFill="1" applyBorder="1" applyAlignment="1">
      <alignment horizontal="right" vertical="center"/>
      <protection/>
    </xf>
    <xf numFmtId="175" fontId="30" fillId="0" borderId="15" xfId="68" applyNumberFormat="1" applyFont="1" applyFill="1" applyBorder="1" applyAlignment="1">
      <alignment horizontal="right" vertical="center"/>
      <protection/>
    </xf>
    <xf numFmtId="175" fontId="29" fillId="0" borderId="15" xfId="68" applyNumberFormat="1" applyFont="1" applyFill="1" applyBorder="1" applyAlignment="1">
      <alignment horizontal="right" vertical="center"/>
      <protection/>
    </xf>
    <xf numFmtId="175" fontId="35" fillId="0" borderId="45" xfId="62" applyNumberFormat="1" applyFont="1" applyFill="1" applyBorder="1" applyAlignment="1">
      <alignment horizontal="center"/>
      <protection/>
    </xf>
    <xf numFmtId="182" fontId="37" fillId="0" borderId="51" xfId="89" applyNumberFormat="1" applyFont="1" applyFill="1" applyBorder="1" applyAlignment="1">
      <alignment horizontal="center"/>
    </xf>
    <xf numFmtId="0" fontId="23" fillId="0" borderId="0" xfId="62" applyFont="1" applyFill="1" applyAlignment="1">
      <alignment horizontal="center"/>
      <protection/>
    </xf>
    <xf numFmtId="0" fontId="23" fillId="0" borderId="0" xfId="56" applyFont="1" applyFill="1" applyAlignment="1">
      <alignment horizontal="right" vertical="center"/>
      <protection/>
    </xf>
    <xf numFmtId="175" fontId="35" fillId="0" borderId="0" xfId="88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" fillId="0" borderId="0" xfId="62" applyFill="1" applyAlignment="1">
      <alignment/>
      <protection/>
    </xf>
    <xf numFmtId="0" fontId="32" fillId="0" borderId="0" xfId="0" applyFont="1" applyFill="1" applyAlignment="1">
      <alignment vertical="center"/>
    </xf>
    <xf numFmtId="175" fontId="35" fillId="0" borderId="11" xfId="88" applyNumberFormat="1" applyFont="1" applyFill="1" applyBorder="1" applyAlignment="1">
      <alignment/>
    </xf>
    <xf numFmtId="175" fontId="35" fillId="0" borderId="11" xfId="62" applyNumberFormat="1" applyFont="1" applyFill="1" applyBorder="1" applyAlignment="1">
      <alignment/>
      <protection/>
    </xf>
    <xf numFmtId="172" fontId="2" fillId="0" borderId="0" xfId="88" applyFont="1" applyFill="1" applyAlignment="1">
      <alignment/>
    </xf>
    <xf numFmtId="175" fontId="35" fillId="0" borderId="10" xfId="88" applyNumberFormat="1" applyFont="1" applyFill="1" applyBorder="1" applyAlignment="1">
      <alignment/>
    </xf>
    <xf numFmtId="181" fontId="35" fillId="0" borderId="10" xfId="62" applyNumberFormat="1" applyFont="1" applyFill="1" applyBorder="1" applyAlignment="1">
      <alignment/>
      <protection/>
    </xf>
    <xf numFmtId="178" fontId="2" fillId="0" borderId="0" xfId="62" applyNumberFormat="1" applyFill="1">
      <alignment/>
      <protection/>
    </xf>
    <xf numFmtId="181" fontId="35" fillId="0" borderId="10" xfId="88" applyNumberFormat="1" applyFont="1" applyFill="1" applyBorder="1" applyAlignment="1">
      <alignment/>
    </xf>
    <xf numFmtId="175" fontId="35" fillId="0" borderId="31" xfId="88" applyNumberFormat="1" applyFont="1" applyFill="1" applyBorder="1" applyAlignment="1">
      <alignment/>
    </xf>
    <xf numFmtId="175" fontId="35" fillId="0" borderId="29" xfId="88" applyNumberFormat="1" applyFont="1" applyFill="1" applyBorder="1" applyAlignment="1">
      <alignment/>
    </xf>
    <xf numFmtId="181" fontId="35" fillId="0" borderId="38" xfId="88" applyNumberFormat="1" applyFont="1" applyFill="1" applyBorder="1" applyAlignment="1">
      <alignment/>
    </xf>
    <xf numFmtId="175" fontId="35" fillId="0" borderId="10" xfId="62" applyNumberFormat="1" applyFont="1" applyFill="1" applyBorder="1" applyAlignment="1">
      <alignment/>
      <protection/>
    </xf>
    <xf numFmtId="175" fontId="2" fillId="0" borderId="0" xfId="62" applyNumberFormat="1" applyFill="1">
      <alignment/>
      <protection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65" applyFont="1" applyFill="1" applyBorder="1" applyAlignment="1">
      <alignment horizontal="center"/>
      <protection/>
    </xf>
    <xf numFmtId="173" fontId="5" fillId="0" borderId="33" xfId="88" applyNumberFormat="1" applyFont="1" applyFill="1" applyBorder="1" applyAlignment="1">
      <alignment horizontal="right"/>
    </xf>
    <xf numFmtId="0" fontId="0" fillId="0" borderId="12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 applyProtection="1">
      <alignment horizontal="center" vertical="center" wrapText="1"/>
      <protection/>
    </xf>
    <xf numFmtId="173" fontId="3" fillId="0" borderId="12" xfId="88" applyNumberFormat="1" applyFont="1" applyFill="1" applyBorder="1" applyAlignment="1">
      <alignment horizontal="right" vertical="center" wrapText="1"/>
    </xf>
    <xf numFmtId="173" fontId="0" fillId="0" borderId="12" xfId="88" applyNumberFormat="1" applyFont="1" applyFill="1" applyBorder="1" applyAlignment="1">
      <alignment horizontal="right"/>
    </xf>
    <xf numFmtId="173" fontId="3" fillId="0" borderId="39" xfId="88" applyNumberFormat="1" applyFont="1" applyFill="1" applyBorder="1" applyAlignment="1">
      <alignment horizontal="right" vertical="center" wrapText="1"/>
    </xf>
    <xf numFmtId="43" fontId="35" fillId="0" borderId="44" xfId="89" applyFont="1" applyFill="1" applyBorder="1" applyAlignment="1">
      <alignment horizontal="center"/>
    </xf>
    <xf numFmtId="43" fontId="35" fillId="0" borderId="45" xfId="89" applyFont="1" applyFill="1" applyBorder="1" applyAlignment="1">
      <alignment horizontal="center"/>
    </xf>
    <xf numFmtId="173" fontId="3" fillId="32" borderId="10" xfId="88" applyNumberFormat="1" applyFont="1" applyFill="1" applyBorder="1" applyAlignment="1">
      <alignment horizontal="right" vertical="center" wrapText="1"/>
    </xf>
    <xf numFmtId="0" fontId="46" fillId="0" borderId="10" xfId="55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4" fillId="0" borderId="12" xfId="65" applyFont="1" applyFill="1" applyBorder="1" applyAlignment="1">
      <alignment horizontal="left" vertical="center"/>
      <protection/>
    </xf>
    <xf numFmtId="49" fontId="8" fillId="0" borderId="11" xfId="65" applyNumberFormat="1" applyFont="1" applyFill="1" applyBorder="1" applyAlignment="1">
      <alignment horizontal="center" vertical="center" wrapText="1"/>
      <protection/>
    </xf>
    <xf numFmtId="174" fontId="8" fillId="0" borderId="33" xfId="88" applyNumberFormat="1" applyFont="1" applyFill="1" applyBorder="1" applyAlignment="1">
      <alignment horizontal="right" vertical="center" wrapText="1"/>
    </xf>
    <xf numFmtId="173" fontId="3" fillId="32" borderId="15" xfId="88" applyNumberFormat="1" applyFont="1" applyFill="1" applyBorder="1" applyAlignment="1">
      <alignment horizontal="right" vertical="center" wrapText="1"/>
    </xf>
    <xf numFmtId="0" fontId="4" fillId="0" borderId="0" xfId="62" applyFont="1" applyFill="1">
      <alignment/>
      <protection/>
    </xf>
    <xf numFmtId="0" fontId="23" fillId="0" borderId="44" xfId="62" applyFont="1" applyFill="1" applyBorder="1">
      <alignment/>
      <protection/>
    </xf>
    <xf numFmtId="0" fontId="23" fillId="0" borderId="52" xfId="62" applyFont="1" applyFill="1" applyBorder="1" applyAlignment="1">
      <alignment horizontal="center"/>
      <protection/>
    </xf>
    <xf numFmtId="0" fontId="23" fillId="0" borderId="45" xfId="62" applyFont="1" applyFill="1" applyBorder="1">
      <alignment/>
      <protection/>
    </xf>
    <xf numFmtId="0" fontId="23" fillId="0" borderId="52" xfId="62" applyFont="1" applyFill="1" applyBorder="1">
      <alignment/>
      <protection/>
    </xf>
    <xf numFmtId="0" fontId="16" fillId="0" borderId="53" xfId="62" applyFont="1" applyFill="1" applyBorder="1">
      <alignment/>
      <protection/>
    </xf>
    <xf numFmtId="0" fontId="16" fillId="0" borderId="30" xfId="62" applyFont="1" applyFill="1" applyBorder="1">
      <alignment/>
      <protection/>
    </xf>
    <xf numFmtId="0" fontId="16" fillId="0" borderId="54" xfId="62" applyFont="1" applyFill="1" applyBorder="1">
      <alignment/>
      <protection/>
    </xf>
    <xf numFmtId="0" fontId="16" fillId="0" borderId="55" xfId="62" applyFont="1" applyFill="1" applyBorder="1">
      <alignment/>
      <protection/>
    </xf>
    <xf numFmtId="0" fontId="16" fillId="0" borderId="43" xfId="62" applyFont="1" applyFill="1" applyBorder="1">
      <alignment/>
      <protection/>
    </xf>
    <xf numFmtId="0" fontId="16" fillId="0" borderId="51" xfId="62" applyFont="1" applyFill="1" applyBorder="1">
      <alignment/>
      <protection/>
    </xf>
    <xf numFmtId="0" fontId="23" fillId="0" borderId="53" xfId="62" applyFont="1" applyFill="1" applyBorder="1">
      <alignment/>
      <protection/>
    </xf>
    <xf numFmtId="0" fontId="23" fillId="0" borderId="30" xfId="62" applyFont="1" applyFill="1" applyBorder="1">
      <alignment/>
      <protection/>
    </xf>
    <xf numFmtId="0" fontId="23" fillId="0" borderId="54" xfId="62" applyFont="1" applyFill="1" applyBorder="1">
      <alignment/>
      <protection/>
    </xf>
    <xf numFmtId="0" fontId="23" fillId="0" borderId="55" xfId="62" applyFont="1" applyFill="1" applyBorder="1">
      <alignment/>
      <protection/>
    </xf>
    <xf numFmtId="0" fontId="23" fillId="0" borderId="43" xfId="62" applyFont="1" applyFill="1" applyBorder="1">
      <alignment/>
      <protection/>
    </xf>
    <xf numFmtId="0" fontId="23" fillId="0" borderId="51" xfId="62" applyFont="1" applyFill="1" applyBorder="1">
      <alignment/>
      <protection/>
    </xf>
    <xf numFmtId="0" fontId="16" fillId="0" borderId="44" xfId="62" applyFont="1" applyFill="1" applyBorder="1" applyAlignment="1">
      <alignment horizontal="center" vertical="center"/>
      <protection/>
    </xf>
    <xf numFmtId="0" fontId="16" fillId="0" borderId="52" xfId="62" applyFont="1" applyFill="1" applyBorder="1" applyAlignment="1">
      <alignment horizontal="center" vertical="center"/>
      <protection/>
    </xf>
    <xf numFmtId="0" fontId="16" fillId="0" borderId="45" xfId="62" applyFont="1" applyFill="1" applyBorder="1" applyAlignment="1">
      <alignment horizontal="center" vertical="center"/>
      <protection/>
    </xf>
    <xf numFmtId="182" fontId="16" fillId="0" borderId="43" xfId="89" applyNumberFormat="1" applyFont="1" applyFill="1" applyBorder="1" applyAlignment="1">
      <alignment horizontal="right" vertical="distributed"/>
    </xf>
    <xf numFmtId="182" fontId="16" fillId="0" borderId="51" xfId="89" applyNumberFormat="1" applyFont="1" applyFill="1" applyBorder="1" applyAlignment="1">
      <alignment horizontal="right" vertical="distributed"/>
    </xf>
    <xf numFmtId="0" fontId="16" fillId="0" borderId="44" xfId="62" applyFont="1" applyFill="1" applyBorder="1">
      <alignment/>
      <protection/>
    </xf>
    <xf numFmtId="0" fontId="16" fillId="0" borderId="52" xfId="62" applyFont="1" applyFill="1" applyBorder="1">
      <alignment/>
      <protection/>
    </xf>
    <xf numFmtId="0" fontId="16" fillId="0" borderId="45" xfId="62" applyFont="1" applyFill="1" applyBorder="1">
      <alignment/>
      <protection/>
    </xf>
    <xf numFmtId="0" fontId="23" fillId="0" borderId="56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49" xfId="62" applyFont="1" applyFill="1" applyBorder="1">
      <alignment/>
      <protection/>
    </xf>
    <xf numFmtId="0" fontId="16" fillId="0" borderId="56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6" fillId="0" borderId="49" xfId="62" applyFont="1" applyFill="1" applyBorder="1">
      <alignment/>
      <protection/>
    </xf>
    <xf numFmtId="0" fontId="4" fillId="0" borderId="0" xfId="62" applyFont="1" applyFill="1" applyBorder="1">
      <alignment/>
      <protection/>
    </xf>
    <xf numFmtId="0" fontId="23" fillId="0" borderId="57" xfId="62" applyFont="1" applyFill="1" applyBorder="1">
      <alignment/>
      <protection/>
    </xf>
    <xf numFmtId="0" fontId="23" fillId="0" borderId="17" xfId="62" applyFont="1" applyFill="1" applyBorder="1">
      <alignment/>
      <protection/>
    </xf>
    <xf numFmtId="0" fontId="23" fillId="0" borderId="22" xfId="62" applyFont="1" applyFill="1" applyBorder="1">
      <alignment/>
      <protection/>
    </xf>
    <xf numFmtId="0" fontId="23" fillId="0" borderId="58" xfId="62" applyFont="1" applyFill="1" applyBorder="1">
      <alignment/>
      <protection/>
    </xf>
    <xf numFmtId="0" fontId="16" fillId="0" borderId="59" xfId="62" applyFont="1" applyFill="1" applyBorder="1">
      <alignment/>
      <protection/>
    </xf>
    <xf numFmtId="0" fontId="16" fillId="0" borderId="60" xfId="62" applyFont="1" applyFill="1" applyBorder="1">
      <alignment/>
      <protection/>
    </xf>
    <xf numFmtId="0" fontId="16" fillId="0" borderId="57" xfId="62" applyFont="1" applyFill="1" applyBorder="1">
      <alignment/>
      <protection/>
    </xf>
    <xf numFmtId="0" fontId="16" fillId="0" borderId="17" xfId="62" applyFont="1" applyFill="1" applyBorder="1">
      <alignment/>
      <protection/>
    </xf>
    <xf numFmtId="0" fontId="16" fillId="0" borderId="22" xfId="62" applyFont="1" applyFill="1" applyBorder="1">
      <alignment/>
      <protection/>
    </xf>
    <xf numFmtId="0" fontId="32" fillId="0" borderId="0" xfId="65" applyFont="1" applyFill="1" applyBorder="1">
      <alignment/>
      <protection/>
    </xf>
    <xf numFmtId="0" fontId="50" fillId="0" borderId="0" xfId="65" applyFont="1" applyFill="1" applyBorder="1">
      <alignment/>
      <protection/>
    </xf>
    <xf numFmtId="0" fontId="12" fillId="0" borderId="0" xfId="65" applyFont="1" applyFill="1" applyBorder="1">
      <alignment/>
      <protection/>
    </xf>
    <xf numFmtId="0" fontId="49" fillId="0" borderId="0" xfId="65" applyFont="1" applyFill="1" applyBorder="1">
      <alignment/>
      <protection/>
    </xf>
    <xf numFmtId="0" fontId="39" fillId="0" borderId="0" xfId="65" applyFont="1" applyFill="1" applyAlignment="1">
      <alignment horizontal="center" vertical="center"/>
      <protection/>
    </xf>
    <xf numFmtId="0" fontId="32" fillId="0" borderId="0" xfId="65" applyFont="1" applyFill="1">
      <alignment/>
      <protection/>
    </xf>
    <xf numFmtId="173" fontId="32" fillId="0" borderId="0" xfId="65" applyNumberFormat="1" applyFont="1" applyFill="1">
      <alignment/>
      <protection/>
    </xf>
    <xf numFmtId="173" fontId="34" fillId="0" borderId="0" xfId="87" applyNumberFormat="1" applyFont="1" applyFill="1" applyAlignment="1">
      <alignment horizontal="right"/>
    </xf>
    <xf numFmtId="0" fontId="33" fillId="0" borderId="36" xfId="67" applyFont="1" applyFill="1" applyBorder="1" applyAlignment="1">
      <alignment horizontal="center" vertical="center" wrapText="1"/>
      <protection/>
    </xf>
    <xf numFmtId="179" fontId="33" fillId="0" borderId="35" xfId="67" applyNumberFormat="1" applyFont="1" applyFill="1" applyBorder="1" applyAlignment="1">
      <alignment horizontal="center" vertical="center" wrapText="1"/>
      <protection/>
    </xf>
    <xf numFmtId="173" fontId="33" fillId="0" borderId="35" xfId="67" applyNumberFormat="1" applyFont="1" applyFill="1" applyBorder="1" applyAlignment="1">
      <alignment horizontal="center" vertical="center" wrapText="1"/>
      <protection/>
    </xf>
    <xf numFmtId="49" fontId="33" fillId="0" borderId="35" xfId="67" applyNumberFormat="1" applyFont="1" applyFill="1" applyBorder="1" applyAlignment="1">
      <alignment horizontal="center" vertical="center" wrapText="1"/>
      <protection/>
    </xf>
    <xf numFmtId="175" fontId="33" fillId="0" borderId="34" xfId="67" applyNumberFormat="1" applyFont="1" applyFill="1" applyBorder="1" applyAlignment="1">
      <alignment horizontal="center" vertical="center" wrapText="1"/>
      <protection/>
    </xf>
    <xf numFmtId="0" fontId="4" fillId="0" borderId="40" xfId="67" applyFont="1" applyFill="1" applyBorder="1" applyAlignment="1">
      <alignment horizontal="center" vertical="center"/>
      <protection/>
    </xf>
    <xf numFmtId="179" fontId="5" fillId="0" borderId="41" xfId="67" applyNumberFormat="1" applyFont="1" applyFill="1" applyBorder="1" applyAlignment="1">
      <alignment horizontal="left" vertical="center" wrapText="1"/>
      <protection/>
    </xf>
    <xf numFmtId="173" fontId="5" fillId="0" borderId="41" xfId="67" applyNumberFormat="1" applyFont="1" applyFill="1" applyBorder="1" applyAlignment="1">
      <alignment horizontal="left" vertical="center" wrapText="1"/>
      <protection/>
    </xf>
    <xf numFmtId="49" fontId="5" fillId="0" borderId="41" xfId="67" applyNumberFormat="1" applyFont="1" applyFill="1" applyBorder="1" applyAlignment="1">
      <alignment horizontal="center" vertical="center" wrapText="1"/>
      <protection/>
    </xf>
    <xf numFmtId="0" fontId="33" fillId="0" borderId="36" xfId="67" applyFont="1" applyFill="1" applyBorder="1" applyAlignment="1">
      <alignment horizontal="center" vertical="center"/>
      <protection/>
    </xf>
    <xf numFmtId="0" fontId="33" fillId="0" borderId="35" xfId="63" applyFont="1" applyFill="1" applyBorder="1" applyAlignment="1">
      <alignment horizontal="left" vertical="center" wrapText="1"/>
      <protection/>
    </xf>
    <xf numFmtId="0" fontId="33" fillId="0" borderId="25" xfId="67" applyFont="1" applyFill="1" applyBorder="1" applyAlignment="1">
      <alignment horizontal="center" vertical="center"/>
      <protection/>
    </xf>
    <xf numFmtId="173" fontId="33" fillId="0" borderId="11" xfId="67" applyNumberFormat="1" applyFont="1" applyFill="1" applyBorder="1" applyAlignment="1">
      <alignment horizontal="left" vertical="center" wrapText="1"/>
      <protection/>
    </xf>
    <xf numFmtId="49" fontId="33" fillId="0" borderId="11" xfId="67" applyNumberFormat="1" applyFont="1" applyFill="1" applyBorder="1" applyAlignment="1">
      <alignment horizontal="center" vertical="center" wrapText="1"/>
      <protection/>
    </xf>
    <xf numFmtId="173" fontId="33" fillId="0" borderId="10" xfId="67" applyNumberFormat="1" applyFont="1" applyFill="1" applyBorder="1" applyAlignment="1">
      <alignment horizontal="left" vertical="center" wrapText="1"/>
      <protection/>
    </xf>
    <xf numFmtId="0" fontId="34" fillId="0" borderId="16" xfId="67" applyFont="1" applyFill="1" applyBorder="1" applyAlignment="1">
      <alignment horizontal="center" vertical="center"/>
      <protection/>
    </xf>
    <xf numFmtId="173" fontId="34" fillId="0" borderId="10" xfId="67" applyNumberFormat="1" applyFont="1" applyFill="1" applyBorder="1" applyAlignment="1">
      <alignment horizontal="left" vertical="center" wrapText="1"/>
      <protection/>
    </xf>
    <xf numFmtId="179" fontId="34" fillId="0" borderId="10" xfId="67" applyNumberFormat="1" applyFont="1" applyFill="1" applyBorder="1" applyAlignment="1">
      <alignment horizontal="left" vertical="center" wrapText="1" indent="2"/>
      <protection/>
    </xf>
    <xf numFmtId="173" fontId="34" fillId="0" borderId="10" xfId="67" applyNumberFormat="1" applyFont="1" applyFill="1" applyBorder="1" applyAlignment="1">
      <alignment horizontal="left" vertical="center" wrapText="1" indent="2"/>
      <protection/>
    </xf>
    <xf numFmtId="179" fontId="34" fillId="0" borderId="10" xfId="67" applyNumberFormat="1" applyFont="1" applyFill="1" applyBorder="1" applyAlignment="1">
      <alignment horizontal="left" vertical="top" wrapText="1" indent="2"/>
      <protection/>
    </xf>
    <xf numFmtId="179" fontId="34" fillId="0" borderId="10" xfId="59" applyNumberFormat="1" applyFont="1" applyFill="1" applyBorder="1" applyAlignment="1" applyProtection="1">
      <alignment horizontal="left" vertical="center" wrapText="1"/>
      <protection/>
    </xf>
    <xf numFmtId="173" fontId="34" fillId="0" borderId="10" xfId="59" applyNumberFormat="1" applyFont="1" applyFill="1" applyBorder="1" applyAlignment="1" applyProtection="1">
      <alignment horizontal="left" vertical="center" wrapText="1"/>
      <protection/>
    </xf>
    <xf numFmtId="173" fontId="33" fillId="0" borderId="10" xfId="59" applyNumberFormat="1" applyFont="1" applyFill="1" applyBorder="1" applyAlignment="1" applyProtection="1">
      <alignment horizontal="left" vertical="center" wrapText="1"/>
      <protection/>
    </xf>
    <xf numFmtId="0" fontId="33" fillId="0" borderId="27" xfId="67" applyFont="1" applyFill="1" applyBorder="1" applyAlignment="1">
      <alignment horizontal="center" vertical="center"/>
      <protection/>
    </xf>
    <xf numFmtId="179" fontId="34" fillId="0" borderId="26" xfId="67" applyNumberFormat="1" applyFont="1" applyFill="1" applyBorder="1" applyAlignment="1">
      <alignment horizontal="left" vertical="center" wrapText="1" indent="2"/>
      <protection/>
    </xf>
    <xf numFmtId="173" fontId="34" fillId="0" borderId="26" xfId="67" applyNumberFormat="1" applyFont="1" applyFill="1" applyBorder="1" applyAlignment="1">
      <alignment horizontal="left" vertical="center" wrapText="1" indent="2"/>
      <protection/>
    </xf>
    <xf numFmtId="49" fontId="34" fillId="0" borderId="26" xfId="67" applyNumberFormat="1" applyFont="1" applyFill="1" applyBorder="1" applyAlignment="1">
      <alignment horizontal="center" vertical="center" wrapText="1"/>
      <protection/>
    </xf>
    <xf numFmtId="0" fontId="34" fillId="0" borderId="25" xfId="67" applyFont="1" applyFill="1" applyBorder="1" applyAlignment="1">
      <alignment horizontal="center" vertical="center"/>
      <protection/>
    </xf>
    <xf numFmtId="0" fontId="34" fillId="0" borderId="15" xfId="56" applyFont="1" applyFill="1" applyBorder="1" applyAlignment="1">
      <alignment horizontal="left" vertical="center" wrapText="1"/>
      <protection/>
    </xf>
    <xf numFmtId="0" fontId="34" fillId="0" borderId="15" xfId="56" applyFont="1" applyFill="1" applyBorder="1" applyAlignment="1">
      <alignment wrapText="1"/>
      <protection/>
    </xf>
    <xf numFmtId="0" fontId="34" fillId="0" borderId="10" xfId="56" applyNumberFormat="1" applyFont="1" applyFill="1" applyBorder="1" applyAlignment="1" applyProtection="1">
      <alignment horizontal="left" vertical="center" wrapText="1"/>
      <protection/>
    </xf>
    <xf numFmtId="176" fontId="34" fillId="0" borderId="10" xfId="58" applyNumberFormat="1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>
      <alignment horizontal="left" vertical="center" wrapText="1"/>
      <protection/>
    </xf>
    <xf numFmtId="49" fontId="34" fillId="0" borderId="10" xfId="65" applyNumberFormat="1" applyFont="1" applyFill="1" applyBorder="1" applyAlignment="1">
      <alignment horizontal="center" vertical="center" wrapText="1"/>
      <protection/>
    </xf>
    <xf numFmtId="0" fontId="34" fillId="0" borderId="15" xfId="65" applyFont="1" applyFill="1" applyBorder="1" applyAlignment="1">
      <alignment horizontal="left" vertical="center" wrapText="1"/>
      <protection/>
    </xf>
    <xf numFmtId="179" fontId="33" fillId="0" borderId="15" xfId="67" applyNumberFormat="1" applyFont="1" applyFill="1" applyBorder="1" applyAlignment="1">
      <alignment vertical="center" wrapText="1"/>
      <protection/>
    </xf>
    <xf numFmtId="173" fontId="33" fillId="0" borderId="10" xfId="67" applyNumberFormat="1" applyFont="1" applyFill="1" applyBorder="1" applyAlignment="1">
      <alignment horizontal="left" vertical="center" wrapText="1" indent="2"/>
      <protection/>
    </xf>
    <xf numFmtId="179" fontId="34" fillId="0" borderId="15" xfId="67" applyNumberFormat="1" applyFont="1" applyFill="1" applyBorder="1" applyAlignment="1">
      <alignment vertical="center" wrapText="1"/>
      <protection/>
    </xf>
    <xf numFmtId="179" fontId="34" fillId="0" borderId="15" xfId="67" applyNumberFormat="1" applyFont="1" applyFill="1" applyBorder="1" applyAlignment="1">
      <alignment horizontal="left" vertical="center" wrapText="1" indent="2"/>
      <protection/>
    </xf>
    <xf numFmtId="0" fontId="33" fillId="0" borderId="16" xfId="67" applyFont="1" applyFill="1" applyBorder="1" applyAlignment="1">
      <alignment vertical="center"/>
      <protection/>
    </xf>
    <xf numFmtId="0" fontId="33" fillId="0" borderId="15" xfId="65" applyFont="1" applyFill="1" applyBorder="1" applyAlignment="1">
      <alignment horizontal="left" vertical="center" wrapText="1"/>
      <protection/>
    </xf>
    <xf numFmtId="0" fontId="34" fillId="0" borderId="11" xfId="58" applyNumberFormat="1" applyFont="1" applyFill="1" applyBorder="1" applyAlignment="1" applyProtection="1">
      <alignment horizontal="left" vertical="center" wrapText="1"/>
      <protection/>
    </xf>
    <xf numFmtId="173" fontId="34" fillId="0" borderId="10" xfId="68" applyNumberFormat="1" applyFont="1" applyFill="1" applyBorder="1" applyAlignment="1">
      <alignment vertical="center" wrapText="1"/>
      <protection/>
    </xf>
    <xf numFmtId="0" fontId="51" fillId="0" borderId="15" xfId="65" applyFont="1" applyFill="1" applyBorder="1" applyAlignment="1">
      <alignment horizontal="left" vertical="center" wrapText="1"/>
      <protection/>
    </xf>
    <xf numFmtId="49" fontId="34" fillId="0" borderId="10" xfId="68" applyNumberFormat="1" applyFont="1" applyFill="1" applyBorder="1" applyAlignment="1">
      <alignment horizontal="center" vertical="center" wrapText="1"/>
      <protection/>
    </xf>
    <xf numFmtId="0" fontId="34" fillId="0" borderId="15" xfId="58" applyFont="1" applyFill="1" applyBorder="1" applyAlignment="1">
      <alignment horizontal="left" vertical="center" wrapText="1"/>
      <protection/>
    </xf>
    <xf numFmtId="179" fontId="34" fillId="0" borderId="10" xfId="56" applyNumberFormat="1" applyFont="1" applyFill="1" applyBorder="1" applyAlignment="1">
      <alignment vertical="center" wrapText="1"/>
      <protection/>
    </xf>
    <xf numFmtId="49" fontId="33" fillId="0" borderId="10" xfId="68" applyNumberFormat="1" applyFont="1" applyFill="1" applyBorder="1" applyAlignment="1">
      <alignment horizontal="center" vertical="center" wrapText="1"/>
      <protection/>
    </xf>
    <xf numFmtId="49" fontId="33" fillId="0" borderId="10" xfId="68" applyNumberFormat="1" applyFont="1" applyFill="1" applyBorder="1" applyAlignment="1">
      <alignment vertical="center" wrapText="1"/>
      <protection/>
    </xf>
    <xf numFmtId="49" fontId="34" fillId="0" borderId="10" xfId="68" applyNumberFormat="1" applyFont="1" applyFill="1" applyBorder="1" applyAlignment="1">
      <alignment vertical="center" wrapText="1"/>
      <protection/>
    </xf>
    <xf numFmtId="49" fontId="34" fillId="0" borderId="10" xfId="67" applyNumberFormat="1" applyFont="1" applyFill="1" applyBorder="1" applyAlignment="1">
      <alignment horizontal="left" vertical="center" wrapText="1"/>
      <protection/>
    </xf>
    <xf numFmtId="173" fontId="33" fillId="0" borderId="10" xfId="60" applyNumberFormat="1" applyFont="1" applyFill="1" applyBorder="1" applyAlignment="1" applyProtection="1">
      <alignment horizontal="left" vertical="center" wrapText="1"/>
      <protection/>
    </xf>
    <xf numFmtId="49" fontId="33" fillId="0" borderId="10" xfId="60" applyNumberFormat="1" applyFont="1" applyFill="1" applyBorder="1" applyAlignment="1" applyProtection="1">
      <alignment horizontal="center" vertical="center" wrapText="1"/>
      <protection/>
    </xf>
    <xf numFmtId="0" fontId="34" fillId="0" borderId="16" xfId="68" applyFont="1" applyFill="1" applyBorder="1" applyAlignment="1">
      <alignment horizontal="center" vertical="center"/>
      <protection/>
    </xf>
    <xf numFmtId="179" fontId="33" fillId="0" borderId="10" xfId="56" applyNumberFormat="1" applyFont="1" applyFill="1" applyBorder="1" applyAlignment="1">
      <alignment vertical="center" wrapText="1"/>
      <protection/>
    </xf>
    <xf numFmtId="49" fontId="47" fillId="0" borderId="10" xfId="65" applyNumberFormat="1" applyFont="1" applyFill="1" applyBorder="1" applyAlignment="1">
      <alignment horizontal="center" vertical="center" wrapText="1"/>
      <protection/>
    </xf>
    <xf numFmtId="0" fontId="34" fillId="0" borderId="10" xfId="56" applyFont="1" applyFill="1" applyBorder="1" applyAlignment="1">
      <alignment horizontal="left" vertical="top" wrapText="1"/>
      <protection/>
    </xf>
    <xf numFmtId="0" fontId="34" fillId="0" borderId="16" xfId="67" applyFont="1" applyFill="1" applyBorder="1" applyAlignment="1">
      <alignment vertical="center"/>
      <protection/>
    </xf>
    <xf numFmtId="0" fontId="34" fillId="0" borderId="16" xfId="68" applyFont="1" applyFill="1" applyBorder="1" applyAlignment="1">
      <alignment vertical="center"/>
      <protection/>
    </xf>
    <xf numFmtId="0" fontId="34" fillId="0" borderId="19" xfId="65" applyFont="1" applyFill="1" applyBorder="1" applyAlignment="1">
      <alignment vertical="top" wrapText="1"/>
      <protection/>
    </xf>
    <xf numFmtId="0" fontId="34" fillId="0" borderId="23" xfId="65" applyFont="1" applyFill="1" applyBorder="1" applyAlignment="1">
      <alignment vertical="top" wrapText="1"/>
      <protection/>
    </xf>
    <xf numFmtId="173" fontId="34" fillId="0" borderId="16" xfId="67" applyNumberFormat="1" applyFont="1" applyFill="1" applyBorder="1" applyAlignment="1">
      <alignment horizontal="left" vertical="center" wrapText="1"/>
      <protection/>
    </xf>
    <xf numFmtId="0" fontId="34" fillId="0" borderId="15" xfId="65" applyFont="1" applyFill="1" applyBorder="1" applyAlignment="1">
      <alignment vertical="top" wrapText="1"/>
      <protection/>
    </xf>
    <xf numFmtId="0" fontId="33" fillId="0" borderId="15" xfId="65" applyFont="1" applyFill="1" applyBorder="1" applyAlignment="1">
      <alignment vertical="top" wrapText="1"/>
      <protection/>
    </xf>
    <xf numFmtId="173" fontId="34" fillId="0" borderId="16" xfId="67" applyNumberFormat="1" applyFont="1" applyFill="1" applyBorder="1" applyAlignment="1">
      <alignment vertical="center" wrapText="1"/>
      <protection/>
    </xf>
    <xf numFmtId="0" fontId="34" fillId="0" borderId="15" xfId="65" applyFont="1" applyFill="1" applyBorder="1" applyAlignment="1">
      <alignment horizontal="center" vertical="center" wrapText="1"/>
      <protection/>
    </xf>
    <xf numFmtId="179" fontId="34" fillId="0" borderId="10" xfId="60" applyNumberFormat="1" applyFont="1" applyFill="1" applyBorder="1" applyAlignment="1" applyProtection="1">
      <alignment horizontal="left" vertical="center" wrapText="1"/>
      <protection/>
    </xf>
    <xf numFmtId="49" fontId="34" fillId="0" borderId="10" xfId="60" applyNumberFormat="1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>
      <alignment horizontal="justify" vertical="top" wrapText="1"/>
      <protection/>
    </xf>
    <xf numFmtId="179" fontId="34" fillId="0" borderId="10" xfId="67" applyNumberFormat="1" applyFont="1" applyFill="1" applyBorder="1" applyAlignment="1">
      <alignment vertical="center" wrapText="1"/>
      <protection/>
    </xf>
    <xf numFmtId="180" fontId="34" fillId="0" borderId="10" xfId="67" applyNumberFormat="1" applyFont="1" applyFill="1" applyBorder="1" applyAlignment="1">
      <alignment horizontal="left" vertical="center" wrapText="1" indent="2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55" applyFont="1" applyFill="1" applyBorder="1" applyAlignment="1">
      <alignment horizontal="left" vertical="center" wrapText="1"/>
      <protection/>
    </xf>
    <xf numFmtId="0" fontId="34" fillId="0" borderId="10" xfId="55" applyFont="1" applyFill="1" applyBorder="1" applyAlignment="1">
      <alignment horizontal="left" vertical="top" wrapText="1"/>
      <protection/>
    </xf>
    <xf numFmtId="179" fontId="52" fillId="0" borderId="35" xfId="67" applyNumberFormat="1" applyFont="1" applyFill="1" applyBorder="1" applyAlignment="1">
      <alignment horizontal="left" vertical="center" wrapText="1"/>
      <protection/>
    </xf>
    <xf numFmtId="179" fontId="52" fillId="0" borderId="11" xfId="67" applyNumberFormat="1" applyFont="1" applyFill="1" applyBorder="1" applyAlignment="1">
      <alignment horizontal="left" vertical="center" wrapText="1"/>
      <protection/>
    </xf>
    <xf numFmtId="179" fontId="52" fillId="0" borderId="10" xfId="67" applyNumberFormat="1" applyFont="1" applyFill="1" applyBorder="1" applyAlignment="1">
      <alignment horizontal="left" vertical="center" wrapText="1"/>
      <protection/>
    </xf>
    <xf numFmtId="0" fontId="52" fillId="0" borderId="0" xfId="56" applyFont="1" applyFill="1" applyBorder="1" applyAlignment="1">
      <alignment wrapText="1"/>
      <protection/>
    </xf>
    <xf numFmtId="179" fontId="52" fillId="0" borderId="15" xfId="67" applyNumberFormat="1" applyFont="1" applyFill="1" applyBorder="1" applyAlignment="1">
      <alignment vertical="center" wrapText="1"/>
      <protection/>
    </xf>
    <xf numFmtId="179" fontId="52" fillId="0" borderId="10" xfId="67" applyNumberFormat="1" applyFont="1" applyFill="1" applyBorder="1" applyAlignment="1">
      <alignment horizontal="left" vertical="top" wrapText="1"/>
      <protection/>
    </xf>
    <xf numFmtId="0" fontId="52" fillId="0" borderId="15" xfId="56" applyFont="1" applyFill="1" applyBorder="1" applyAlignment="1">
      <alignment horizontal="left" vertical="center" wrapText="1"/>
      <protection/>
    </xf>
    <xf numFmtId="179" fontId="52" fillId="0" borderId="10" xfId="60" applyNumberFormat="1" applyFont="1" applyFill="1" applyBorder="1" applyAlignment="1" applyProtection="1">
      <alignment horizontal="left" vertical="center" wrapText="1"/>
      <protection/>
    </xf>
    <xf numFmtId="0" fontId="34" fillId="0" borderId="15" xfId="56" applyFont="1" applyFill="1" applyBorder="1" applyAlignment="1">
      <alignment vertical="top" wrapText="1"/>
      <protection/>
    </xf>
    <xf numFmtId="0" fontId="52" fillId="0" borderId="10" xfId="63" applyFont="1" applyFill="1" applyBorder="1" applyAlignment="1">
      <alignment horizontal="left" vertical="center" wrapText="1"/>
      <protection/>
    </xf>
    <xf numFmtId="0" fontId="52" fillId="0" borderId="15" xfId="65" applyFont="1" applyFill="1" applyBorder="1" applyAlignment="1">
      <alignment horizontal="left" vertical="center" wrapText="1"/>
      <protection/>
    </xf>
    <xf numFmtId="175" fontId="52" fillId="0" borderId="34" xfId="67" applyNumberFormat="1" applyFont="1" applyFill="1" applyBorder="1" applyAlignment="1">
      <alignment horizontal="right" vertical="center" wrapText="1"/>
      <protection/>
    </xf>
    <xf numFmtId="175" fontId="52" fillId="0" borderId="33" xfId="67" applyNumberFormat="1" applyFont="1" applyFill="1" applyBorder="1" applyAlignment="1">
      <alignment horizontal="right" vertical="center" wrapText="1"/>
      <protection/>
    </xf>
    <xf numFmtId="175" fontId="52" fillId="0" borderId="21" xfId="67" applyNumberFormat="1" applyFont="1" applyFill="1" applyBorder="1" applyAlignment="1">
      <alignment horizontal="right" vertical="center"/>
      <protection/>
    </xf>
    <xf numFmtId="175" fontId="9" fillId="0" borderId="21" xfId="67" applyNumberFormat="1" applyFont="1" applyFill="1" applyBorder="1" applyAlignment="1">
      <alignment horizontal="right" vertical="center"/>
      <protection/>
    </xf>
    <xf numFmtId="175" fontId="9" fillId="0" borderId="37" xfId="67" applyNumberFormat="1" applyFont="1" applyFill="1" applyBorder="1" applyAlignment="1">
      <alignment horizontal="right" vertical="center"/>
      <protection/>
    </xf>
    <xf numFmtId="175" fontId="9" fillId="0" borderId="21" xfId="67" applyNumberFormat="1" applyFont="1" applyFill="1" applyBorder="1" applyAlignment="1">
      <alignment horizontal="right" vertical="center" wrapText="1"/>
      <protection/>
    </xf>
    <xf numFmtId="175" fontId="52" fillId="0" borderId="21" xfId="67" applyNumberFormat="1" applyFont="1" applyFill="1" applyBorder="1" applyAlignment="1">
      <alignment horizontal="right" vertical="center" wrapText="1"/>
      <protection/>
    </xf>
    <xf numFmtId="175" fontId="52" fillId="0" borderId="21" xfId="68" applyNumberFormat="1" applyFont="1" applyFill="1" applyBorder="1" applyAlignment="1">
      <alignment horizontal="right" vertical="center"/>
      <protection/>
    </xf>
    <xf numFmtId="175" fontId="9" fillId="0" borderId="21" xfId="68" applyNumberFormat="1" applyFont="1" applyFill="1" applyBorder="1" applyAlignment="1">
      <alignment horizontal="right" vertical="center"/>
      <protection/>
    </xf>
    <xf numFmtId="175" fontId="43" fillId="0" borderId="61" xfId="0" applyNumberFormat="1" applyFont="1" applyFill="1" applyBorder="1" applyAlignment="1">
      <alignment horizontal="right" vertical="center" wrapText="1"/>
    </xf>
    <xf numFmtId="175" fontId="40" fillId="0" borderId="21" xfId="67" applyNumberFormat="1" applyFont="1" applyFill="1" applyBorder="1" applyAlignment="1">
      <alignment horizontal="right" vertical="center" wrapText="1"/>
      <protection/>
    </xf>
    <xf numFmtId="175" fontId="40" fillId="0" borderId="39" xfId="67" applyNumberFormat="1" applyFont="1" applyFill="1" applyBorder="1" applyAlignment="1">
      <alignment horizontal="right" vertical="center" wrapText="1"/>
      <protection/>
    </xf>
    <xf numFmtId="175" fontId="53" fillId="0" borderId="11" xfId="67" applyNumberFormat="1" applyFont="1" applyFill="1" applyBorder="1" applyAlignment="1">
      <alignment horizontal="right" vertical="center" wrapText="1"/>
      <protection/>
    </xf>
    <xf numFmtId="175" fontId="40" fillId="0" borderId="10" xfId="67" applyNumberFormat="1" applyFont="1" applyFill="1" applyBorder="1" applyAlignment="1">
      <alignment horizontal="right" vertical="center" wrapText="1"/>
      <protection/>
    </xf>
    <xf numFmtId="175" fontId="40" fillId="0" borderId="26" xfId="67" applyNumberFormat="1" applyFont="1" applyFill="1" applyBorder="1" applyAlignment="1">
      <alignment horizontal="right" vertical="center" wrapText="1"/>
      <protection/>
    </xf>
    <xf numFmtId="175" fontId="40" fillId="0" borderId="41" xfId="67" applyNumberFormat="1" applyFont="1" applyFill="1" applyBorder="1" applyAlignment="1">
      <alignment horizontal="right" vertical="center" wrapText="1"/>
      <protection/>
    </xf>
    <xf numFmtId="175" fontId="53" fillId="0" borderId="35" xfId="67" applyNumberFormat="1" applyFont="1" applyFill="1" applyBorder="1" applyAlignment="1">
      <alignment horizontal="right" vertical="center" wrapText="1"/>
      <protection/>
    </xf>
    <xf numFmtId="175" fontId="53" fillId="0" borderId="10" xfId="67" applyNumberFormat="1" applyFont="1" applyFill="1" applyBorder="1" applyAlignment="1">
      <alignment horizontal="right" vertical="center" wrapText="1"/>
      <protection/>
    </xf>
    <xf numFmtId="181" fontId="52" fillId="0" borderId="10" xfId="67" applyNumberFormat="1" applyFont="1" applyFill="1" applyBorder="1" applyAlignment="1">
      <alignment horizontal="right" vertical="center" wrapText="1"/>
      <protection/>
    </xf>
    <xf numFmtId="181" fontId="9" fillId="0" borderId="10" xfId="67" applyNumberFormat="1" applyFont="1" applyFill="1" applyBorder="1" applyAlignment="1">
      <alignment horizontal="right" vertical="center" wrapText="1"/>
      <protection/>
    </xf>
    <xf numFmtId="175" fontId="40" fillId="0" borderId="12" xfId="67" applyNumberFormat="1" applyFont="1" applyFill="1" applyBorder="1" applyAlignment="1">
      <alignment horizontal="right" vertical="center" wrapText="1"/>
      <protection/>
    </xf>
    <xf numFmtId="173" fontId="40" fillId="0" borderId="0" xfId="87" applyNumberFormat="1" applyFont="1" applyFill="1" applyAlignment="1">
      <alignment horizontal="right"/>
    </xf>
    <xf numFmtId="0" fontId="43" fillId="0" borderId="10" xfId="0" applyFont="1" applyFill="1" applyBorder="1" applyAlignment="1">
      <alignment vertical="center" wrapText="1"/>
    </xf>
    <xf numFmtId="179" fontId="9" fillId="0" borderId="10" xfId="67" applyNumberFormat="1" applyFont="1" applyFill="1" applyBorder="1" applyAlignment="1">
      <alignment horizontal="left" vertical="center" wrapText="1"/>
      <protection/>
    </xf>
    <xf numFmtId="179" fontId="9" fillId="0" borderId="10" xfId="67" applyNumberFormat="1" applyFont="1" applyFill="1" applyBorder="1" applyAlignment="1">
      <alignment horizontal="left" vertical="center" wrapText="1" indent="2"/>
      <protection/>
    </xf>
    <xf numFmtId="174" fontId="9" fillId="32" borderId="21" xfId="88" applyNumberFormat="1" applyFont="1" applyFill="1" applyBorder="1" applyAlignment="1">
      <alignment horizontal="right" vertical="center" wrapText="1"/>
    </xf>
    <xf numFmtId="175" fontId="9" fillId="32" borderId="21" xfId="67" applyNumberFormat="1" applyFont="1" applyFill="1" applyBorder="1" applyAlignment="1">
      <alignment horizontal="right" vertical="center"/>
      <protection/>
    </xf>
    <xf numFmtId="175" fontId="29" fillId="0" borderId="28" xfId="67" applyNumberFormat="1" applyFont="1" applyFill="1" applyBorder="1" applyAlignment="1">
      <alignment horizontal="right" vertical="center"/>
      <protection/>
    </xf>
    <xf numFmtId="175" fontId="9" fillId="32" borderId="21" xfId="67" applyNumberFormat="1" applyFont="1" applyFill="1" applyBorder="1" applyAlignment="1">
      <alignment horizontal="right" vertical="center" wrapText="1"/>
      <protection/>
    </xf>
    <xf numFmtId="179" fontId="4" fillId="0" borderId="10" xfId="59" applyNumberFormat="1" applyFont="1" applyFill="1" applyBorder="1" applyAlignment="1" applyProtection="1">
      <alignment horizontal="left" vertical="center" wrapText="1"/>
      <protection/>
    </xf>
    <xf numFmtId="173" fontId="4" fillId="0" borderId="61" xfId="65" applyNumberFormat="1" applyFont="1" applyFill="1" applyBorder="1">
      <alignment/>
      <protection/>
    </xf>
    <xf numFmtId="175" fontId="52" fillId="32" borderId="42" xfId="67" applyNumberFormat="1" applyFont="1" applyFill="1" applyBorder="1" applyAlignment="1">
      <alignment horizontal="right" vertical="center" wrapText="1"/>
      <protection/>
    </xf>
    <xf numFmtId="0" fontId="34" fillId="33" borderId="10" xfId="0" applyFont="1" applyFill="1" applyBorder="1" applyAlignment="1">
      <alignment horizontal="left" vertical="center" wrapText="1"/>
    </xf>
    <xf numFmtId="173" fontId="33" fillId="33" borderId="10" xfId="67" applyNumberFormat="1" applyFont="1" applyFill="1" applyBorder="1" applyAlignment="1">
      <alignment horizontal="left" vertical="center" wrapText="1"/>
      <protection/>
    </xf>
    <xf numFmtId="49" fontId="33" fillId="33" borderId="10" xfId="67" applyNumberFormat="1" applyFont="1" applyFill="1" applyBorder="1" applyAlignment="1">
      <alignment horizontal="center" vertical="center" wrapText="1"/>
      <protection/>
    </xf>
    <xf numFmtId="175" fontId="52" fillId="33" borderId="21" xfId="67" applyNumberFormat="1" applyFont="1" applyFill="1" applyBorder="1" applyAlignment="1">
      <alignment horizontal="right" vertical="center" wrapText="1"/>
      <protection/>
    </xf>
    <xf numFmtId="0" fontId="34" fillId="33" borderId="10" xfId="55" applyFont="1" applyFill="1" applyBorder="1" applyAlignment="1">
      <alignment horizontal="left" vertical="center" wrapText="1"/>
      <protection/>
    </xf>
    <xf numFmtId="173" fontId="34" fillId="33" borderId="10" xfId="67" applyNumberFormat="1" applyFont="1" applyFill="1" applyBorder="1" applyAlignment="1">
      <alignment horizontal="left" vertical="center" wrapText="1"/>
      <protection/>
    </xf>
    <xf numFmtId="49" fontId="34" fillId="33" borderId="10" xfId="67" applyNumberFormat="1" applyFont="1" applyFill="1" applyBorder="1" applyAlignment="1">
      <alignment horizontal="center" vertical="center" wrapText="1"/>
      <protection/>
    </xf>
    <xf numFmtId="175" fontId="9" fillId="33" borderId="21" xfId="67" applyNumberFormat="1" applyFont="1" applyFill="1" applyBorder="1" applyAlignment="1">
      <alignment horizontal="right" vertical="center" wrapText="1"/>
      <protection/>
    </xf>
    <xf numFmtId="0" fontId="34" fillId="33" borderId="10" xfId="55" applyFont="1" applyFill="1" applyBorder="1" applyAlignment="1">
      <alignment horizontal="left" vertical="top" wrapText="1"/>
      <protection/>
    </xf>
    <xf numFmtId="49" fontId="34" fillId="33" borderId="10" xfId="0" applyNumberFormat="1" applyFont="1" applyFill="1" applyBorder="1" applyAlignment="1">
      <alignment horizontal="center" vertical="center" wrapText="1"/>
    </xf>
    <xf numFmtId="180" fontId="34" fillId="33" borderId="10" xfId="67" applyNumberFormat="1" applyFont="1" applyFill="1" applyBorder="1" applyAlignment="1">
      <alignment horizontal="left" vertical="center" wrapText="1" indent="2"/>
      <protection/>
    </xf>
    <xf numFmtId="173" fontId="34" fillId="33" borderId="10" xfId="67" applyNumberFormat="1" applyFont="1" applyFill="1" applyBorder="1" applyAlignment="1">
      <alignment horizontal="left" vertical="center" wrapText="1" indent="2"/>
      <protection/>
    </xf>
    <xf numFmtId="175" fontId="43" fillId="33" borderId="61" xfId="0" applyNumberFormat="1" applyFont="1" applyFill="1" applyBorder="1" applyAlignment="1">
      <alignment horizontal="right" vertical="center" wrapText="1"/>
    </xf>
    <xf numFmtId="179" fontId="52" fillId="0" borderId="10" xfId="67" applyNumberFormat="1" applyFont="1" applyFill="1" applyBorder="1" applyAlignment="1">
      <alignment vertical="center" wrapText="1"/>
      <protection/>
    </xf>
    <xf numFmtId="0" fontId="29" fillId="0" borderId="19" xfId="65" applyFont="1" applyFill="1" applyBorder="1" applyAlignment="1">
      <alignment horizontal="left" vertical="center" wrapText="1"/>
      <protection/>
    </xf>
    <xf numFmtId="173" fontId="29" fillId="0" borderId="26" xfId="67" applyNumberFormat="1" applyFont="1" applyFill="1" applyBorder="1" applyAlignment="1">
      <alignment horizontal="left" vertical="center" wrapText="1"/>
      <protection/>
    </xf>
    <xf numFmtId="49" fontId="7" fillId="0" borderId="15" xfId="65" applyNumberFormat="1" applyFont="1" applyFill="1" applyBorder="1" applyAlignment="1">
      <alignment horizontal="center" vertical="center" wrapText="1"/>
      <protection/>
    </xf>
    <xf numFmtId="175" fontId="52" fillId="0" borderId="42" xfId="67" applyNumberFormat="1" applyFont="1" applyFill="1" applyBorder="1" applyAlignment="1">
      <alignment horizontal="right" vertical="center" wrapText="1"/>
      <protection/>
    </xf>
    <xf numFmtId="174" fontId="9" fillId="0" borderId="21" xfId="88" applyNumberFormat="1" applyFont="1" applyFill="1" applyBorder="1" applyAlignment="1">
      <alignment horizontal="right" vertical="center" wrapText="1"/>
    </xf>
    <xf numFmtId="175" fontId="9" fillId="0" borderId="37" xfId="67" applyNumberFormat="1" applyFont="1" applyFill="1" applyBorder="1" applyAlignment="1">
      <alignment horizontal="right" vertical="center" wrapText="1"/>
      <protection/>
    </xf>
    <xf numFmtId="175" fontId="9" fillId="0" borderId="39" xfId="67" applyNumberFormat="1" applyFont="1" applyFill="1" applyBorder="1" applyAlignment="1">
      <alignment horizontal="right" vertical="center" wrapText="1"/>
      <protection/>
    </xf>
    <xf numFmtId="175" fontId="8" fillId="0" borderId="14" xfId="88" applyNumberFormat="1" applyFont="1" applyFill="1" applyBorder="1" applyAlignment="1">
      <alignment horizontal="right" vertical="center"/>
    </xf>
    <xf numFmtId="175" fontId="3" fillId="0" borderId="21" xfId="7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55" applyFont="1" applyFill="1" applyBorder="1" applyAlignment="1">
      <alignment horizontal="left" vertical="center" wrapText="1"/>
      <protection/>
    </xf>
    <xf numFmtId="179" fontId="4" fillId="0" borderId="10" xfId="67" applyNumberFormat="1" applyFont="1" applyFill="1" applyBorder="1" applyAlignment="1">
      <alignment horizontal="left" vertical="center" wrapText="1"/>
      <protection/>
    </xf>
    <xf numFmtId="0" fontId="0" fillId="0" borderId="19" xfId="65" applyFont="1" applyFill="1" applyBorder="1" applyAlignment="1">
      <alignment horizontal="left" vertical="center" wrapText="1"/>
      <protection/>
    </xf>
    <xf numFmtId="173" fontId="3" fillId="0" borderId="17" xfId="88" applyNumberFormat="1" applyFont="1" applyFill="1" applyBorder="1" applyAlignment="1">
      <alignment horizontal="right" vertical="center" wrapText="1"/>
    </xf>
    <xf numFmtId="173" fontId="3" fillId="0" borderId="23" xfId="88" applyNumberFormat="1" applyFont="1" applyFill="1" applyBorder="1" applyAlignment="1">
      <alignment horizontal="right" vertical="center" wrapText="1"/>
    </xf>
    <xf numFmtId="179" fontId="0" fillId="0" borderId="12" xfId="67" applyNumberFormat="1" applyFont="1" applyFill="1" applyBorder="1" applyAlignment="1">
      <alignment horizontal="left" vertical="center" wrapText="1" indent="2"/>
      <protection/>
    </xf>
    <xf numFmtId="49" fontId="3" fillId="0" borderId="10" xfId="88" applyNumberFormat="1" applyFont="1" applyFill="1" applyBorder="1" applyAlignment="1">
      <alignment vertical="center" wrapText="1"/>
    </xf>
    <xf numFmtId="174" fontId="3" fillId="0" borderId="21" xfId="88" applyNumberFormat="1" applyFont="1" applyFill="1" applyBorder="1" applyAlignment="1">
      <alignment vertical="center" wrapText="1"/>
    </xf>
    <xf numFmtId="49" fontId="3" fillId="0" borderId="23" xfId="88" applyNumberFormat="1" applyFont="1" applyFill="1" applyBorder="1" applyAlignment="1">
      <alignment vertical="center" wrapText="1"/>
    </xf>
    <xf numFmtId="174" fontId="8" fillId="0" borderId="22" xfId="88" applyNumberFormat="1" applyFont="1" applyFill="1" applyBorder="1" applyAlignment="1">
      <alignment vertical="center" wrapText="1"/>
    </xf>
    <xf numFmtId="174" fontId="3" fillId="0" borderId="22" xfId="88" applyNumberFormat="1" applyFont="1" applyFill="1" applyBorder="1" applyAlignment="1">
      <alignment vertical="center" wrapText="1"/>
    </xf>
    <xf numFmtId="0" fontId="4" fillId="0" borderId="23" xfId="55" applyFont="1" applyFill="1" applyBorder="1" applyAlignment="1">
      <alignment horizontal="left" vertical="center" wrapText="1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0" applyFont="1" applyFill="1" applyAlignment="1">
      <alignment horizontal="right" vertical="center"/>
    </xf>
    <xf numFmtId="0" fontId="36" fillId="0" borderId="0" xfId="62" applyFont="1" applyFill="1" applyAlignment="1">
      <alignment horizontal="center"/>
      <protection/>
    </xf>
    <xf numFmtId="0" fontId="23" fillId="0" borderId="43" xfId="62" applyFont="1" applyFill="1" applyBorder="1" applyAlignment="1">
      <alignment horizontal="center"/>
      <protection/>
    </xf>
    <xf numFmtId="0" fontId="35" fillId="0" borderId="43" xfId="62" applyFont="1" applyFill="1" applyBorder="1" applyAlignment="1">
      <alignment horizontal="right"/>
      <protection/>
    </xf>
    <xf numFmtId="0" fontId="35" fillId="0" borderId="53" xfId="62" applyFont="1" applyFill="1" applyBorder="1" applyAlignment="1">
      <alignment horizontal="center" vertical="center"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/>
      <protection/>
    </xf>
    <xf numFmtId="0" fontId="35" fillId="0" borderId="51" xfId="62" applyFont="1" applyFill="1" applyBorder="1" applyAlignment="1">
      <alignment horizontal="center" vertical="center"/>
      <protection/>
    </xf>
    <xf numFmtId="0" fontId="23" fillId="0" borderId="55" xfId="62" applyFont="1" applyFill="1" applyBorder="1" applyAlignment="1">
      <alignment horizontal="center"/>
      <protection/>
    </xf>
    <xf numFmtId="0" fontId="23" fillId="0" borderId="51" xfId="62" applyFont="1" applyFill="1" applyBorder="1" applyAlignment="1">
      <alignment horizontal="center"/>
      <protection/>
    </xf>
    <xf numFmtId="0" fontId="2" fillId="0" borderId="62" xfId="62" applyFont="1" applyFill="1" applyBorder="1" applyAlignment="1">
      <alignment horizontal="center"/>
      <protection/>
    </xf>
    <xf numFmtId="0" fontId="2" fillId="0" borderId="63" xfId="62" applyFill="1" applyBorder="1" applyAlignment="1">
      <alignment horizontal="center"/>
      <protection/>
    </xf>
    <xf numFmtId="0" fontId="23" fillId="0" borderId="44" xfId="62" applyFont="1" applyFill="1" applyBorder="1" applyAlignment="1">
      <alignment horizontal="center"/>
      <protection/>
    </xf>
    <xf numFmtId="0" fontId="23" fillId="0" borderId="45" xfId="62" applyFont="1" applyFill="1" applyBorder="1" applyAlignment="1">
      <alignment horizontal="center"/>
      <protection/>
    </xf>
    <xf numFmtId="0" fontId="35" fillId="0" borderId="44" xfId="62" applyFont="1" applyFill="1" applyBorder="1" applyAlignment="1">
      <alignment horizontal="center"/>
      <protection/>
    </xf>
    <xf numFmtId="0" fontId="35" fillId="0" borderId="45" xfId="62" applyFont="1" applyFill="1" applyBorder="1" applyAlignment="1">
      <alignment horizontal="center"/>
      <protection/>
    </xf>
    <xf numFmtId="0" fontId="23" fillId="0" borderId="53" xfId="62" applyFont="1" applyFill="1" applyBorder="1" applyAlignment="1">
      <alignment horizontal="center"/>
      <protection/>
    </xf>
    <xf numFmtId="0" fontId="23" fillId="0" borderId="30" xfId="62" applyFont="1" applyFill="1" applyBorder="1" applyAlignment="1">
      <alignment horizontal="center"/>
      <protection/>
    </xf>
    <xf numFmtId="0" fontId="23" fillId="0" borderId="54" xfId="62" applyFont="1" applyFill="1" applyBorder="1" applyAlignment="1">
      <alignment horizontal="center"/>
      <protection/>
    </xf>
    <xf numFmtId="0" fontId="23" fillId="0" borderId="53" xfId="62" applyFont="1" applyFill="1" applyBorder="1" applyAlignment="1">
      <alignment horizontal="center" vertical="center"/>
      <protection/>
    </xf>
    <xf numFmtId="0" fontId="23" fillId="0" borderId="30" xfId="62" applyFont="1" applyFill="1" applyBorder="1" applyAlignment="1">
      <alignment horizontal="center" vertical="center"/>
      <protection/>
    </xf>
    <xf numFmtId="0" fontId="23" fillId="0" borderId="54" xfId="62" applyFont="1" applyFill="1" applyBorder="1" applyAlignment="1">
      <alignment horizontal="center" vertical="center"/>
      <protection/>
    </xf>
    <xf numFmtId="0" fontId="23" fillId="0" borderId="55" xfId="62" applyFont="1" applyFill="1" applyBorder="1" applyAlignment="1">
      <alignment horizontal="center" vertical="center"/>
      <protection/>
    </xf>
    <xf numFmtId="0" fontId="23" fillId="0" borderId="43" xfId="62" applyFont="1" applyFill="1" applyBorder="1" applyAlignment="1">
      <alignment horizontal="center" vertical="center"/>
      <protection/>
    </xf>
    <xf numFmtId="0" fontId="23" fillId="0" borderId="51" xfId="62" applyFont="1" applyFill="1" applyBorder="1" applyAlignment="1">
      <alignment horizontal="center" vertical="center"/>
      <protection/>
    </xf>
    <xf numFmtId="175" fontId="35" fillId="0" borderId="62" xfId="88" applyNumberFormat="1" applyFont="1" applyFill="1" applyBorder="1" applyAlignment="1">
      <alignment/>
    </xf>
    <xf numFmtId="175" fontId="35" fillId="0" borderId="63" xfId="88" applyNumberFormat="1" applyFont="1" applyFill="1" applyBorder="1" applyAlignment="1">
      <alignment/>
    </xf>
    <xf numFmtId="175" fontId="35" fillId="0" borderId="62" xfId="62" applyNumberFormat="1" applyFont="1" applyFill="1" applyBorder="1" applyAlignment="1">
      <alignment/>
      <protection/>
    </xf>
    <xf numFmtId="175" fontId="35" fillId="0" borderId="63" xfId="62" applyNumberFormat="1" applyFont="1" applyFill="1" applyBorder="1" applyAlignment="1">
      <alignment/>
      <protection/>
    </xf>
    <xf numFmtId="175" fontId="35" fillId="0" borderId="10" xfId="88" applyNumberFormat="1" applyFont="1" applyFill="1" applyBorder="1" applyAlignment="1">
      <alignment/>
    </xf>
    <xf numFmtId="182" fontId="37" fillId="0" borderId="53" xfId="89" applyNumberFormat="1" applyFont="1" applyFill="1" applyBorder="1" applyAlignment="1">
      <alignment horizontal="center"/>
    </xf>
    <xf numFmtId="182" fontId="37" fillId="0" borderId="54" xfId="89" applyNumberFormat="1" applyFont="1" applyFill="1" applyBorder="1" applyAlignment="1">
      <alignment horizontal="center"/>
    </xf>
    <xf numFmtId="182" fontId="37" fillId="0" borderId="55" xfId="89" applyNumberFormat="1" applyFont="1" applyFill="1" applyBorder="1" applyAlignment="1">
      <alignment horizontal="center"/>
    </xf>
    <xf numFmtId="182" fontId="37" fillId="0" borderId="51" xfId="89" applyNumberFormat="1" applyFont="1" applyFill="1" applyBorder="1" applyAlignment="1">
      <alignment horizontal="center"/>
    </xf>
    <xf numFmtId="0" fontId="16" fillId="0" borderId="53" xfId="62" applyFont="1" applyFill="1" applyBorder="1" applyAlignment="1">
      <alignment horizontal="center"/>
      <protection/>
    </xf>
    <xf numFmtId="0" fontId="16" fillId="0" borderId="30" xfId="62" applyFont="1" applyFill="1" applyBorder="1" applyAlignment="1">
      <alignment horizontal="center"/>
      <protection/>
    </xf>
    <xf numFmtId="0" fontId="16" fillId="0" borderId="54" xfId="62" applyFont="1" applyFill="1" applyBorder="1" applyAlignment="1">
      <alignment horizontal="center"/>
      <protection/>
    </xf>
    <xf numFmtId="0" fontId="16" fillId="0" borderId="55" xfId="62" applyFont="1" applyFill="1" applyBorder="1" applyAlignment="1">
      <alignment horizontal="center"/>
      <protection/>
    </xf>
    <xf numFmtId="0" fontId="16" fillId="0" borderId="43" xfId="62" applyFont="1" applyFill="1" applyBorder="1" applyAlignment="1">
      <alignment horizontal="center"/>
      <protection/>
    </xf>
    <xf numFmtId="0" fontId="16" fillId="0" borderId="51" xfId="62" applyFont="1" applyFill="1" applyBorder="1" applyAlignment="1">
      <alignment horizontal="center"/>
      <protection/>
    </xf>
    <xf numFmtId="0" fontId="16" fillId="0" borderId="53" xfId="62" applyFont="1" applyFill="1" applyBorder="1" applyAlignment="1">
      <alignment horizontal="left"/>
      <protection/>
    </xf>
    <xf numFmtId="0" fontId="16" fillId="0" borderId="30" xfId="62" applyFont="1" applyFill="1" applyBorder="1" applyAlignment="1">
      <alignment horizontal="left"/>
      <protection/>
    </xf>
    <xf numFmtId="0" fontId="16" fillId="0" borderId="54" xfId="62" applyFont="1" applyFill="1" applyBorder="1" applyAlignment="1">
      <alignment horizontal="left"/>
      <protection/>
    </xf>
    <xf numFmtId="0" fontId="16" fillId="0" borderId="55" xfId="62" applyFont="1" applyFill="1" applyBorder="1" applyAlignment="1">
      <alignment horizontal="left"/>
      <protection/>
    </xf>
    <xf numFmtId="0" fontId="16" fillId="0" borderId="43" xfId="62" applyFont="1" applyFill="1" applyBorder="1" applyAlignment="1">
      <alignment horizontal="left"/>
      <protection/>
    </xf>
    <xf numFmtId="0" fontId="16" fillId="0" borderId="51" xfId="62" applyFont="1" applyFill="1" applyBorder="1" applyAlignment="1">
      <alignment horizontal="left"/>
      <protection/>
    </xf>
    <xf numFmtId="182" fontId="16" fillId="0" borderId="53" xfId="89" applyNumberFormat="1" applyFont="1" applyFill="1" applyBorder="1" applyAlignment="1">
      <alignment horizontal="right" vertical="distributed"/>
    </xf>
    <xf numFmtId="182" fontId="16" fillId="0" borderId="54" xfId="89" applyNumberFormat="1" applyFont="1" applyFill="1" applyBorder="1" applyAlignment="1">
      <alignment horizontal="right" vertical="distributed"/>
    </xf>
    <xf numFmtId="182" fontId="16" fillId="0" borderId="55" xfId="89" applyNumberFormat="1" applyFont="1" applyFill="1" applyBorder="1" applyAlignment="1">
      <alignment horizontal="right" vertical="distributed"/>
    </xf>
    <xf numFmtId="182" fontId="16" fillId="0" borderId="51" xfId="89" applyNumberFormat="1" applyFont="1" applyFill="1" applyBorder="1" applyAlignment="1">
      <alignment horizontal="right" vertical="distributed"/>
    </xf>
    <xf numFmtId="175" fontId="35" fillId="0" borderId="10" xfId="62" applyNumberFormat="1" applyFont="1" applyFill="1" applyBorder="1" applyAlignment="1">
      <alignment/>
      <protection/>
    </xf>
    <xf numFmtId="181" fontId="35" fillId="0" borderId="10" xfId="62" applyNumberFormat="1" applyFont="1" applyFill="1" applyBorder="1" applyAlignment="1">
      <alignment/>
      <protection/>
    </xf>
    <xf numFmtId="182" fontId="23" fillId="0" borderId="53" xfId="89" applyNumberFormat="1" applyFont="1" applyFill="1" applyBorder="1" applyAlignment="1">
      <alignment horizontal="right" vertical="distributed"/>
    </xf>
    <xf numFmtId="182" fontId="23" fillId="0" borderId="54" xfId="89" applyNumberFormat="1" applyFont="1" applyFill="1" applyBorder="1" applyAlignment="1">
      <alignment horizontal="right" vertical="distributed"/>
    </xf>
    <xf numFmtId="182" fontId="23" fillId="0" borderId="55" xfId="89" applyNumberFormat="1" applyFont="1" applyFill="1" applyBorder="1" applyAlignment="1">
      <alignment horizontal="right" vertical="distributed"/>
    </xf>
    <xf numFmtId="182" fontId="23" fillId="0" borderId="51" xfId="89" applyNumberFormat="1" applyFont="1" applyFill="1" applyBorder="1" applyAlignment="1">
      <alignment horizontal="right" vertical="distributed"/>
    </xf>
    <xf numFmtId="182" fontId="35" fillId="0" borderId="53" xfId="89" applyNumberFormat="1" applyFont="1" applyFill="1" applyBorder="1" applyAlignment="1">
      <alignment horizontal="center"/>
    </xf>
    <xf numFmtId="182" fontId="35" fillId="0" borderId="54" xfId="89" applyNumberFormat="1" applyFont="1" applyFill="1" applyBorder="1" applyAlignment="1">
      <alignment horizontal="center"/>
    </xf>
    <xf numFmtId="182" fontId="35" fillId="0" borderId="55" xfId="89" applyNumberFormat="1" applyFont="1" applyFill="1" applyBorder="1" applyAlignment="1">
      <alignment horizontal="center"/>
    </xf>
    <xf numFmtId="182" fontId="35" fillId="0" borderId="51" xfId="89" applyNumberFormat="1" applyFont="1" applyFill="1" applyBorder="1" applyAlignment="1">
      <alignment horizontal="center"/>
    </xf>
    <xf numFmtId="0" fontId="16" fillId="0" borderId="53" xfId="62" applyFont="1" applyFill="1" applyBorder="1" applyAlignment="1">
      <alignment horizontal="center" vertical="center"/>
      <protection/>
    </xf>
    <xf numFmtId="0" fontId="16" fillId="0" borderId="30" xfId="62" applyFont="1" applyFill="1" applyBorder="1" applyAlignment="1">
      <alignment horizontal="center" vertical="center"/>
      <protection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/>
      <protection/>
    </xf>
    <xf numFmtId="0" fontId="16" fillId="0" borderId="51" xfId="62" applyFont="1" applyFill="1" applyBorder="1" applyAlignment="1">
      <alignment horizontal="center" vertical="center"/>
      <protection/>
    </xf>
    <xf numFmtId="0" fontId="38" fillId="0" borderId="53" xfId="0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left" wrapText="1"/>
    </xf>
    <xf numFmtId="0" fontId="38" fillId="0" borderId="54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 wrapText="1"/>
    </xf>
    <xf numFmtId="0" fontId="38" fillId="0" borderId="43" xfId="0" applyFont="1" applyFill="1" applyBorder="1" applyAlignment="1">
      <alignment horizontal="left" wrapText="1"/>
    </xf>
    <xf numFmtId="0" fontId="38" fillId="0" borderId="51" xfId="0" applyFont="1" applyFill="1" applyBorder="1" applyAlignment="1">
      <alignment horizontal="left" wrapText="1"/>
    </xf>
    <xf numFmtId="0" fontId="23" fillId="0" borderId="44" xfId="62" applyFont="1" applyFill="1" applyBorder="1" applyAlignment="1">
      <alignment horizontal="center" vertical="center"/>
      <protection/>
    </xf>
    <xf numFmtId="0" fontId="23" fillId="0" borderId="52" xfId="62" applyFont="1" applyFill="1" applyBorder="1" applyAlignment="1">
      <alignment horizontal="center" vertical="center"/>
      <protection/>
    </xf>
    <xf numFmtId="0" fontId="23" fillId="0" borderId="45" xfId="62" applyFont="1" applyFill="1" applyBorder="1" applyAlignment="1">
      <alignment horizontal="center" vertical="center"/>
      <protection/>
    </xf>
    <xf numFmtId="0" fontId="38" fillId="0" borderId="44" xfId="0" applyFont="1" applyFill="1" applyBorder="1" applyAlignment="1">
      <alignment horizontal="left" vertical="center" wrapText="1"/>
    </xf>
    <xf numFmtId="0" fontId="38" fillId="0" borderId="52" xfId="0" applyFont="1" applyFill="1" applyBorder="1" applyAlignment="1">
      <alignment horizontal="left" vertical="center" wrapText="1"/>
    </xf>
    <xf numFmtId="0" fontId="38" fillId="0" borderId="45" xfId="0" applyFont="1" applyFill="1" applyBorder="1" applyAlignment="1">
      <alignment horizontal="left" vertical="center" wrapText="1"/>
    </xf>
    <xf numFmtId="182" fontId="23" fillId="0" borderId="44" xfId="89" applyNumberFormat="1" applyFont="1" applyFill="1" applyBorder="1" applyAlignment="1">
      <alignment horizontal="right" vertical="distributed"/>
    </xf>
    <xf numFmtId="182" fontId="23" fillId="0" borderId="45" xfId="89" applyNumberFormat="1" applyFont="1" applyFill="1" applyBorder="1" applyAlignment="1">
      <alignment horizontal="right" vertical="distributed"/>
    </xf>
    <xf numFmtId="182" fontId="35" fillId="0" borderId="44" xfId="89" applyNumberFormat="1" applyFont="1" applyFill="1" applyBorder="1" applyAlignment="1">
      <alignment horizontal="center"/>
    </xf>
    <xf numFmtId="182" fontId="35" fillId="0" borderId="45" xfId="89" applyNumberFormat="1" applyFont="1" applyFill="1" applyBorder="1" applyAlignment="1">
      <alignment horizontal="center"/>
    </xf>
    <xf numFmtId="0" fontId="16" fillId="0" borderId="53" xfId="62" applyFont="1" applyFill="1" applyBorder="1" applyAlignment="1">
      <alignment horizontal="left" vertical="center"/>
      <protection/>
    </xf>
    <xf numFmtId="0" fontId="16" fillId="0" borderId="30" xfId="62" applyFont="1" applyFill="1" applyBorder="1" applyAlignment="1">
      <alignment horizontal="left" vertical="center"/>
      <protection/>
    </xf>
    <xf numFmtId="0" fontId="16" fillId="0" borderId="54" xfId="62" applyFont="1" applyFill="1" applyBorder="1" applyAlignment="1">
      <alignment horizontal="left" vertical="center"/>
      <protection/>
    </xf>
    <xf numFmtId="0" fontId="16" fillId="0" borderId="55" xfId="62" applyFont="1" applyFill="1" applyBorder="1" applyAlignment="1">
      <alignment horizontal="left" vertical="center"/>
      <protection/>
    </xf>
    <xf numFmtId="0" fontId="16" fillId="0" borderId="43" xfId="62" applyFont="1" applyFill="1" applyBorder="1" applyAlignment="1">
      <alignment horizontal="left" vertical="center"/>
      <protection/>
    </xf>
    <xf numFmtId="0" fontId="16" fillId="0" borderId="51" xfId="62" applyFont="1" applyFill="1" applyBorder="1" applyAlignment="1">
      <alignment horizontal="left" vertical="center"/>
      <protection/>
    </xf>
    <xf numFmtId="0" fontId="23" fillId="0" borderId="52" xfId="62" applyFont="1" applyFill="1" applyBorder="1" applyAlignment="1">
      <alignment horizontal="center"/>
      <protection/>
    </xf>
    <xf numFmtId="0" fontId="23" fillId="0" borderId="44" xfId="62" applyFont="1" applyFill="1" applyBorder="1" applyAlignment="1">
      <alignment horizontal="left" vertical="center"/>
      <protection/>
    </xf>
    <xf numFmtId="0" fontId="23" fillId="0" borderId="52" xfId="62" applyFont="1" applyFill="1" applyBorder="1" applyAlignment="1">
      <alignment horizontal="left" vertical="center"/>
      <protection/>
    </xf>
    <xf numFmtId="0" fontId="23" fillId="0" borderId="45" xfId="62" applyFont="1" applyFill="1" applyBorder="1" applyAlignment="1">
      <alignment horizontal="left" vertical="center"/>
      <protection/>
    </xf>
    <xf numFmtId="0" fontId="23" fillId="0" borderId="56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49" xfId="62" applyFont="1" applyFill="1" applyBorder="1" applyAlignment="1">
      <alignment horizontal="center" vertical="center"/>
      <protection/>
    </xf>
    <xf numFmtId="182" fontId="23" fillId="0" borderId="56" xfId="89" applyNumberFormat="1" applyFont="1" applyFill="1" applyBorder="1" applyAlignment="1">
      <alignment horizontal="right" vertical="distributed"/>
    </xf>
    <xf numFmtId="182" fontId="23" fillId="0" borderId="49" xfId="89" applyNumberFormat="1" applyFont="1" applyFill="1" applyBorder="1" applyAlignment="1">
      <alignment horizontal="right" vertical="distributed"/>
    </xf>
    <xf numFmtId="183" fontId="37" fillId="0" borderId="53" xfId="89" applyNumberFormat="1" applyFont="1" applyFill="1" applyBorder="1" applyAlignment="1">
      <alignment horizontal="center"/>
    </xf>
    <xf numFmtId="183" fontId="37" fillId="0" borderId="54" xfId="89" applyNumberFormat="1" applyFont="1" applyFill="1" applyBorder="1" applyAlignment="1">
      <alignment horizontal="center"/>
    </xf>
    <xf numFmtId="183" fontId="37" fillId="0" borderId="56" xfId="89" applyNumberFormat="1" applyFont="1" applyFill="1" applyBorder="1" applyAlignment="1">
      <alignment horizontal="center"/>
    </xf>
    <xf numFmtId="183" fontId="37" fillId="0" borderId="49" xfId="89" applyNumberFormat="1" applyFont="1" applyFill="1" applyBorder="1" applyAlignment="1">
      <alignment horizontal="center"/>
    </xf>
    <xf numFmtId="183" fontId="37" fillId="0" borderId="55" xfId="89" applyNumberFormat="1" applyFont="1" applyFill="1" applyBorder="1" applyAlignment="1">
      <alignment horizontal="center"/>
    </xf>
    <xf numFmtId="183" fontId="37" fillId="0" borderId="51" xfId="89" applyNumberFormat="1" applyFont="1" applyFill="1" applyBorder="1" applyAlignment="1">
      <alignment horizontal="center"/>
    </xf>
    <xf numFmtId="182" fontId="35" fillId="0" borderId="56" xfId="89" applyNumberFormat="1" applyFont="1" applyFill="1" applyBorder="1" applyAlignment="1">
      <alignment horizontal="center"/>
    </xf>
    <xf numFmtId="182" fontId="35" fillId="0" borderId="49" xfId="89" applyNumberFormat="1" applyFont="1" applyFill="1" applyBorder="1" applyAlignment="1">
      <alignment horizontal="center"/>
    </xf>
    <xf numFmtId="183" fontId="35" fillId="0" borderId="53" xfId="89" applyNumberFormat="1" applyFont="1" applyFill="1" applyBorder="1" applyAlignment="1">
      <alignment horizontal="right"/>
    </xf>
    <xf numFmtId="183" fontId="35" fillId="0" borderId="54" xfId="89" applyNumberFormat="1" applyFont="1" applyFill="1" applyBorder="1" applyAlignment="1">
      <alignment horizontal="right"/>
    </xf>
    <xf numFmtId="183" fontId="35" fillId="0" borderId="56" xfId="89" applyNumberFormat="1" applyFont="1" applyFill="1" applyBorder="1" applyAlignment="1">
      <alignment horizontal="right"/>
    </xf>
    <xf numFmtId="183" fontId="35" fillId="0" borderId="49" xfId="89" applyNumberFormat="1" applyFont="1" applyFill="1" applyBorder="1" applyAlignment="1">
      <alignment horizontal="right"/>
    </xf>
    <xf numFmtId="183" fontId="35" fillId="0" borderId="55" xfId="89" applyNumberFormat="1" applyFont="1" applyFill="1" applyBorder="1" applyAlignment="1">
      <alignment horizontal="right"/>
    </xf>
    <xf numFmtId="183" fontId="35" fillId="0" borderId="51" xfId="89" applyNumberFormat="1" applyFont="1" applyFill="1" applyBorder="1" applyAlignment="1">
      <alignment horizontal="right"/>
    </xf>
    <xf numFmtId="0" fontId="16" fillId="0" borderId="56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/>
      <protection/>
    </xf>
    <xf numFmtId="183" fontId="16" fillId="0" borderId="53" xfId="89" applyNumberFormat="1" applyFont="1" applyFill="1" applyBorder="1" applyAlignment="1">
      <alignment horizontal="distributed" vertical="distributed"/>
    </xf>
    <xf numFmtId="183" fontId="16" fillId="0" borderId="54" xfId="89" applyNumberFormat="1" applyFont="1" applyFill="1" applyBorder="1" applyAlignment="1">
      <alignment horizontal="distributed" vertical="distributed"/>
    </xf>
    <xf numFmtId="183" fontId="16" fillId="0" borderId="56" xfId="89" applyNumberFormat="1" applyFont="1" applyFill="1" applyBorder="1" applyAlignment="1">
      <alignment horizontal="distributed" vertical="distributed"/>
    </xf>
    <xf numFmtId="183" fontId="16" fillId="0" borderId="49" xfId="89" applyNumberFormat="1" applyFont="1" applyFill="1" applyBorder="1" applyAlignment="1">
      <alignment horizontal="distributed" vertical="distributed"/>
    </xf>
    <xf numFmtId="183" fontId="16" fillId="0" borderId="55" xfId="89" applyNumberFormat="1" applyFont="1" applyFill="1" applyBorder="1" applyAlignment="1">
      <alignment horizontal="distributed" vertical="distributed"/>
    </xf>
    <xf numFmtId="183" fontId="16" fillId="0" borderId="51" xfId="89" applyNumberFormat="1" applyFont="1" applyFill="1" applyBorder="1" applyAlignment="1">
      <alignment horizontal="distributed" vertical="distributed"/>
    </xf>
    <xf numFmtId="181" fontId="35" fillId="0" borderId="10" xfId="88" applyNumberFormat="1" applyFont="1" applyFill="1" applyBorder="1" applyAlignment="1">
      <alignment/>
    </xf>
    <xf numFmtId="183" fontId="23" fillId="0" borderId="53" xfId="89" applyNumberFormat="1" applyFont="1" applyFill="1" applyBorder="1" applyAlignment="1">
      <alignment horizontal="distributed" vertical="distributed"/>
    </xf>
    <xf numFmtId="183" fontId="23" fillId="0" borderId="54" xfId="89" applyNumberFormat="1" applyFont="1" applyFill="1" applyBorder="1" applyAlignment="1">
      <alignment horizontal="distributed" vertical="distributed"/>
    </xf>
    <xf numFmtId="183" fontId="23" fillId="0" borderId="56" xfId="89" applyNumberFormat="1" applyFont="1" applyFill="1" applyBorder="1" applyAlignment="1">
      <alignment horizontal="distributed" vertical="distributed"/>
    </xf>
    <xf numFmtId="183" fontId="23" fillId="0" borderId="49" xfId="89" applyNumberFormat="1" applyFont="1" applyFill="1" applyBorder="1" applyAlignment="1">
      <alignment horizontal="distributed" vertical="distributed"/>
    </xf>
    <xf numFmtId="183" fontId="23" fillId="0" borderId="55" xfId="89" applyNumberFormat="1" applyFont="1" applyFill="1" applyBorder="1" applyAlignment="1">
      <alignment horizontal="distributed" vertical="distributed"/>
    </xf>
    <xf numFmtId="183" fontId="23" fillId="0" borderId="51" xfId="89" applyNumberFormat="1" applyFont="1" applyFill="1" applyBorder="1" applyAlignment="1">
      <alignment horizontal="distributed" vertical="distributed"/>
    </xf>
    <xf numFmtId="175" fontId="35" fillId="0" borderId="26" xfId="88" applyNumberFormat="1" applyFont="1" applyFill="1" applyBorder="1" applyAlignment="1">
      <alignment horizontal="right"/>
    </xf>
    <xf numFmtId="175" fontId="35" fillId="0" borderId="41" xfId="88" applyNumberFormat="1" applyFont="1" applyFill="1" applyBorder="1" applyAlignment="1">
      <alignment horizontal="right"/>
    </xf>
    <xf numFmtId="175" fontId="35" fillId="0" borderId="11" xfId="88" applyNumberFormat="1" applyFont="1" applyFill="1" applyBorder="1" applyAlignment="1">
      <alignment horizontal="right"/>
    </xf>
    <xf numFmtId="175" fontId="35" fillId="0" borderId="26" xfId="88" applyNumberFormat="1" applyFont="1" applyFill="1" applyBorder="1" applyAlignment="1">
      <alignment/>
    </xf>
    <xf numFmtId="175" fontId="35" fillId="0" borderId="41" xfId="88" applyNumberFormat="1" applyFont="1" applyFill="1" applyBorder="1" applyAlignment="1">
      <alignment/>
    </xf>
    <xf numFmtId="175" fontId="35" fillId="0" borderId="11" xfId="88" applyNumberFormat="1" applyFont="1" applyFill="1" applyBorder="1" applyAlignment="1">
      <alignment/>
    </xf>
    <xf numFmtId="183" fontId="37" fillId="0" borderId="53" xfId="89" applyNumberFormat="1" applyFont="1" applyFill="1" applyBorder="1" applyAlignment="1">
      <alignment horizontal="right"/>
    </xf>
    <xf numFmtId="183" fontId="37" fillId="0" borderId="54" xfId="89" applyNumberFormat="1" applyFont="1" applyFill="1" applyBorder="1" applyAlignment="1">
      <alignment horizontal="right"/>
    </xf>
    <xf numFmtId="183" fontId="37" fillId="0" borderId="55" xfId="89" applyNumberFormat="1" applyFont="1" applyFill="1" applyBorder="1" applyAlignment="1">
      <alignment horizontal="right"/>
    </xf>
    <xf numFmtId="183" fontId="37" fillId="0" borderId="51" xfId="89" applyNumberFormat="1" applyFont="1" applyFill="1" applyBorder="1" applyAlignment="1">
      <alignment horizontal="right"/>
    </xf>
    <xf numFmtId="175" fontId="35" fillId="0" borderId="27" xfId="88" applyNumberFormat="1" applyFont="1" applyFill="1" applyBorder="1" applyAlignment="1">
      <alignment horizontal="right"/>
    </xf>
    <xf numFmtId="175" fontId="35" fillId="0" borderId="40" xfId="88" applyNumberFormat="1" applyFont="1" applyFill="1" applyBorder="1" applyAlignment="1">
      <alignment horizontal="right"/>
    </xf>
    <xf numFmtId="175" fontId="35" fillId="0" borderId="25" xfId="88" applyNumberFormat="1" applyFont="1" applyFill="1" applyBorder="1" applyAlignment="1">
      <alignment horizontal="right"/>
    </xf>
    <xf numFmtId="183" fontId="35" fillId="0" borderId="53" xfId="89" applyNumberFormat="1" applyFont="1" applyFill="1" applyBorder="1" applyAlignment="1">
      <alignment horizontal="center"/>
    </xf>
    <xf numFmtId="183" fontId="35" fillId="0" borderId="54" xfId="89" applyNumberFormat="1" applyFont="1" applyFill="1" applyBorder="1" applyAlignment="1">
      <alignment horizontal="center"/>
    </xf>
    <xf numFmtId="183" fontId="35" fillId="0" borderId="56" xfId="89" applyNumberFormat="1" applyFont="1" applyFill="1" applyBorder="1" applyAlignment="1">
      <alignment horizontal="center"/>
    </xf>
    <xf numFmtId="183" fontId="35" fillId="0" borderId="49" xfId="89" applyNumberFormat="1" applyFont="1" applyFill="1" applyBorder="1" applyAlignment="1">
      <alignment horizontal="center"/>
    </xf>
    <xf numFmtId="183" fontId="35" fillId="0" borderId="55" xfId="89" applyNumberFormat="1" applyFont="1" applyFill="1" applyBorder="1" applyAlignment="1">
      <alignment horizontal="center"/>
    </xf>
    <xf numFmtId="183" fontId="35" fillId="0" borderId="51" xfId="89" applyNumberFormat="1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2" xfId="0" applyFill="1" applyBorder="1" applyAlignment="1">
      <alignment/>
    </xf>
    <xf numFmtId="0" fontId="23" fillId="0" borderId="64" xfId="62" applyFont="1" applyFill="1" applyBorder="1" applyAlignment="1">
      <alignment horizontal="center" vertical="center"/>
      <protection/>
    </xf>
    <xf numFmtId="0" fontId="23" fillId="0" borderId="65" xfId="62" applyFont="1" applyFill="1" applyBorder="1" applyAlignment="1">
      <alignment horizontal="center" vertical="center"/>
      <protection/>
    </xf>
    <xf numFmtId="0" fontId="23" fillId="0" borderId="47" xfId="62" applyFont="1" applyFill="1" applyBorder="1" applyAlignment="1">
      <alignment horizontal="center" vertical="center"/>
      <protection/>
    </xf>
    <xf numFmtId="183" fontId="23" fillId="0" borderId="64" xfId="89" applyNumberFormat="1" applyFont="1" applyFill="1" applyBorder="1" applyAlignment="1">
      <alignment horizontal="distributed" vertical="distributed"/>
    </xf>
    <xf numFmtId="0" fontId="4" fillId="0" borderId="47" xfId="0" applyFont="1" applyFill="1" applyBorder="1" applyAlignment="1">
      <alignment horizontal="distributed" vertical="distributed"/>
    </xf>
    <xf numFmtId="183" fontId="35" fillId="0" borderId="64" xfId="89" applyNumberFormat="1" applyFont="1" applyFill="1" applyBorder="1" applyAlignment="1">
      <alignment horizontal="right"/>
    </xf>
    <xf numFmtId="0" fontId="0" fillId="0" borderId="47" xfId="0" applyFill="1" applyBorder="1" applyAlignment="1">
      <alignment/>
    </xf>
    <xf numFmtId="0" fontId="23" fillId="0" borderId="57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22" xfId="62" applyFont="1" applyFill="1" applyBorder="1" applyAlignment="1">
      <alignment horizontal="center" vertical="center"/>
      <protection/>
    </xf>
    <xf numFmtId="0" fontId="4" fillId="0" borderId="54" xfId="0" applyFont="1" applyFill="1" applyBorder="1" applyAlignment="1">
      <alignment horizontal="distributed" vertical="distributed"/>
    </xf>
    <xf numFmtId="0" fontId="4" fillId="0" borderId="56" xfId="0" applyFont="1" applyFill="1" applyBorder="1" applyAlignment="1">
      <alignment horizontal="distributed" vertical="distributed"/>
    </xf>
    <xf numFmtId="0" fontId="4" fillId="0" borderId="49" xfId="0" applyFont="1" applyFill="1" applyBorder="1" applyAlignment="1">
      <alignment horizontal="distributed" vertical="distributed"/>
    </xf>
    <xf numFmtId="0" fontId="4" fillId="0" borderId="57" xfId="0" applyFont="1" applyFill="1" applyBorder="1" applyAlignment="1">
      <alignment horizontal="distributed" vertical="distributed"/>
    </xf>
    <xf numFmtId="0" fontId="4" fillId="0" borderId="22" xfId="0" applyFont="1" applyFill="1" applyBorder="1" applyAlignment="1">
      <alignment horizontal="distributed" vertical="distributed"/>
    </xf>
    <xf numFmtId="0" fontId="23" fillId="0" borderId="58" xfId="62" applyFont="1" applyFill="1" applyBorder="1" applyAlignment="1">
      <alignment horizontal="center"/>
      <protection/>
    </xf>
    <xf numFmtId="0" fontId="23" fillId="0" borderId="59" xfId="62" applyFont="1" applyFill="1" applyBorder="1" applyAlignment="1">
      <alignment horizontal="center"/>
      <protection/>
    </xf>
    <xf numFmtId="0" fontId="23" fillId="0" borderId="60" xfId="62" applyFont="1" applyFill="1" applyBorder="1" applyAlignment="1">
      <alignment horizontal="center"/>
      <protection/>
    </xf>
    <xf numFmtId="183" fontId="23" fillId="0" borderId="58" xfId="89" applyNumberFormat="1" applyFont="1" applyFill="1" applyBorder="1" applyAlignment="1">
      <alignment horizontal="distributed" vertical="distributed"/>
    </xf>
    <xf numFmtId="183" fontId="23" fillId="0" borderId="60" xfId="89" applyNumberFormat="1" applyFont="1" applyFill="1" applyBorder="1" applyAlignment="1">
      <alignment horizontal="distributed" vertical="distributed"/>
    </xf>
    <xf numFmtId="183" fontId="35" fillId="0" borderId="58" xfId="89" applyNumberFormat="1" applyFont="1" applyFill="1" applyBorder="1" applyAlignment="1">
      <alignment horizontal="center"/>
    </xf>
    <xf numFmtId="183" fontId="35" fillId="0" borderId="60" xfId="89" applyNumberFormat="1" applyFont="1" applyFill="1" applyBorder="1" applyAlignment="1">
      <alignment horizontal="center"/>
    </xf>
    <xf numFmtId="181" fontId="35" fillId="0" borderId="26" xfId="88" applyNumberFormat="1" applyFont="1" applyFill="1" applyBorder="1" applyAlignment="1">
      <alignment/>
    </xf>
    <xf numFmtId="181" fontId="35" fillId="0" borderId="11" xfId="88" applyNumberFormat="1" applyFont="1" applyFill="1" applyBorder="1" applyAlignment="1">
      <alignment/>
    </xf>
    <xf numFmtId="0" fontId="23" fillId="0" borderId="66" xfId="62" applyFont="1" applyFill="1" applyBorder="1" applyAlignment="1">
      <alignment horizontal="center" vertical="center"/>
      <protection/>
    </xf>
    <xf numFmtId="0" fontId="23" fillId="0" borderId="20" xfId="62" applyFont="1" applyFill="1" applyBorder="1" applyAlignment="1">
      <alignment horizontal="center" vertical="center"/>
      <protection/>
    </xf>
    <xf numFmtId="0" fontId="23" fillId="0" borderId="46" xfId="62" applyFont="1" applyFill="1" applyBorder="1" applyAlignment="1">
      <alignment horizontal="center" vertical="center"/>
      <protection/>
    </xf>
    <xf numFmtId="183" fontId="23" fillId="0" borderId="66" xfId="89" applyNumberFormat="1" applyFont="1" applyFill="1" applyBorder="1" applyAlignment="1">
      <alignment horizontal="distributed" vertical="distributed"/>
    </xf>
    <xf numFmtId="183" fontId="23" fillId="0" borderId="46" xfId="89" applyNumberFormat="1" applyFont="1" applyFill="1" applyBorder="1" applyAlignment="1">
      <alignment horizontal="distributed" vertical="distributed"/>
    </xf>
    <xf numFmtId="183" fontId="37" fillId="0" borderId="57" xfId="89" applyNumberFormat="1" applyFont="1" applyFill="1" applyBorder="1" applyAlignment="1">
      <alignment horizontal="right"/>
    </xf>
    <xf numFmtId="183" fontId="37" fillId="0" borderId="22" xfId="89" applyNumberFormat="1" applyFont="1" applyFill="1" applyBorder="1" applyAlignment="1">
      <alignment horizontal="right"/>
    </xf>
    <xf numFmtId="183" fontId="35" fillId="0" borderId="57" xfId="89" applyNumberFormat="1" applyFont="1" applyFill="1" applyBorder="1" applyAlignment="1">
      <alignment horizontal="right"/>
    </xf>
    <xf numFmtId="183" fontId="35" fillId="0" borderId="22" xfId="89" applyNumberFormat="1" applyFont="1" applyFill="1" applyBorder="1" applyAlignment="1">
      <alignment horizontal="right"/>
    </xf>
    <xf numFmtId="0" fontId="23" fillId="0" borderId="53" xfId="62" applyFont="1" applyFill="1" applyBorder="1" applyAlignment="1">
      <alignment horizontal="left" wrapText="1"/>
      <protection/>
    </xf>
    <xf numFmtId="0" fontId="23" fillId="0" borderId="30" xfId="62" applyFont="1" applyFill="1" applyBorder="1" applyAlignment="1">
      <alignment horizontal="left" wrapText="1"/>
      <protection/>
    </xf>
    <xf numFmtId="0" fontId="23" fillId="0" borderId="54" xfId="62" applyFont="1" applyFill="1" applyBorder="1" applyAlignment="1">
      <alignment horizontal="left" wrapText="1"/>
      <protection/>
    </xf>
    <xf numFmtId="0" fontId="23" fillId="0" borderId="55" xfId="62" applyFont="1" applyFill="1" applyBorder="1" applyAlignment="1">
      <alignment horizontal="left" wrapText="1"/>
      <protection/>
    </xf>
    <xf numFmtId="0" fontId="23" fillId="0" borderId="43" xfId="62" applyFont="1" applyFill="1" applyBorder="1" applyAlignment="1">
      <alignment horizontal="left" wrapText="1"/>
      <protection/>
    </xf>
    <xf numFmtId="0" fontId="23" fillId="0" borderId="51" xfId="62" applyFont="1" applyFill="1" applyBorder="1" applyAlignment="1">
      <alignment horizontal="left" wrapText="1"/>
      <protection/>
    </xf>
    <xf numFmtId="3" fontId="23" fillId="0" borderId="44" xfId="62" applyNumberFormat="1" applyFont="1" applyFill="1" applyBorder="1" applyAlignment="1">
      <alignment horizontal="center" vertical="center" wrapText="1"/>
      <protection/>
    </xf>
    <xf numFmtId="0" fontId="23" fillId="0" borderId="52" xfId="62" applyFont="1" applyFill="1" applyBorder="1" applyAlignment="1">
      <alignment horizontal="center" vertical="center" wrapText="1"/>
      <protection/>
    </xf>
    <xf numFmtId="0" fontId="23" fillId="0" borderId="45" xfId="62" applyFont="1" applyFill="1" applyBorder="1" applyAlignment="1">
      <alignment horizontal="center" vertical="center" wrapText="1"/>
      <protection/>
    </xf>
    <xf numFmtId="0" fontId="23" fillId="0" borderId="44" xfId="62" applyFont="1" applyFill="1" applyBorder="1" applyAlignment="1">
      <alignment horizontal="left" wrapText="1"/>
      <protection/>
    </xf>
    <xf numFmtId="0" fontId="23" fillId="0" borderId="52" xfId="62" applyFont="1" applyFill="1" applyBorder="1" applyAlignment="1">
      <alignment horizontal="left" wrapText="1"/>
      <protection/>
    </xf>
    <xf numFmtId="0" fontId="23" fillId="0" borderId="45" xfId="62" applyFont="1" applyFill="1" applyBorder="1" applyAlignment="1">
      <alignment horizontal="left" wrapText="1"/>
      <protection/>
    </xf>
    <xf numFmtId="184" fontId="37" fillId="0" borderId="53" xfId="89" applyNumberFormat="1" applyFont="1" applyFill="1" applyBorder="1" applyAlignment="1">
      <alignment horizontal="right"/>
    </xf>
    <xf numFmtId="184" fontId="37" fillId="0" borderId="54" xfId="89" applyNumberFormat="1" applyFont="1" applyFill="1" applyBorder="1" applyAlignment="1">
      <alignment horizontal="right"/>
    </xf>
    <xf numFmtId="184" fontId="37" fillId="0" borderId="56" xfId="89" applyNumberFormat="1" applyFont="1" applyFill="1" applyBorder="1" applyAlignment="1">
      <alignment horizontal="right"/>
    </xf>
    <xf numFmtId="184" fontId="37" fillId="0" borderId="49" xfId="89" applyNumberFormat="1" applyFont="1" applyFill="1" applyBorder="1" applyAlignment="1">
      <alignment horizontal="right"/>
    </xf>
    <xf numFmtId="184" fontId="37" fillId="0" borderId="55" xfId="89" applyNumberFormat="1" applyFont="1" applyFill="1" applyBorder="1" applyAlignment="1">
      <alignment horizontal="right"/>
    </xf>
    <xf numFmtId="184" fontId="37" fillId="0" borderId="51" xfId="89" applyNumberFormat="1" applyFont="1" applyFill="1" applyBorder="1" applyAlignment="1">
      <alignment horizontal="right"/>
    </xf>
    <xf numFmtId="3" fontId="23" fillId="0" borderId="44" xfId="62" applyNumberFormat="1" applyFont="1" applyFill="1" applyBorder="1" applyAlignment="1">
      <alignment horizontal="center" wrapText="1"/>
      <protection/>
    </xf>
    <xf numFmtId="0" fontId="23" fillId="0" borderId="52" xfId="62" applyFont="1" applyFill="1" applyBorder="1" applyAlignment="1">
      <alignment horizontal="center" wrapText="1"/>
      <protection/>
    </xf>
    <xf numFmtId="0" fontId="23" fillId="0" borderId="45" xfId="62" applyFont="1" applyFill="1" applyBorder="1" applyAlignment="1">
      <alignment horizontal="center" wrapText="1"/>
      <protection/>
    </xf>
    <xf numFmtId="0" fontId="23" fillId="0" borderId="52" xfId="62" applyFont="1" applyFill="1" applyBorder="1" applyAlignment="1">
      <alignment horizontal="left"/>
      <protection/>
    </xf>
    <xf numFmtId="0" fontId="23" fillId="0" borderId="45" xfId="62" applyFont="1" applyFill="1" applyBorder="1" applyAlignment="1">
      <alignment horizontal="left"/>
      <protection/>
    </xf>
    <xf numFmtId="183" fontId="23" fillId="0" borderId="44" xfId="89" applyNumberFormat="1" applyFont="1" applyFill="1" applyBorder="1" applyAlignment="1">
      <alignment horizontal="right" vertical="distributed"/>
    </xf>
    <xf numFmtId="183" fontId="23" fillId="0" borderId="45" xfId="89" applyNumberFormat="1" applyFont="1" applyFill="1" applyBorder="1" applyAlignment="1">
      <alignment horizontal="right" vertical="distributed"/>
    </xf>
    <xf numFmtId="183" fontId="35" fillId="0" borderId="44" xfId="89" applyNumberFormat="1" applyFont="1" applyFill="1" applyBorder="1" applyAlignment="1">
      <alignment horizontal="right"/>
    </xf>
    <xf numFmtId="183" fontId="35" fillId="0" borderId="45" xfId="89" applyNumberFormat="1" applyFont="1" applyFill="1" applyBorder="1" applyAlignment="1">
      <alignment horizontal="right"/>
    </xf>
    <xf numFmtId="0" fontId="16" fillId="0" borderId="56" xfId="62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49" xfId="62" applyFont="1" applyFill="1" applyBorder="1" applyAlignment="1">
      <alignment horizontal="center"/>
      <protection/>
    </xf>
    <xf numFmtId="0" fontId="23" fillId="0" borderId="44" xfId="0" applyFont="1" applyFill="1" applyBorder="1" applyAlignment="1">
      <alignment horizontal="left" wrapText="1"/>
    </xf>
    <xf numFmtId="0" fontId="23" fillId="0" borderId="52" xfId="0" applyFont="1" applyFill="1" applyBorder="1" applyAlignment="1">
      <alignment horizontal="left" wrapText="1"/>
    </xf>
    <xf numFmtId="0" fontId="23" fillId="0" borderId="45" xfId="0" applyFont="1" applyFill="1" applyBorder="1" applyAlignment="1">
      <alignment horizontal="left" wrapText="1"/>
    </xf>
    <xf numFmtId="175" fontId="23" fillId="0" borderId="44" xfId="62" applyNumberFormat="1" applyFont="1" applyFill="1" applyBorder="1" applyAlignment="1">
      <alignment horizontal="right" vertical="distributed"/>
      <protection/>
    </xf>
    <xf numFmtId="175" fontId="23" fillId="0" borderId="45" xfId="62" applyNumberFormat="1" applyFont="1" applyFill="1" applyBorder="1" applyAlignment="1">
      <alignment horizontal="right" vertical="distributed"/>
      <protection/>
    </xf>
    <xf numFmtId="175" fontId="35" fillId="0" borderId="44" xfId="62" applyNumberFormat="1" applyFont="1" applyFill="1" applyBorder="1" applyAlignment="1">
      <alignment horizontal="center"/>
      <protection/>
    </xf>
    <xf numFmtId="175" fontId="35" fillId="0" borderId="45" xfId="62" applyNumberFormat="1" applyFont="1" applyFill="1" applyBorder="1" applyAlignment="1">
      <alignment horizontal="center"/>
      <protection/>
    </xf>
    <xf numFmtId="43" fontId="35" fillId="0" borderId="44" xfId="89" applyFont="1" applyFill="1" applyBorder="1" applyAlignment="1">
      <alignment horizontal="center"/>
    </xf>
    <xf numFmtId="43" fontId="35" fillId="0" borderId="45" xfId="89" applyFont="1" applyFill="1" applyBorder="1" applyAlignment="1">
      <alignment horizontal="center"/>
    </xf>
    <xf numFmtId="0" fontId="23" fillId="0" borderId="44" xfId="62" applyNumberFormat="1" applyFont="1" applyFill="1" applyBorder="1" applyAlignment="1">
      <alignment horizontal="left" wrapText="1"/>
      <protection/>
    </xf>
    <xf numFmtId="0" fontId="23" fillId="0" borderId="52" xfId="62" applyNumberFormat="1" applyFont="1" applyFill="1" applyBorder="1" applyAlignment="1">
      <alignment horizontal="left" wrapText="1"/>
      <protection/>
    </xf>
    <xf numFmtId="0" fontId="23" fillId="0" borderId="45" xfId="62" applyNumberFormat="1" applyFont="1" applyFill="1" applyBorder="1" applyAlignment="1">
      <alignment horizontal="left" wrapText="1"/>
      <protection/>
    </xf>
    <xf numFmtId="181" fontId="23" fillId="0" borderId="44" xfId="62" applyNumberFormat="1" applyFont="1" applyFill="1" applyBorder="1" applyAlignment="1">
      <alignment horizontal="right" vertical="distributed"/>
      <protection/>
    </xf>
    <xf numFmtId="181" fontId="23" fillId="0" borderId="45" xfId="62" applyNumberFormat="1" applyFont="1" applyFill="1" applyBorder="1" applyAlignment="1">
      <alignment horizontal="right" vertical="distributed"/>
      <protection/>
    </xf>
    <xf numFmtId="181" fontId="35" fillId="0" borderId="44" xfId="62" applyNumberFormat="1" applyFont="1" applyFill="1" applyBorder="1" applyAlignment="1">
      <alignment horizontal="center"/>
      <protection/>
    </xf>
    <xf numFmtId="181" fontId="35" fillId="0" borderId="45" xfId="62" applyNumberFormat="1" applyFont="1" applyFill="1" applyBorder="1" applyAlignment="1">
      <alignment horizontal="center"/>
      <protection/>
    </xf>
    <xf numFmtId="0" fontId="23" fillId="0" borderId="44" xfId="62" applyFont="1" applyFill="1" applyBorder="1" applyAlignment="1">
      <alignment wrapText="1"/>
      <protection/>
    </xf>
    <xf numFmtId="0" fontId="23" fillId="0" borderId="52" xfId="62" applyFont="1" applyFill="1" applyBorder="1" applyAlignment="1">
      <alignment wrapText="1"/>
      <protection/>
    </xf>
    <xf numFmtId="0" fontId="23" fillId="0" borderId="45" xfId="62" applyFont="1" applyFill="1" applyBorder="1" applyAlignment="1">
      <alignment wrapText="1"/>
      <protection/>
    </xf>
    <xf numFmtId="183" fontId="35" fillId="0" borderId="44" xfId="89" applyNumberFormat="1" applyFont="1" applyFill="1" applyBorder="1" applyAlignment="1">
      <alignment horizontal="center"/>
    </xf>
    <xf numFmtId="183" fontId="35" fillId="0" borderId="45" xfId="89" applyNumberFormat="1" applyFont="1" applyFill="1" applyBorder="1" applyAlignment="1">
      <alignment horizontal="center"/>
    </xf>
    <xf numFmtId="183" fontId="23" fillId="0" borderId="44" xfId="89" applyNumberFormat="1" applyFont="1" applyFill="1" applyBorder="1" applyAlignment="1">
      <alignment horizontal="center" vertical="distributed"/>
    </xf>
    <xf numFmtId="183" fontId="23" fillId="0" borderId="45" xfId="89" applyNumberFormat="1" applyFont="1" applyFill="1" applyBorder="1" applyAlignment="1">
      <alignment horizontal="center" vertical="distributed"/>
    </xf>
    <xf numFmtId="43" fontId="23" fillId="0" borderId="44" xfId="89" applyFont="1" applyFill="1" applyBorder="1" applyAlignment="1">
      <alignment horizontal="right" vertical="distributed"/>
    </xf>
    <xf numFmtId="43" fontId="23" fillId="0" borderId="45" xfId="89" applyFont="1" applyFill="1" applyBorder="1" applyAlignment="1">
      <alignment horizontal="right" vertical="distributed"/>
    </xf>
    <xf numFmtId="0" fontId="16" fillId="0" borderId="0" xfId="66" applyFont="1" applyFill="1" applyAlignment="1">
      <alignment horizontal="center"/>
      <protection/>
    </xf>
    <xf numFmtId="0" fontId="25" fillId="0" borderId="0" xfId="65" applyFont="1" applyFill="1" applyAlignment="1">
      <alignment horizontal="right" vertical="center" wrapText="1"/>
      <protection/>
    </xf>
    <xf numFmtId="49" fontId="7" fillId="0" borderId="28" xfId="65" applyNumberFormat="1" applyFont="1" applyFill="1" applyBorder="1" applyAlignment="1">
      <alignment horizontal="center" vertical="center" wrapText="1"/>
      <protection/>
    </xf>
    <xf numFmtId="49" fontId="7" fillId="0" borderId="67" xfId="65" applyNumberFormat="1" applyFont="1" applyFill="1" applyBorder="1" applyAlignment="1">
      <alignment horizontal="center" vertical="center" wrapText="1"/>
      <protection/>
    </xf>
    <xf numFmtId="49" fontId="7" fillId="0" borderId="15" xfId="65" applyNumberFormat="1" applyFont="1" applyFill="1" applyBorder="1" applyAlignment="1">
      <alignment horizontal="center" vertical="center" wrapText="1"/>
      <protection/>
    </xf>
    <xf numFmtId="49" fontId="7" fillId="0" borderId="68" xfId="65" applyNumberFormat="1" applyFont="1" applyFill="1" applyBorder="1" applyAlignment="1">
      <alignment horizontal="center" vertical="center" wrapText="1"/>
      <protection/>
    </xf>
    <xf numFmtId="49" fontId="7" fillId="0" borderId="17" xfId="65" applyNumberFormat="1" applyFont="1" applyFill="1" applyBorder="1" applyAlignment="1">
      <alignment horizontal="center" vertical="center" wrapText="1"/>
      <protection/>
    </xf>
    <xf numFmtId="49" fontId="7" fillId="0" borderId="23" xfId="65" applyNumberFormat="1" applyFont="1" applyFill="1" applyBorder="1" applyAlignment="1">
      <alignment horizontal="center" vertical="center" wrapText="1"/>
      <protection/>
    </xf>
    <xf numFmtId="0" fontId="23" fillId="0" borderId="0" xfId="65" applyFont="1" applyFill="1" applyAlignment="1">
      <alignment horizontal="right" vertical="center" wrapText="1"/>
      <protection/>
    </xf>
    <xf numFmtId="0" fontId="31" fillId="0" borderId="0" xfId="56" applyFont="1" applyFill="1" applyAlignment="1">
      <alignment horizontal="center" vertical="top"/>
      <protection/>
    </xf>
    <xf numFmtId="0" fontId="16" fillId="0" borderId="0" xfId="56" applyFont="1" applyAlignment="1">
      <alignment horizontal="center"/>
      <protection/>
    </xf>
    <xf numFmtId="0" fontId="23" fillId="0" borderId="0" xfId="64" applyFont="1" applyAlignment="1">
      <alignment horizontal="right"/>
      <protection/>
    </xf>
    <xf numFmtId="0" fontId="23" fillId="0" borderId="0" xfId="56" applyFont="1" applyAlignment="1">
      <alignment horizontal="right"/>
      <protection/>
    </xf>
    <xf numFmtId="0" fontId="41" fillId="0" borderId="0" xfId="56" applyFont="1" applyAlignment="1">
      <alignment horizontal="center"/>
      <protection/>
    </xf>
    <xf numFmtId="0" fontId="16" fillId="0" borderId="44" xfId="56" applyFont="1" applyBorder="1" applyAlignment="1">
      <alignment horizontal="center" vertical="center" wrapText="1"/>
      <protection/>
    </xf>
    <xf numFmtId="0" fontId="16" fillId="0" borderId="50" xfId="56" applyFont="1" applyBorder="1" applyAlignment="1">
      <alignment horizontal="center" vertical="center" wrapText="1"/>
      <protection/>
    </xf>
    <xf numFmtId="0" fontId="23" fillId="0" borderId="58" xfId="56" applyFont="1" applyBorder="1" applyAlignment="1">
      <alignment horizontal="left" vertical="center"/>
      <protection/>
    </xf>
    <xf numFmtId="0" fontId="23" fillId="0" borderId="31" xfId="56" applyFont="1" applyBorder="1" applyAlignment="1">
      <alignment horizontal="left" vertical="center"/>
      <protection/>
    </xf>
    <xf numFmtId="0" fontId="23" fillId="0" borderId="64" xfId="56" applyFont="1" applyBorder="1" applyAlignment="1">
      <alignment horizontal="left" vertical="center"/>
      <protection/>
    </xf>
    <xf numFmtId="0" fontId="23" fillId="0" borderId="69" xfId="56" applyFont="1" applyBorder="1" applyAlignment="1">
      <alignment horizontal="left" vertical="center"/>
      <protection/>
    </xf>
    <xf numFmtId="0" fontId="23" fillId="0" borderId="48" xfId="56" applyFont="1" applyBorder="1" applyAlignment="1">
      <alignment horizontal="left" vertical="center"/>
      <protection/>
    </xf>
    <xf numFmtId="0" fontId="23" fillId="0" borderId="15" xfId="56" applyFont="1" applyBorder="1" applyAlignment="1">
      <alignment horizontal="left" vertical="center"/>
      <protection/>
    </xf>
    <xf numFmtId="0" fontId="23" fillId="0" borderId="48" xfId="56" applyFont="1" applyFill="1" applyBorder="1" applyAlignment="1">
      <alignment horizontal="left" vertical="center"/>
      <protection/>
    </xf>
    <xf numFmtId="0" fontId="23" fillId="0" borderId="15" xfId="56" applyFont="1" applyFill="1" applyBorder="1" applyAlignment="1">
      <alignment horizontal="left" vertical="center"/>
      <protection/>
    </xf>
    <xf numFmtId="0" fontId="23" fillId="0" borderId="57" xfId="56" applyFont="1" applyBorder="1" applyAlignment="1">
      <alignment horizontal="left" vertical="center"/>
      <protection/>
    </xf>
    <xf numFmtId="0" fontId="23" fillId="0" borderId="23" xfId="56" applyFont="1" applyBorder="1" applyAlignment="1">
      <alignment horizontal="left" vertic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_классификация" xfId="58"/>
    <cellStyle name="Обычный 3" xfId="59"/>
    <cellStyle name="Обычный 3 2" xfId="60"/>
    <cellStyle name="Обычный 4" xfId="61"/>
    <cellStyle name="Обычный_3 и 4 2012 г" xfId="62"/>
    <cellStyle name="Обычный_pril k resh_07092011" xfId="63"/>
    <cellStyle name="Обычный_Исполнение бюджета 2 квартал ПЕЧАТЬ" xfId="64"/>
    <cellStyle name="Обычный_классификация" xfId="65"/>
    <cellStyle name="Обычный_прил 12_pril181_01062011 2" xfId="66"/>
    <cellStyle name="Обычный_Приложения 1-9 к бюджету 2007 Поправка" xfId="67"/>
    <cellStyle name="Обычный_Приложения 9-15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Тысячи [0]_Лист1" xfId="78"/>
    <cellStyle name="Тысячи_Лист1" xfId="79"/>
    <cellStyle name="Comma" xfId="80"/>
    <cellStyle name="Comma [0]" xfId="81"/>
    <cellStyle name="Финансовый 2" xfId="82"/>
    <cellStyle name="Финансовый 2 10" xfId="83"/>
    <cellStyle name="Финансовый 2 11" xfId="84"/>
    <cellStyle name="Финансовый 2 8" xfId="85"/>
    <cellStyle name="Финансовый 2 9" xfId="86"/>
    <cellStyle name="Финансовый 3" xfId="87"/>
    <cellStyle name="Финансовый 4" xfId="88"/>
    <cellStyle name="Финансовый_3 и 4 2012 г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24"/>
  <sheetViews>
    <sheetView zoomScale="75" zoomScaleNormal="75" zoomScalePageLayoutView="0" workbookViewId="0" topLeftCell="A12">
      <selection activeCell="I27" sqref="I27"/>
    </sheetView>
  </sheetViews>
  <sheetFormatPr defaultColWidth="9.140625" defaultRowHeight="12.75"/>
  <cols>
    <col min="1" max="2" width="9.140625" style="353" customWidth="1"/>
    <col min="3" max="3" width="15.57421875" style="353" customWidth="1"/>
    <col min="4" max="5" width="9.140625" style="353" customWidth="1"/>
    <col min="6" max="6" width="19.00390625" style="353" customWidth="1"/>
    <col min="7" max="7" width="15.421875" style="353" customWidth="1"/>
    <col min="8" max="8" width="18.28125" style="353" customWidth="1"/>
    <col min="9" max="9" width="9.140625" style="353" customWidth="1"/>
    <col min="10" max="10" width="26.421875" style="353" customWidth="1"/>
    <col min="11" max="11" width="9.140625" style="258" customWidth="1"/>
    <col min="12" max="12" width="5.8515625" style="258" customWidth="1"/>
    <col min="13" max="16" width="17.421875" style="473" hidden="1" customWidth="1"/>
    <col min="17" max="17" width="18.28125" style="354" hidden="1" customWidth="1"/>
    <col min="18" max="18" width="9.140625" style="353" hidden="1" customWidth="1"/>
    <col min="19" max="19" width="17.140625" style="353" hidden="1" customWidth="1"/>
    <col min="20" max="20" width="4.28125" style="353" hidden="1" customWidth="1"/>
    <col min="21" max="21" width="17.140625" style="353" hidden="1" customWidth="1"/>
    <col min="22" max="22" width="13.28125" style="353" customWidth="1"/>
    <col min="23" max="23" width="21.00390625" style="353" customWidth="1"/>
    <col min="24" max="16384" width="9.140625" style="353" customWidth="1"/>
  </cols>
  <sheetData>
    <row r="1" spans="12:13" ht="15.75" hidden="1">
      <c r="L1" s="471" t="s">
        <v>397</v>
      </c>
      <c r="M1" s="238"/>
    </row>
    <row r="2" spans="10:14" ht="15.75" hidden="1">
      <c r="J2" s="351"/>
      <c r="L2" s="471" t="s">
        <v>244</v>
      </c>
      <c r="M2" s="238"/>
      <c r="N2" s="238"/>
    </row>
    <row r="3" spans="8:16" ht="15.75" hidden="1">
      <c r="H3" s="351"/>
      <c r="I3" s="351"/>
      <c r="J3" s="351"/>
      <c r="L3" s="471" t="s">
        <v>398</v>
      </c>
      <c r="M3" s="238"/>
      <c r="N3" s="238"/>
      <c r="O3" s="238"/>
      <c r="P3" s="238"/>
    </row>
    <row r="4" spans="9:15" ht="15.75" hidden="1">
      <c r="I4" s="351"/>
      <c r="J4" s="351"/>
      <c r="L4" s="471" t="s">
        <v>242</v>
      </c>
      <c r="M4" s="238"/>
      <c r="N4" s="238"/>
      <c r="O4" s="238"/>
    </row>
    <row r="5" spans="9:15" ht="15.75" hidden="1">
      <c r="I5" s="351"/>
      <c r="J5" s="351"/>
      <c r="L5" s="471" t="s">
        <v>242</v>
      </c>
      <c r="M5" s="238"/>
      <c r="N5" s="238"/>
      <c r="O5" s="238"/>
    </row>
    <row r="6" spans="10:14" ht="15.75" hidden="1">
      <c r="J6" s="351"/>
      <c r="L6" s="474" t="s">
        <v>399</v>
      </c>
      <c r="M6" s="177"/>
      <c r="N6" s="177"/>
    </row>
    <row r="7" ht="15" hidden="1"/>
    <row r="8" ht="15.75" hidden="1">
      <c r="L8" s="471" t="s">
        <v>240</v>
      </c>
    </row>
    <row r="9" ht="15" hidden="1"/>
    <row r="10" ht="15.75" hidden="1">
      <c r="L10" s="471" t="s">
        <v>400</v>
      </c>
    </row>
    <row r="11" ht="15.75" hidden="1">
      <c r="L11" s="471"/>
    </row>
    <row r="12" spans="10:12" ht="15.75">
      <c r="J12" s="717" t="s">
        <v>397</v>
      </c>
      <c r="K12" s="717"/>
      <c r="L12" s="717"/>
    </row>
    <row r="13" spans="10:12" ht="15.75">
      <c r="J13" s="717" t="s">
        <v>244</v>
      </c>
      <c r="K13" s="717"/>
      <c r="L13" s="717"/>
    </row>
    <row r="14" spans="8:12" ht="15.75">
      <c r="H14" s="717" t="s">
        <v>243</v>
      </c>
      <c r="I14" s="717"/>
      <c r="J14" s="717"/>
      <c r="K14" s="717"/>
      <c r="L14" s="717"/>
    </row>
    <row r="15" spans="9:12" ht="15.75">
      <c r="I15" s="717" t="s">
        <v>242</v>
      </c>
      <c r="J15" s="717"/>
      <c r="K15" s="717"/>
      <c r="L15" s="717"/>
    </row>
    <row r="16" spans="10:12" ht="15.75">
      <c r="J16" s="718" t="s">
        <v>803</v>
      </c>
      <c r="K16" s="718"/>
      <c r="L16" s="718"/>
    </row>
    <row r="17" ht="15.75">
      <c r="L17" s="471"/>
    </row>
    <row r="18" spans="10:21" ht="15.75">
      <c r="J18" s="717" t="s">
        <v>418</v>
      </c>
      <c r="K18" s="717"/>
      <c r="L18" s="717"/>
      <c r="M18" s="181"/>
      <c r="N18" s="181"/>
      <c r="O18" s="181"/>
      <c r="P18" s="181"/>
      <c r="Q18" s="181"/>
      <c r="R18" s="181"/>
      <c r="S18" s="181"/>
      <c r="T18" s="181"/>
      <c r="U18" s="181"/>
    </row>
    <row r="19" spans="10:21" ht="15.75">
      <c r="J19" s="717" t="s">
        <v>244</v>
      </c>
      <c r="K19" s="717"/>
      <c r="L19" s="717"/>
      <c r="Q19" s="475"/>
      <c r="S19" s="181"/>
      <c r="T19" s="181"/>
      <c r="U19" s="181"/>
    </row>
    <row r="20" spans="8:21" ht="15.75">
      <c r="H20" s="717" t="s">
        <v>243</v>
      </c>
      <c r="I20" s="717"/>
      <c r="J20" s="717"/>
      <c r="K20" s="717"/>
      <c r="L20" s="717"/>
      <c r="M20" s="181"/>
      <c r="N20" s="181"/>
      <c r="O20" s="181"/>
      <c r="P20" s="181"/>
      <c r="Q20" s="181"/>
      <c r="R20" s="181"/>
      <c r="S20" s="181"/>
      <c r="T20" s="181"/>
      <c r="U20" s="181"/>
    </row>
    <row r="21" spans="9:21" ht="15.75">
      <c r="I21" s="717" t="s">
        <v>242</v>
      </c>
      <c r="J21" s="717"/>
      <c r="K21" s="717"/>
      <c r="L21" s="717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0:21" ht="15.75">
      <c r="J22" s="718" t="s">
        <v>616</v>
      </c>
      <c r="K22" s="718"/>
      <c r="L22" s="718"/>
      <c r="Q22" s="351"/>
      <c r="R22" s="236" t="s">
        <v>390</v>
      </c>
      <c r="T22" s="476"/>
      <c r="U22" s="476"/>
    </row>
    <row r="23" spans="17:21" ht="15.75">
      <c r="Q23" s="351"/>
      <c r="R23" s="238"/>
      <c r="S23" s="238"/>
      <c r="T23" s="238"/>
      <c r="U23" s="238"/>
    </row>
    <row r="24" spans="12:20" ht="15.75" hidden="1">
      <c r="L24" s="238" t="s">
        <v>240</v>
      </c>
      <c r="Q24" s="351"/>
      <c r="R24" s="238"/>
      <c r="S24" s="238"/>
      <c r="T24" s="238"/>
    </row>
    <row r="25" spans="12:21" ht="15.75" hidden="1">
      <c r="L25" s="351"/>
      <c r="Q25" s="351"/>
      <c r="R25" s="238"/>
      <c r="S25" s="238"/>
      <c r="T25" s="238"/>
      <c r="U25" s="238"/>
    </row>
    <row r="26" spans="12:20" ht="15.75" hidden="1">
      <c r="L26" s="238" t="s">
        <v>584</v>
      </c>
      <c r="Q26" s="351"/>
      <c r="R26" s="238"/>
      <c r="S26" s="238"/>
      <c r="T26" s="238"/>
    </row>
    <row r="27" spans="10:12" ht="15.75">
      <c r="J27" s="238"/>
      <c r="K27" s="471"/>
      <c r="L27" s="238"/>
    </row>
    <row r="28" spans="10:12" ht="15.75">
      <c r="J28" s="238"/>
      <c r="K28" s="471"/>
      <c r="L28" s="471"/>
    </row>
    <row r="29" ht="15" hidden="1"/>
    <row r="30" spans="1:12" ht="19.5" customHeight="1">
      <c r="A30" s="719" t="s">
        <v>402</v>
      </c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</row>
    <row r="31" spans="1:12" ht="18.75">
      <c r="A31" s="719" t="s">
        <v>403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</row>
    <row r="32" spans="1:12" ht="18.75" hidden="1">
      <c r="A32" s="719"/>
      <c r="B32" s="719"/>
      <c r="C32" s="719"/>
      <c r="D32" s="719"/>
      <c r="E32" s="719"/>
      <c r="F32" s="719"/>
      <c r="G32" s="719"/>
      <c r="H32" s="719"/>
      <c r="I32" s="719"/>
      <c r="J32" s="719"/>
      <c r="K32" s="719"/>
      <c r="L32" s="719"/>
    </row>
    <row r="33" spans="1:12" ht="18.75">
      <c r="A33" s="719" t="s">
        <v>585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</row>
    <row r="34" spans="1:21" ht="16.5" thickBot="1">
      <c r="A34" s="515"/>
      <c r="B34" s="515"/>
      <c r="C34" s="515"/>
      <c r="D34" s="515"/>
      <c r="E34" s="515"/>
      <c r="F34" s="515"/>
      <c r="G34" s="515"/>
      <c r="H34" s="515"/>
      <c r="I34" s="515"/>
      <c r="J34" s="515"/>
      <c r="K34" s="720" t="s">
        <v>404</v>
      </c>
      <c r="L34" s="720"/>
      <c r="R34" s="721"/>
      <c r="S34" s="721"/>
      <c r="T34" s="721" t="s">
        <v>404</v>
      </c>
      <c r="U34" s="721"/>
    </row>
    <row r="35" spans="1:21" ht="15.75">
      <c r="A35" s="734" t="s">
        <v>405</v>
      </c>
      <c r="B35" s="735"/>
      <c r="C35" s="736"/>
      <c r="D35" s="737" t="s">
        <v>406</v>
      </c>
      <c r="E35" s="738"/>
      <c r="F35" s="738"/>
      <c r="G35" s="738"/>
      <c r="H35" s="738"/>
      <c r="I35" s="738"/>
      <c r="J35" s="739"/>
      <c r="K35" s="737" t="s">
        <v>413</v>
      </c>
      <c r="L35" s="739"/>
      <c r="M35" s="743" t="s">
        <v>408</v>
      </c>
      <c r="N35" s="728" t="s">
        <v>409</v>
      </c>
      <c r="O35" s="728" t="s">
        <v>410</v>
      </c>
      <c r="P35" s="743" t="s">
        <v>411</v>
      </c>
      <c r="Q35" s="745" t="s">
        <v>412</v>
      </c>
      <c r="R35" s="722" t="s">
        <v>407</v>
      </c>
      <c r="S35" s="723"/>
      <c r="T35" s="722" t="s">
        <v>413</v>
      </c>
      <c r="U35" s="723"/>
    </row>
    <row r="36" spans="1:21" ht="16.5" thickBot="1">
      <c r="A36" s="726" t="s">
        <v>414</v>
      </c>
      <c r="B36" s="720"/>
      <c r="C36" s="727"/>
      <c r="D36" s="740"/>
      <c r="E36" s="741"/>
      <c r="F36" s="741"/>
      <c r="G36" s="741"/>
      <c r="H36" s="741"/>
      <c r="I36" s="741"/>
      <c r="J36" s="742"/>
      <c r="K36" s="740"/>
      <c r="L36" s="742"/>
      <c r="M36" s="744"/>
      <c r="N36" s="729"/>
      <c r="O36" s="729"/>
      <c r="P36" s="744"/>
      <c r="Q36" s="746"/>
      <c r="R36" s="724"/>
      <c r="S36" s="725"/>
      <c r="T36" s="724"/>
      <c r="U36" s="725"/>
    </row>
    <row r="37" spans="1:21" ht="16.5" thickBot="1">
      <c r="A37" s="516"/>
      <c r="B37" s="517">
        <v>1</v>
      </c>
      <c r="C37" s="518"/>
      <c r="D37" s="516"/>
      <c r="E37" s="519"/>
      <c r="F37" s="519"/>
      <c r="G37" s="517">
        <v>2</v>
      </c>
      <c r="H37" s="519"/>
      <c r="I37" s="519"/>
      <c r="J37" s="518"/>
      <c r="K37" s="730">
        <v>3</v>
      </c>
      <c r="L37" s="731"/>
      <c r="M37" s="477"/>
      <c r="N37" s="477"/>
      <c r="O37" s="477"/>
      <c r="P37" s="477"/>
      <c r="Q37" s="478"/>
      <c r="R37" s="732">
        <v>3</v>
      </c>
      <c r="S37" s="733"/>
      <c r="T37" s="732">
        <v>3</v>
      </c>
      <c r="U37" s="733"/>
    </row>
    <row r="38" spans="1:21" ht="15" customHeight="1">
      <c r="A38" s="752" t="s">
        <v>415</v>
      </c>
      <c r="B38" s="753"/>
      <c r="C38" s="754"/>
      <c r="D38" s="758" t="s">
        <v>416</v>
      </c>
      <c r="E38" s="759"/>
      <c r="F38" s="759"/>
      <c r="G38" s="759"/>
      <c r="H38" s="759"/>
      <c r="I38" s="759"/>
      <c r="J38" s="760"/>
      <c r="K38" s="764">
        <f>K40+K51+K57+K63+K82+K88+K104+K47+K44+K100</f>
        <v>74662.716</v>
      </c>
      <c r="L38" s="765"/>
      <c r="M38" s="747">
        <v>17235.358</v>
      </c>
      <c r="N38" s="747"/>
      <c r="O38" s="747"/>
      <c r="P38" s="747">
        <f>P40+P51+P57+P63+P82+P88+P104</f>
        <v>24582.394</v>
      </c>
      <c r="Q38" s="747">
        <v>20829</v>
      </c>
      <c r="R38" s="748">
        <f>R40+R51+R57+R63+R82+R88+R104+R47+R44+R100</f>
        <v>73596.20000000001</v>
      </c>
      <c r="S38" s="749"/>
      <c r="T38" s="748">
        <f>T40+T51+T57+T63+T82+T88+T104+T47+T44+T100</f>
        <v>75660.70000000001</v>
      </c>
      <c r="U38" s="749"/>
    </row>
    <row r="39" spans="1:21" ht="13.5" customHeight="1" thickBot="1">
      <c r="A39" s="755"/>
      <c r="B39" s="756"/>
      <c r="C39" s="757"/>
      <c r="D39" s="761"/>
      <c r="E39" s="762"/>
      <c r="F39" s="762"/>
      <c r="G39" s="762"/>
      <c r="H39" s="762"/>
      <c r="I39" s="762"/>
      <c r="J39" s="763"/>
      <c r="K39" s="766"/>
      <c r="L39" s="767"/>
      <c r="M39" s="747"/>
      <c r="N39" s="747"/>
      <c r="O39" s="747"/>
      <c r="P39" s="747"/>
      <c r="Q39" s="747"/>
      <c r="R39" s="750"/>
      <c r="S39" s="751"/>
      <c r="T39" s="750"/>
      <c r="U39" s="751"/>
    </row>
    <row r="40" spans="1:23" ht="15.75">
      <c r="A40" s="520" t="s">
        <v>417</v>
      </c>
      <c r="B40" s="521"/>
      <c r="C40" s="522"/>
      <c r="D40" s="758" t="s">
        <v>419</v>
      </c>
      <c r="E40" s="759"/>
      <c r="F40" s="759"/>
      <c r="G40" s="759"/>
      <c r="H40" s="759"/>
      <c r="I40" s="759"/>
      <c r="J40" s="760"/>
      <c r="K40" s="764">
        <f>K42</f>
        <v>28840.1</v>
      </c>
      <c r="L40" s="765"/>
      <c r="M40" s="747">
        <v>4523.7</v>
      </c>
      <c r="N40" s="747"/>
      <c r="O40" s="747"/>
      <c r="P40" s="747">
        <f>P42</f>
        <v>5592.7</v>
      </c>
      <c r="Q40" s="768">
        <v>4938.464</v>
      </c>
      <c r="R40" s="748">
        <f>R42</f>
        <v>25200</v>
      </c>
      <c r="S40" s="749"/>
      <c r="T40" s="748">
        <f>T42</f>
        <v>26208</v>
      </c>
      <c r="U40" s="749"/>
      <c r="W40" s="479"/>
    </row>
    <row r="41" spans="1:23" ht="16.5" thickBot="1">
      <c r="A41" s="523" t="s">
        <v>420</v>
      </c>
      <c r="B41" s="524"/>
      <c r="C41" s="525"/>
      <c r="D41" s="761"/>
      <c r="E41" s="762"/>
      <c r="F41" s="762"/>
      <c r="G41" s="762"/>
      <c r="H41" s="762"/>
      <c r="I41" s="762"/>
      <c r="J41" s="763"/>
      <c r="K41" s="766"/>
      <c r="L41" s="767"/>
      <c r="M41" s="747"/>
      <c r="N41" s="747"/>
      <c r="O41" s="747"/>
      <c r="P41" s="747"/>
      <c r="Q41" s="768"/>
      <c r="R41" s="750"/>
      <c r="S41" s="751"/>
      <c r="T41" s="750"/>
      <c r="U41" s="751"/>
      <c r="W41" s="479"/>
    </row>
    <row r="42" spans="1:23" ht="15.75">
      <c r="A42" s="734" t="s">
        <v>421</v>
      </c>
      <c r="B42" s="735"/>
      <c r="C42" s="736"/>
      <c r="D42" s="526"/>
      <c r="E42" s="527"/>
      <c r="F42" s="527"/>
      <c r="G42" s="527"/>
      <c r="H42" s="527"/>
      <c r="I42" s="527"/>
      <c r="J42" s="528"/>
      <c r="K42" s="770">
        <v>28840.1</v>
      </c>
      <c r="L42" s="771"/>
      <c r="M42" s="747">
        <v>4523.7</v>
      </c>
      <c r="N42" s="747">
        <v>534.5</v>
      </c>
      <c r="O42" s="747">
        <v>534.5</v>
      </c>
      <c r="P42" s="747">
        <f>M42+N42+O42</f>
        <v>5592.7</v>
      </c>
      <c r="Q42" s="768">
        <v>4938.464</v>
      </c>
      <c r="R42" s="774">
        <v>25200</v>
      </c>
      <c r="S42" s="775"/>
      <c r="T42" s="774">
        <v>26208</v>
      </c>
      <c r="U42" s="775"/>
      <c r="W42" s="479"/>
    </row>
    <row r="43" spans="1:23" ht="16.5" thickBot="1">
      <c r="A43" s="726"/>
      <c r="B43" s="720"/>
      <c r="C43" s="727"/>
      <c r="D43" s="529" t="s">
        <v>422</v>
      </c>
      <c r="E43" s="530"/>
      <c r="F43" s="530"/>
      <c r="G43" s="530"/>
      <c r="H43" s="530"/>
      <c r="I43" s="530"/>
      <c r="J43" s="531"/>
      <c r="K43" s="772"/>
      <c r="L43" s="773"/>
      <c r="M43" s="747"/>
      <c r="N43" s="747"/>
      <c r="O43" s="747"/>
      <c r="P43" s="747"/>
      <c r="Q43" s="768"/>
      <c r="R43" s="776"/>
      <c r="S43" s="777"/>
      <c r="T43" s="776"/>
      <c r="U43" s="777"/>
      <c r="W43" s="479"/>
    </row>
    <row r="44" spans="1:23" ht="15" customHeight="1">
      <c r="A44" s="778" t="s">
        <v>423</v>
      </c>
      <c r="B44" s="779"/>
      <c r="C44" s="780"/>
      <c r="D44" s="784" t="s">
        <v>424</v>
      </c>
      <c r="E44" s="785"/>
      <c r="F44" s="785"/>
      <c r="G44" s="785"/>
      <c r="H44" s="785"/>
      <c r="I44" s="785"/>
      <c r="J44" s="786"/>
      <c r="K44" s="764">
        <f>K46</f>
        <v>822</v>
      </c>
      <c r="L44" s="765"/>
      <c r="M44" s="747">
        <v>9794</v>
      </c>
      <c r="N44" s="747"/>
      <c r="O44" s="747"/>
      <c r="P44" s="747" t="e">
        <f>#REF!+P47+P48</f>
        <v>#REF!</v>
      </c>
      <c r="Q44" s="769">
        <v>12087.28833</v>
      </c>
      <c r="R44" s="748">
        <f>R46</f>
        <v>0</v>
      </c>
      <c r="S44" s="749"/>
      <c r="T44" s="748">
        <f>T46</f>
        <v>0</v>
      </c>
      <c r="U44" s="749"/>
      <c r="W44" s="479"/>
    </row>
    <row r="45" spans="1:23" ht="15.75" customHeight="1" thickBot="1">
      <c r="A45" s="781"/>
      <c r="B45" s="782"/>
      <c r="C45" s="783"/>
      <c r="D45" s="787"/>
      <c r="E45" s="788"/>
      <c r="F45" s="788"/>
      <c r="G45" s="788"/>
      <c r="H45" s="788"/>
      <c r="I45" s="788"/>
      <c r="J45" s="789"/>
      <c r="K45" s="766"/>
      <c r="L45" s="767"/>
      <c r="M45" s="747"/>
      <c r="N45" s="747"/>
      <c r="O45" s="747"/>
      <c r="P45" s="747"/>
      <c r="Q45" s="769"/>
      <c r="R45" s="750"/>
      <c r="S45" s="751"/>
      <c r="T45" s="750"/>
      <c r="U45" s="751"/>
      <c r="W45" s="479"/>
    </row>
    <row r="46" spans="1:23" ht="30.75" customHeight="1" thickBot="1">
      <c r="A46" s="790" t="s">
        <v>425</v>
      </c>
      <c r="B46" s="791"/>
      <c r="C46" s="792"/>
      <c r="D46" s="793" t="s">
        <v>426</v>
      </c>
      <c r="E46" s="794"/>
      <c r="F46" s="794"/>
      <c r="G46" s="794"/>
      <c r="H46" s="794"/>
      <c r="I46" s="794"/>
      <c r="J46" s="795"/>
      <c r="K46" s="796">
        <v>822</v>
      </c>
      <c r="L46" s="797"/>
      <c r="M46" s="480">
        <v>124</v>
      </c>
      <c r="N46" s="480"/>
      <c r="O46" s="480"/>
      <c r="P46" s="480">
        <f>M46+N46+O46</f>
        <v>124</v>
      </c>
      <c r="Q46" s="481">
        <v>206.22338</v>
      </c>
      <c r="R46" s="798"/>
      <c r="S46" s="799"/>
      <c r="T46" s="798"/>
      <c r="U46" s="799"/>
      <c r="W46" s="479"/>
    </row>
    <row r="47" spans="1:23" ht="15" customHeight="1">
      <c r="A47" s="778" t="s">
        <v>427</v>
      </c>
      <c r="B47" s="779"/>
      <c r="C47" s="780"/>
      <c r="D47" s="800" t="s">
        <v>428</v>
      </c>
      <c r="E47" s="801"/>
      <c r="F47" s="801"/>
      <c r="G47" s="801"/>
      <c r="H47" s="801"/>
      <c r="I47" s="801"/>
      <c r="J47" s="802"/>
      <c r="K47" s="764">
        <f>K50</f>
        <v>71.7</v>
      </c>
      <c r="L47" s="765"/>
      <c r="M47" s="747">
        <v>9794</v>
      </c>
      <c r="N47" s="747"/>
      <c r="O47" s="747"/>
      <c r="P47" s="747">
        <f>P50+P51+P52</f>
        <v>15318</v>
      </c>
      <c r="Q47" s="769">
        <v>12087.28833</v>
      </c>
      <c r="R47" s="748">
        <f>R50</f>
        <v>75.8</v>
      </c>
      <c r="S47" s="749"/>
      <c r="T47" s="748">
        <f>T50</f>
        <v>80</v>
      </c>
      <c r="U47" s="749"/>
      <c r="W47" s="479"/>
    </row>
    <row r="48" spans="1:23" ht="15.75" customHeight="1" thickBot="1">
      <c r="A48" s="781"/>
      <c r="B48" s="782"/>
      <c r="C48" s="783"/>
      <c r="D48" s="803"/>
      <c r="E48" s="804"/>
      <c r="F48" s="804"/>
      <c r="G48" s="804"/>
      <c r="H48" s="804"/>
      <c r="I48" s="804"/>
      <c r="J48" s="805"/>
      <c r="K48" s="766"/>
      <c r="L48" s="767"/>
      <c r="M48" s="747"/>
      <c r="N48" s="747"/>
      <c r="O48" s="747"/>
      <c r="P48" s="747"/>
      <c r="Q48" s="769"/>
      <c r="R48" s="750"/>
      <c r="S48" s="751"/>
      <c r="T48" s="750"/>
      <c r="U48" s="751"/>
      <c r="W48" s="479"/>
    </row>
    <row r="49" spans="1:23" ht="15.75" customHeight="1" hidden="1" thickBot="1">
      <c r="A49" s="523"/>
      <c r="B49" s="524"/>
      <c r="C49" s="524"/>
      <c r="D49" s="532"/>
      <c r="E49" s="533"/>
      <c r="F49" s="533"/>
      <c r="G49" s="533"/>
      <c r="H49" s="533"/>
      <c r="I49" s="533"/>
      <c r="J49" s="534"/>
      <c r="K49" s="535"/>
      <c r="L49" s="536"/>
      <c r="R49" s="259"/>
      <c r="S49" s="470"/>
      <c r="T49" s="259"/>
      <c r="U49" s="470"/>
      <c r="W49" s="479"/>
    </row>
    <row r="50" spans="1:23" ht="16.5" thickBot="1">
      <c r="A50" s="730" t="s">
        <v>429</v>
      </c>
      <c r="B50" s="806"/>
      <c r="C50" s="731"/>
      <c r="D50" s="807" t="s">
        <v>430</v>
      </c>
      <c r="E50" s="808"/>
      <c r="F50" s="808"/>
      <c r="G50" s="808"/>
      <c r="H50" s="808"/>
      <c r="I50" s="808"/>
      <c r="J50" s="809"/>
      <c r="K50" s="796">
        <v>71.7</v>
      </c>
      <c r="L50" s="797"/>
      <c r="M50" s="480">
        <v>124</v>
      </c>
      <c r="N50" s="480"/>
      <c r="O50" s="480"/>
      <c r="P50" s="480">
        <f>M50+N50+O50</f>
        <v>124</v>
      </c>
      <c r="Q50" s="481">
        <v>206.22338</v>
      </c>
      <c r="R50" s="798">
        <v>75.8</v>
      </c>
      <c r="S50" s="799"/>
      <c r="T50" s="798">
        <v>80</v>
      </c>
      <c r="U50" s="799"/>
      <c r="W50" s="479"/>
    </row>
    <row r="51" spans="1:23" ht="15" customHeight="1">
      <c r="A51" s="778" t="s">
        <v>431</v>
      </c>
      <c r="B51" s="779"/>
      <c r="C51" s="780"/>
      <c r="D51" s="800" t="s">
        <v>432</v>
      </c>
      <c r="E51" s="801"/>
      <c r="F51" s="801"/>
      <c r="G51" s="801"/>
      <c r="H51" s="801"/>
      <c r="I51" s="801"/>
      <c r="J51" s="802"/>
      <c r="K51" s="764">
        <f>K54+K56+K55</f>
        <v>42314.1</v>
      </c>
      <c r="L51" s="765"/>
      <c r="M51" s="747">
        <v>9794</v>
      </c>
      <c r="N51" s="747"/>
      <c r="O51" s="747"/>
      <c r="P51" s="747">
        <f>P54+P55+P56</f>
        <v>15194</v>
      </c>
      <c r="Q51" s="769">
        <v>12087.28833</v>
      </c>
      <c r="R51" s="748">
        <f>R54+R56+R55</f>
        <v>44797.8</v>
      </c>
      <c r="S51" s="749"/>
      <c r="T51" s="748">
        <f>T54+T56+T55</f>
        <v>46588.6</v>
      </c>
      <c r="U51" s="749"/>
      <c r="W51" s="479"/>
    </row>
    <row r="52" spans="1:23" ht="15.75" customHeight="1" thickBot="1">
      <c r="A52" s="781"/>
      <c r="B52" s="782"/>
      <c r="C52" s="783"/>
      <c r="D52" s="803"/>
      <c r="E52" s="804"/>
      <c r="F52" s="804"/>
      <c r="G52" s="804"/>
      <c r="H52" s="804"/>
      <c r="I52" s="804"/>
      <c r="J52" s="805"/>
      <c r="K52" s="766"/>
      <c r="L52" s="767"/>
      <c r="M52" s="747"/>
      <c r="N52" s="747"/>
      <c r="O52" s="747"/>
      <c r="P52" s="747"/>
      <c r="Q52" s="769"/>
      <c r="R52" s="750"/>
      <c r="S52" s="751"/>
      <c r="T52" s="750"/>
      <c r="U52" s="751"/>
      <c r="W52" s="479"/>
    </row>
    <row r="53" spans="1:23" ht="15.75" customHeight="1" hidden="1" thickBot="1">
      <c r="A53" s="523"/>
      <c r="B53" s="524"/>
      <c r="C53" s="524"/>
      <c r="D53" s="537"/>
      <c r="E53" s="538"/>
      <c r="F53" s="538"/>
      <c r="G53" s="538"/>
      <c r="H53" s="538"/>
      <c r="I53" s="538"/>
      <c r="J53" s="539"/>
      <c r="K53" s="535"/>
      <c r="L53" s="536"/>
      <c r="R53" s="259"/>
      <c r="S53" s="470"/>
      <c r="T53" s="259"/>
      <c r="U53" s="470"/>
      <c r="W53" s="479"/>
    </row>
    <row r="54" spans="1:23" ht="16.5" thickBot="1">
      <c r="A54" s="730" t="s">
        <v>433</v>
      </c>
      <c r="B54" s="806"/>
      <c r="C54" s="731"/>
      <c r="D54" s="516" t="s">
        <v>434</v>
      </c>
      <c r="E54" s="519"/>
      <c r="F54" s="519"/>
      <c r="G54" s="519"/>
      <c r="H54" s="519"/>
      <c r="I54" s="519"/>
      <c r="J54" s="518"/>
      <c r="K54" s="796">
        <v>6974.5</v>
      </c>
      <c r="L54" s="797"/>
      <c r="M54" s="480">
        <v>124</v>
      </c>
      <c r="N54" s="480"/>
      <c r="O54" s="480"/>
      <c r="P54" s="480">
        <f>M54+N54+O54</f>
        <v>124</v>
      </c>
      <c r="Q54" s="481">
        <v>206.22338</v>
      </c>
      <c r="R54" s="798">
        <v>3816</v>
      </c>
      <c r="S54" s="799"/>
      <c r="T54" s="798">
        <v>3968.6</v>
      </c>
      <c r="U54" s="799"/>
      <c r="W54" s="479"/>
    </row>
    <row r="55" spans="1:23" ht="15" customHeight="1" hidden="1" thickBot="1">
      <c r="A55" s="730" t="s">
        <v>435</v>
      </c>
      <c r="B55" s="806"/>
      <c r="C55" s="731"/>
      <c r="D55" s="540" t="s">
        <v>436</v>
      </c>
      <c r="E55" s="541"/>
      <c r="F55" s="541"/>
      <c r="G55" s="541"/>
      <c r="H55" s="541"/>
      <c r="I55" s="541"/>
      <c r="J55" s="542"/>
      <c r="K55" s="796"/>
      <c r="L55" s="797"/>
      <c r="M55" s="480">
        <v>1970</v>
      </c>
      <c r="N55" s="480">
        <v>700</v>
      </c>
      <c r="O55" s="480">
        <v>700</v>
      </c>
      <c r="P55" s="480">
        <f>M55+N55+O55</f>
        <v>3370</v>
      </c>
      <c r="Q55" s="481">
        <v>2811.74088</v>
      </c>
      <c r="R55" s="798">
        <v>9783.8</v>
      </c>
      <c r="S55" s="799"/>
      <c r="T55" s="798">
        <v>10175</v>
      </c>
      <c r="U55" s="799"/>
      <c r="W55" s="479"/>
    </row>
    <row r="56" spans="1:23" ht="16.5" thickBot="1">
      <c r="A56" s="730" t="s">
        <v>437</v>
      </c>
      <c r="B56" s="806"/>
      <c r="C56" s="731"/>
      <c r="D56" s="516" t="s">
        <v>438</v>
      </c>
      <c r="E56" s="519"/>
      <c r="F56" s="519"/>
      <c r="G56" s="519"/>
      <c r="H56" s="519"/>
      <c r="I56" s="519"/>
      <c r="J56" s="518"/>
      <c r="K56" s="796">
        <v>35339.6</v>
      </c>
      <c r="L56" s="797"/>
      <c r="M56" s="480">
        <v>7700</v>
      </c>
      <c r="N56" s="480">
        <v>2000</v>
      </c>
      <c r="O56" s="480">
        <v>2000</v>
      </c>
      <c r="P56" s="480">
        <f>M56+N56+O56</f>
        <v>11700</v>
      </c>
      <c r="Q56" s="481">
        <v>9069.32407</v>
      </c>
      <c r="R56" s="798">
        <v>31198</v>
      </c>
      <c r="S56" s="799"/>
      <c r="T56" s="798">
        <v>32445</v>
      </c>
      <c r="U56" s="799"/>
      <c r="W56" s="479"/>
    </row>
    <row r="57" spans="1:23" ht="15" customHeight="1">
      <c r="A57" s="778" t="s">
        <v>439</v>
      </c>
      <c r="B57" s="779"/>
      <c r="C57" s="780"/>
      <c r="D57" s="800" t="s">
        <v>440</v>
      </c>
      <c r="E57" s="801"/>
      <c r="F57" s="801"/>
      <c r="G57" s="801"/>
      <c r="H57" s="801"/>
      <c r="I57" s="801"/>
      <c r="J57" s="802"/>
      <c r="K57" s="764">
        <f>K59</f>
        <v>5</v>
      </c>
      <c r="L57" s="765"/>
      <c r="M57" s="747">
        <v>17</v>
      </c>
      <c r="N57" s="747"/>
      <c r="O57" s="747"/>
      <c r="P57" s="747">
        <f>M57+N57+O57</f>
        <v>17</v>
      </c>
      <c r="Q57" s="747">
        <v>3.965</v>
      </c>
      <c r="R57" s="748">
        <f>R59</f>
        <v>8</v>
      </c>
      <c r="S57" s="749"/>
      <c r="T57" s="748">
        <f>T59</f>
        <v>10</v>
      </c>
      <c r="U57" s="749"/>
      <c r="W57" s="479"/>
    </row>
    <row r="58" spans="1:23" ht="13.5" customHeight="1" thickBot="1">
      <c r="A58" s="781"/>
      <c r="B58" s="782"/>
      <c r="C58" s="783"/>
      <c r="D58" s="803"/>
      <c r="E58" s="804"/>
      <c r="F58" s="804"/>
      <c r="G58" s="804"/>
      <c r="H58" s="804"/>
      <c r="I58" s="804"/>
      <c r="J58" s="805"/>
      <c r="K58" s="766"/>
      <c r="L58" s="767"/>
      <c r="M58" s="747"/>
      <c r="N58" s="747"/>
      <c r="O58" s="747"/>
      <c r="P58" s="747"/>
      <c r="Q58" s="747"/>
      <c r="R58" s="750"/>
      <c r="S58" s="751"/>
      <c r="T58" s="750"/>
      <c r="U58" s="751"/>
      <c r="W58" s="479"/>
    </row>
    <row r="59" spans="1:21" ht="15.75">
      <c r="A59" s="737" t="s">
        <v>441</v>
      </c>
      <c r="B59" s="738"/>
      <c r="C59" s="739"/>
      <c r="D59" s="526" t="s">
        <v>442</v>
      </c>
      <c r="E59" s="527"/>
      <c r="F59" s="527"/>
      <c r="G59" s="527"/>
      <c r="H59" s="527"/>
      <c r="I59" s="527"/>
      <c r="J59" s="527"/>
      <c r="K59" s="770">
        <v>5</v>
      </c>
      <c r="L59" s="771"/>
      <c r="M59" s="747">
        <v>17</v>
      </c>
      <c r="N59" s="747"/>
      <c r="O59" s="747"/>
      <c r="P59" s="747">
        <f>M59+N59+O59</f>
        <v>17</v>
      </c>
      <c r="Q59" s="747">
        <v>3.965</v>
      </c>
      <c r="R59" s="774">
        <v>8</v>
      </c>
      <c r="S59" s="775"/>
      <c r="T59" s="774">
        <v>10</v>
      </c>
      <c r="U59" s="775"/>
    </row>
    <row r="60" spans="1:21" ht="15.75">
      <c r="A60" s="810"/>
      <c r="B60" s="811"/>
      <c r="C60" s="812"/>
      <c r="D60" s="540" t="s">
        <v>443</v>
      </c>
      <c r="E60" s="541"/>
      <c r="F60" s="541"/>
      <c r="G60" s="541"/>
      <c r="H60" s="541"/>
      <c r="I60" s="541"/>
      <c r="J60" s="541"/>
      <c r="K60" s="813"/>
      <c r="L60" s="814"/>
      <c r="M60" s="747"/>
      <c r="N60" s="747"/>
      <c r="O60" s="747"/>
      <c r="P60" s="747"/>
      <c r="Q60" s="747"/>
      <c r="R60" s="821"/>
      <c r="S60" s="822"/>
      <c r="T60" s="821"/>
      <c r="U60" s="822"/>
    </row>
    <row r="61" spans="1:23" ht="15.75">
      <c r="A61" s="810"/>
      <c r="B61" s="811"/>
      <c r="C61" s="812"/>
      <c r="D61" s="540" t="s">
        <v>444</v>
      </c>
      <c r="E61" s="541"/>
      <c r="F61" s="541"/>
      <c r="G61" s="541"/>
      <c r="H61" s="541"/>
      <c r="I61" s="541"/>
      <c r="J61" s="541"/>
      <c r="K61" s="813"/>
      <c r="L61" s="814"/>
      <c r="M61" s="747"/>
      <c r="N61" s="747"/>
      <c r="O61" s="747"/>
      <c r="P61" s="747"/>
      <c r="Q61" s="747"/>
      <c r="R61" s="821"/>
      <c r="S61" s="822"/>
      <c r="T61" s="821"/>
      <c r="U61" s="822"/>
      <c r="W61" s="479"/>
    </row>
    <row r="62" spans="1:21" ht="16.5" thickBot="1">
      <c r="A62" s="740"/>
      <c r="B62" s="741"/>
      <c r="C62" s="742"/>
      <c r="D62" s="529" t="s">
        <v>445</v>
      </c>
      <c r="E62" s="530"/>
      <c r="F62" s="530"/>
      <c r="G62" s="530"/>
      <c r="H62" s="530"/>
      <c r="I62" s="530"/>
      <c r="J62" s="530"/>
      <c r="K62" s="772"/>
      <c r="L62" s="773"/>
      <c r="M62" s="747"/>
      <c r="N62" s="747"/>
      <c r="O62" s="747"/>
      <c r="P62" s="747"/>
      <c r="Q62" s="747"/>
      <c r="R62" s="776"/>
      <c r="S62" s="777"/>
      <c r="T62" s="776"/>
      <c r="U62" s="777"/>
    </row>
    <row r="63" spans="1:21" ht="15.75">
      <c r="A63" s="778" t="s">
        <v>446</v>
      </c>
      <c r="B63" s="779"/>
      <c r="C63" s="780"/>
      <c r="D63" s="520" t="s">
        <v>447</v>
      </c>
      <c r="E63" s="521"/>
      <c r="F63" s="521"/>
      <c r="G63" s="521"/>
      <c r="H63" s="521"/>
      <c r="I63" s="521"/>
      <c r="J63" s="522"/>
      <c r="K63" s="832">
        <f>K66+K70+K78+K74</f>
        <v>1785.316</v>
      </c>
      <c r="L63" s="833"/>
      <c r="M63" s="747">
        <v>2183.658</v>
      </c>
      <c r="N63" s="747"/>
      <c r="O63" s="747"/>
      <c r="P63" s="747">
        <f>P66+P70+P78</f>
        <v>2913.6940000000004</v>
      </c>
      <c r="Q63" s="838">
        <v>2859.29671</v>
      </c>
      <c r="R63" s="815">
        <f>R66+R70+R78+R74</f>
        <v>1933</v>
      </c>
      <c r="S63" s="816"/>
      <c r="T63" s="815">
        <f>T66+T70+T78+T74</f>
        <v>1975</v>
      </c>
      <c r="U63" s="816"/>
    </row>
    <row r="64" spans="1:21" ht="15.75">
      <c r="A64" s="829"/>
      <c r="B64" s="830"/>
      <c r="C64" s="831"/>
      <c r="D64" s="543" t="s">
        <v>448</v>
      </c>
      <c r="E64" s="544"/>
      <c r="F64" s="544"/>
      <c r="G64" s="544"/>
      <c r="H64" s="544"/>
      <c r="I64" s="544"/>
      <c r="J64" s="545"/>
      <c r="K64" s="834"/>
      <c r="L64" s="835"/>
      <c r="M64" s="747"/>
      <c r="N64" s="747"/>
      <c r="O64" s="747"/>
      <c r="P64" s="747"/>
      <c r="Q64" s="838"/>
      <c r="R64" s="817"/>
      <c r="S64" s="818"/>
      <c r="T64" s="817"/>
      <c r="U64" s="818"/>
    </row>
    <row r="65" spans="1:23" ht="16.5" thickBot="1">
      <c r="A65" s="781"/>
      <c r="B65" s="782"/>
      <c r="C65" s="783"/>
      <c r="D65" s="523" t="s">
        <v>449</v>
      </c>
      <c r="E65" s="524"/>
      <c r="F65" s="524"/>
      <c r="G65" s="524"/>
      <c r="H65" s="524"/>
      <c r="I65" s="524"/>
      <c r="J65" s="525"/>
      <c r="K65" s="836"/>
      <c r="L65" s="837"/>
      <c r="M65" s="747"/>
      <c r="N65" s="747"/>
      <c r="O65" s="747"/>
      <c r="P65" s="747"/>
      <c r="Q65" s="838"/>
      <c r="R65" s="819"/>
      <c r="S65" s="820"/>
      <c r="T65" s="819"/>
      <c r="U65" s="820"/>
      <c r="W65" s="482"/>
    </row>
    <row r="66" spans="1:21" ht="15" customHeight="1" hidden="1" thickBot="1">
      <c r="A66" s="737" t="s">
        <v>450</v>
      </c>
      <c r="B66" s="738"/>
      <c r="C66" s="739"/>
      <c r="D66" s="526" t="s">
        <v>451</v>
      </c>
      <c r="E66" s="527"/>
      <c r="F66" s="527"/>
      <c r="G66" s="527"/>
      <c r="H66" s="527"/>
      <c r="I66" s="527"/>
      <c r="J66" s="528"/>
      <c r="K66" s="839"/>
      <c r="L66" s="840"/>
      <c r="M66" s="747">
        <v>1030</v>
      </c>
      <c r="N66" s="747">
        <v>140</v>
      </c>
      <c r="O66" s="747">
        <v>140</v>
      </c>
      <c r="P66" s="747">
        <f>M66+N66+O66</f>
        <v>1310</v>
      </c>
      <c r="Q66" s="838">
        <v>1430.72931</v>
      </c>
      <c r="R66" s="823"/>
      <c r="S66" s="824"/>
      <c r="T66" s="823"/>
      <c r="U66" s="824"/>
    </row>
    <row r="67" spans="1:21" ht="15" customHeight="1" hidden="1" thickBot="1">
      <c r="A67" s="810"/>
      <c r="B67" s="811"/>
      <c r="C67" s="812"/>
      <c r="D67" s="540" t="s">
        <v>452</v>
      </c>
      <c r="E67" s="541"/>
      <c r="F67" s="541"/>
      <c r="G67" s="541"/>
      <c r="H67" s="541"/>
      <c r="I67" s="541"/>
      <c r="J67" s="542"/>
      <c r="K67" s="841"/>
      <c r="L67" s="842"/>
      <c r="M67" s="747"/>
      <c r="N67" s="747"/>
      <c r="O67" s="747"/>
      <c r="P67" s="747"/>
      <c r="Q67" s="838"/>
      <c r="R67" s="825"/>
      <c r="S67" s="826"/>
      <c r="T67" s="825"/>
      <c r="U67" s="826"/>
    </row>
    <row r="68" spans="1:21" ht="15" customHeight="1" hidden="1" thickBot="1">
      <c r="A68" s="810"/>
      <c r="B68" s="811"/>
      <c r="C68" s="812"/>
      <c r="D68" s="540" t="s">
        <v>453</v>
      </c>
      <c r="E68" s="541"/>
      <c r="F68" s="541"/>
      <c r="G68" s="541"/>
      <c r="H68" s="541"/>
      <c r="I68" s="541"/>
      <c r="J68" s="542"/>
      <c r="K68" s="841"/>
      <c r="L68" s="842"/>
      <c r="M68" s="747"/>
      <c r="N68" s="747"/>
      <c r="O68" s="747"/>
      <c r="P68" s="747"/>
      <c r="Q68" s="838"/>
      <c r="R68" s="825"/>
      <c r="S68" s="826"/>
      <c r="T68" s="825"/>
      <c r="U68" s="826"/>
    </row>
    <row r="69" spans="1:21" ht="15" customHeight="1" hidden="1" thickBot="1">
      <c r="A69" s="740"/>
      <c r="B69" s="741"/>
      <c r="C69" s="742"/>
      <c r="D69" s="529" t="s">
        <v>454</v>
      </c>
      <c r="E69" s="530"/>
      <c r="F69" s="530"/>
      <c r="G69" s="530"/>
      <c r="H69" s="530"/>
      <c r="I69" s="530"/>
      <c r="J69" s="531"/>
      <c r="K69" s="843"/>
      <c r="L69" s="844"/>
      <c r="M69" s="747"/>
      <c r="N69" s="747"/>
      <c r="O69" s="747"/>
      <c r="P69" s="747"/>
      <c r="Q69" s="838"/>
      <c r="R69" s="827"/>
      <c r="S69" s="828"/>
      <c r="T69" s="827"/>
      <c r="U69" s="828"/>
    </row>
    <row r="70" spans="1:21" ht="15" customHeight="1" hidden="1" thickBot="1">
      <c r="A70" s="737" t="s">
        <v>455</v>
      </c>
      <c r="B70" s="738"/>
      <c r="C70" s="739"/>
      <c r="D70" s="526" t="s">
        <v>456</v>
      </c>
      <c r="E70" s="527"/>
      <c r="F70" s="527"/>
      <c r="G70" s="527"/>
      <c r="H70" s="527"/>
      <c r="I70" s="527"/>
      <c r="J70" s="528"/>
      <c r="K70" s="839"/>
      <c r="L70" s="840"/>
      <c r="M70" s="747">
        <v>928.55</v>
      </c>
      <c r="N70" s="747">
        <v>200</v>
      </c>
      <c r="O70" s="747">
        <v>200</v>
      </c>
      <c r="P70" s="747">
        <f>M70+N70+O70</f>
        <v>1328.55</v>
      </c>
      <c r="Q70" s="838">
        <v>1007.7294</v>
      </c>
      <c r="R70" s="823"/>
      <c r="S70" s="824"/>
      <c r="T70" s="823"/>
      <c r="U70" s="824"/>
    </row>
    <row r="71" spans="1:21" ht="14.25" customHeight="1" hidden="1">
      <c r="A71" s="810"/>
      <c r="B71" s="811"/>
      <c r="C71" s="812"/>
      <c r="D71" s="540" t="s">
        <v>457</v>
      </c>
      <c r="E71" s="541"/>
      <c r="F71" s="541"/>
      <c r="G71" s="541"/>
      <c r="H71" s="541"/>
      <c r="I71" s="541"/>
      <c r="J71" s="542"/>
      <c r="K71" s="841"/>
      <c r="L71" s="842"/>
      <c r="M71" s="747"/>
      <c r="N71" s="747"/>
      <c r="O71" s="747"/>
      <c r="P71" s="747"/>
      <c r="Q71" s="838"/>
      <c r="R71" s="825"/>
      <c r="S71" s="826"/>
      <c r="T71" s="825"/>
      <c r="U71" s="826"/>
    </row>
    <row r="72" spans="1:21" ht="15.75" customHeight="1" hidden="1">
      <c r="A72" s="810"/>
      <c r="B72" s="811"/>
      <c r="C72" s="812"/>
      <c r="D72" s="540" t="s">
        <v>458</v>
      </c>
      <c r="E72" s="541"/>
      <c r="F72" s="541"/>
      <c r="G72" s="541"/>
      <c r="H72" s="541"/>
      <c r="I72" s="541"/>
      <c r="J72" s="542"/>
      <c r="K72" s="841"/>
      <c r="L72" s="842"/>
      <c r="M72" s="747"/>
      <c r="N72" s="747"/>
      <c r="O72" s="747"/>
      <c r="P72" s="747"/>
      <c r="Q72" s="838"/>
      <c r="R72" s="825"/>
      <c r="S72" s="826"/>
      <c r="T72" s="825"/>
      <c r="U72" s="826"/>
    </row>
    <row r="73" spans="1:21" ht="15.75" customHeight="1" hidden="1" thickBot="1">
      <c r="A73" s="740"/>
      <c r="B73" s="741"/>
      <c r="C73" s="742"/>
      <c r="D73" s="529" t="s">
        <v>459</v>
      </c>
      <c r="E73" s="530"/>
      <c r="F73" s="530"/>
      <c r="G73" s="530"/>
      <c r="H73" s="530"/>
      <c r="I73" s="530"/>
      <c r="J73" s="531"/>
      <c r="K73" s="843"/>
      <c r="L73" s="844"/>
      <c r="M73" s="747"/>
      <c r="N73" s="747"/>
      <c r="O73" s="747"/>
      <c r="P73" s="747"/>
      <c r="Q73" s="838"/>
      <c r="R73" s="827"/>
      <c r="S73" s="828"/>
      <c r="T73" s="827"/>
      <c r="U73" s="828"/>
    </row>
    <row r="74" spans="1:21" ht="15.75">
      <c r="A74" s="737" t="s">
        <v>460</v>
      </c>
      <c r="B74" s="738"/>
      <c r="C74" s="739"/>
      <c r="D74" s="546"/>
      <c r="E74" s="541"/>
      <c r="F74" s="541"/>
      <c r="G74" s="541"/>
      <c r="H74" s="541"/>
      <c r="I74" s="541"/>
      <c r="J74" s="542"/>
      <c r="K74" s="839">
        <v>850.316</v>
      </c>
      <c r="L74" s="840"/>
      <c r="M74" s="747">
        <v>928.55</v>
      </c>
      <c r="N74" s="747">
        <v>200</v>
      </c>
      <c r="O74" s="747">
        <v>200</v>
      </c>
      <c r="P74" s="747">
        <f>M74+N74+O74</f>
        <v>1328.55</v>
      </c>
      <c r="Q74" s="838">
        <v>1007.7294</v>
      </c>
      <c r="R74" s="823">
        <v>1035</v>
      </c>
      <c r="S74" s="824"/>
      <c r="T74" s="823">
        <v>1040</v>
      </c>
      <c r="U74" s="824"/>
    </row>
    <row r="75" spans="1:21" ht="14.25" customHeight="1">
      <c r="A75" s="810"/>
      <c r="B75" s="811"/>
      <c r="C75" s="812"/>
      <c r="D75" s="541" t="s">
        <v>461</v>
      </c>
      <c r="E75" s="541"/>
      <c r="F75" s="541"/>
      <c r="G75" s="541"/>
      <c r="H75" s="541"/>
      <c r="I75" s="541"/>
      <c r="J75" s="542"/>
      <c r="K75" s="841"/>
      <c r="L75" s="842"/>
      <c r="M75" s="747"/>
      <c r="N75" s="747"/>
      <c r="O75" s="747"/>
      <c r="P75" s="747"/>
      <c r="Q75" s="838"/>
      <c r="R75" s="825"/>
      <c r="S75" s="826"/>
      <c r="T75" s="825"/>
      <c r="U75" s="826"/>
    </row>
    <row r="76" spans="1:23" ht="15.75" customHeight="1">
      <c r="A76" s="810"/>
      <c r="B76" s="811"/>
      <c r="C76" s="812"/>
      <c r="D76" s="541" t="s">
        <v>462</v>
      </c>
      <c r="E76" s="541"/>
      <c r="F76" s="541"/>
      <c r="G76" s="541"/>
      <c r="H76" s="541"/>
      <c r="I76" s="541"/>
      <c r="J76" s="542"/>
      <c r="K76" s="841"/>
      <c r="L76" s="842"/>
      <c r="M76" s="747"/>
      <c r="N76" s="747"/>
      <c r="O76" s="747"/>
      <c r="P76" s="747"/>
      <c r="Q76" s="838"/>
      <c r="R76" s="825"/>
      <c r="S76" s="826"/>
      <c r="T76" s="825"/>
      <c r="U76" s="826"/>
      <c r="W76" s="482"/>
    </row>
    <row r="77" spans="1:21" ht="15.75" customHeight="1" thickBot="1">
      <c r="A77" s="740"/>
      <c r="B77" s="741"/>
      <c r="C77" s="742"/>
      <c r="D77" s="530"/>
      <c r="E77" s="530"/>
      <c r="F77" s="530"/>
      <c r="G77" s="530"/>
      <c r="H77" s="530"/>
      <c r="I77" s="530"/>
      <c r="J77" s="531"/>
      <c r="K77" s="843"/>
      <c r="L77" s="844"/>
      <c r="M77" s="747"/>
      <c r="N77" s="747"/>
      <c r="O77" s="747"/>
      <c r="P77" s="747"/>
      <c r="Q77" s="838"/>
      <c r="R77" s="827"/>
      <c r="S77" s="828"/>
      <c r="T77" s="827"/>
      <c r="U77" s="828"/>
    </row>
    <row r="78" spans="1:21" ht="15" customHeight="1">
      <c r="A78" s="737" t="s">
        <v>463</v>
      </c>
      <c r="B78" s="738"/>
      <c r="C78" s="739"/>
      <c r="D78" s="526" t="s">
        <v>464</v>
      </c>
      <c r="E78" s="527"/>
      <c r="F78" s="527"/>
      <c r="G78" s="527"/>
      <c r="H78" s="527"/>
      <c r="I78" s="527"/>
      <c r="J78" s="528"/>
      <c r="K78" s="839">
        <v>935</v>
      </c>
      <c r="L78" s="840"/>
      <c r="M78" s="855">
        <v>225.108</v>
      </c>
      <c r="N78" s="845">
        <f>24.9+0.118</f>
        <v>25.017999999999997</v>
      </c>
      <c r="O78" s="845">
        <v>25.018</v>
      </c>
      <c r="P78" s="848">
        <f>M78+N78+O78</f>
        <v>275.144</v>
      </c>
      <c r="Q78" s="845">
        <v>420.838</v>
      </c>
      <c r="R78" s="858">
        <v>898</v>
      </c>
      <c r="S78" s="859"/>
      <c r="T78" s="858">
        <v>935</v>
      </c>
      <c r="U78" s="859"/>
    </row>
    <row r="79" spans="1:21" ht="12.75" customHeight="1">
      <c r="A79" s="810"/>
      <c r="B79" s="811"/>
      <c r="C79" s="812"/>
      <c r="D79" s="540" t="s">
        <v>465</v>
      </c>
      <c r="E79" s="541"/>
      <c r="F79" s="541"/>
      <c r="G79" s="541"/>
      <c r="H79" s="541"/>
      <c r="I79" s="541"/>
      <c r="J79" s="542"/>
      <c r="K79" s="841"/>
      <c r="L79" s="842"/>
      <c r="M79" s="856"/>
      <c r="N79" s="846"/>
      <c r="O79" s="846"/>
      <c r="P79" s="849"/>
      <c r="Q79" s="846"/>
      <c r="R79" s="860"/>
      <c r="S79" s="861"/>
      <c r="T79" s="860"/>
      <c r="U79" s="861"/>
    </row>
    <row r="80" spans="1:21" ht="12.75" customHeight="1">
      <c r="A80" s="810"/>
      <c r="B80" s="811"/>
      <c r="C80" s="812"/>
      <c r="D80" s="540" t="s">
        <v>466</v>
      </c>
      <c r="E80" s="541"/>
      <c r="F80" s="541"/>
      <c r="G80" s="541"/>
      <c r="H80" s="541"/>
      <c r="I80" s="541"/>
      <c r="J80" s="542"/>
      <c r="K80" s="841"/>
      <c r="L80" s="842"/>
      <c r="M80" s="856"/>
      <c r="N80" s="846"/>
      <c r="O80" s="846"/>
      <c r="P80" s="849"/>
      <c r="Q80" s="846"/>
      <c r="R80" s="860"/>
      <c r="S80" s="861"/>
      <c r="T80" s="860"/>
      <c r="U80" s="861"/>
    </row>
    <row r="81" spans="1:21" ht="12.75" customHeight="1" thickBot="1">
      <c r="A81" s="740"/>
      <c r="B81" s="741"/>
      <c r="C81" s="742"/>
      <c r="D81" s="529" t="s">
        <v>467</v>
      </c>
      <c r="E81" s="530"/>
      <c r="F81" s="530"/>
      <c r="G81" s="530"/>
      <c r="H81" s="530"/>
      <c r="I81" s="530"/>
      <c r="J81" s="531"/>
      <c r="K81" s="843"/>
      <c r="L81" s="844"/>
      <c r="M81" s="857"/>
      <c r="N81" s="847"/>
      <c r="O81" s="847"/>
      <c r="P81" s="850"/>
      <c r="Q81" s="847"/>
      <c r="R81" s="862"/>
      <c r="S81" s="863"/>
      <c r="T81" s="862"/>
      <c r="U81" s="863"/>
    </row>
    <row r="82" spans="1:21" ht="15.75">
      <c r="A82" s="778" t="s">
        <v>468</v>
      </c>
      <c r="B82" s="779"/>
      <c r="C82" s="780"/>
      <c r="D82" s="520" t="s">
        <v>610</v>
      </c>
      <c r="E82" s="521"/>
      <c r="F82" s="521"/>
      <c r="G82" s="521"/>
      <c r="H82" s="521"/>
      <c r="I82" s="521"/>
      <c r="J82" s="522"/>
      <c r="K82" s="832">
        <f>K84+K87</f>
        <v>25</v>
      </c>
      <c r="L82" s="833"/>
      <c r="M82" s="747">
        <v>97</v>
      </c>
      <c r="N82" s="747"/>
      <c r="O82" s="747"/>
      <c r="P82" s="747">
        <f>P84+P87</f>
        <v>125</v>
      </c>
      <c r="Q82" s="838">
        <v>435.29176</v>
      </c>
      <c r="R82" s="851">
        <f>R84+R87</f>
        <v>10.6</v>
      </c>
      <c r="S82" s="852"/>
      <c r="T82" s="851">
        <f>T84+T87</f>
        <v>11.1</v>
      </c>
      <c r="U82" s="852"/>
    </row>
    <row r="83" spans="1:21" ht="16.5" thickBot="1">
      <c r="A83" s="781"/>
      <c r="B83" s="782"/>
      <c r="C83" s="783"/>
      <c r="D83" s="523" t="s">
        <v>469</v>
      </c>
      <c r="E83" s="524"/>
      <c r="F83" s="524"/>
      <c r="G83" s="524"/>
      <c r="H83" s="524"/>
      <c r="I83" s="524"/>
      <c r="J83" s="525"/>
      <c r="K83" s="836"/>
      <c r="L83" s="837"/>
      <c r="M83" s="747"/>
      <c r="N83" s="747"/>
      <c r="O83" s="747"/>
      <c r="P83" s="747"/>
      <c r="Q83" s="838"/>
      <c r="R83" s="853"/>
      <c r="S83" s="854"/>
      <c r="T83" s="853"/>
      <c r="U83" s="854"/>
    </row>
    <row r="84" spans="1:21" ht="15" customHeight="1" hidden="1">
      <c r="A84" s="737" t="s">
        <v>470</v>
      </c>
      <c r="B84" s="738"/>
      <c r="C84" s="739"/>
      <c r="D84" s="526" t="s">
        <v>471</v>
      </c>
      <c r="E84" s="527"/>
      <c r="F84" s="527"/>
      <c r="G84" s="527"/>
      <c r="H84" s="527"/>
      <c r="I84" s="527"/>
      <c r="J84" s="528"/>
      <c r="K84" s="839"/>
      <c r="L84" s="879"/>
      <c r="M84" s="747">
        <v>69</v>
      </c>
      <c r="N84" s="747">
        <v>7</v>
      </c>
      <c r="O84" s="747">
        <v>7</v>
      </c>
      <c r="P84" s="747">
        <f>M84+N84+O84</f>
        <v>83</v>
      </c>
      <c r="Q84" s="747">
        <v>0.5</v>
      </c>
      <c r="R84" s="823"/>
      <c r="S84" s="864"/>
      <c r="T84" s="823"/>
      <c r="U84" s="864"/>
    </row>
    <row r="85" spans="1:21" ht="15" customHeight="1" hidden="1">
      <c r="A85" s="810"/>
      <c r="B85" s="811"/>
      <c r="C85" s="812"/>
      <c r="D85" s="540" t="s">
        <v>472</v>
      </c>
      <c r="E85" s="541"/>
      <c r="F85" s="541"/>
      <c r="G85" s="541"/>
      <c r="H85" s="541"/>
      <c r="I85" s="541"/>
      <c r="J85" s="542"/>
      <c r="K85" s="880"/>
      <c r="L85" s="881"/>
      <c r="M85" s="747"/>
      <c r="N85" s="747"/>
      <c r="O85" s="747"/>
      <c r="P85" s="747"/>
      <c r="Q85" s="747"/>
      <c r="R85" s="865"/>
      <c r="S85" s="866"/>
      <c r="T85" s="865"/>
      <c r="U85" s="866"/>
    </row>
    <row r="86" spans="1:21" ht="6.75" customHeight="1" hidden="1">
      <c r="A86" s="876"/>
      <c r="B86" s="877"/>
      <c r="C86" s="878"/>
      <c r="D86" s="547"/>
      <c r="E86" s="548"/>
      <c r="F86" s="548"/>
      <c r="G86" s="548"/>
      <c r="H86" s="548"/>
      <c r="I86" s="548"/>
      <c r="J86" s="549"/>
      <c r="K86" s="882"/>
      <c r="L86" s="883"/>
      <c r="M86" s="747"/>
      <c r="N86" s="747"/>
      <c r="O86" s="747"/>
      <c r="P86" s="747"/>
      <c r="Q86" s="747"/>
      <c r="R86" s="867"/>
      <c r="S86" s="868"/>
      <c r="T86" s="867"/>
      <c r="U86" s="868"/>
    </row>
    <row r="87" spans="1:21" ht="16.5" thickBot="1">
      <c r="A87" s="869" t="s">
        <v>473</v>
      </c>
      <c r="B87" s="870"/>
      <c r="C87" s="871"/>
      <c r="D87" s="540" t="s">
        <v>474</v>
      </c>
      <c r="E87" s="541"/>
      <c r="F87" s="541"/>
      <c r="G87" s="541"/>
      <c r="H87" s="541"/>
      <c r="I87" s="541"/>
      <c r="J87" s="542"/>
      <c r="K87" s="872">
        <v>25</v>
      </c>
      <c r="L87" s="873"/>
      <c r="M87" s="480">
        <v>28</v>
      </c>
      <c r="N87" s="480">
        <v>7</v>
      </c>
      <c r="O87" s="480">
        <v>7</v>
      </c>
      <c r="P87" s="480">
        <f>M87+N87+O87</f>
        <v>42</v>
      </c>
      <c r="Q87" s="483">
        <v>434.79176</v>
      </c>
      <c r="R87" s="874">
        <v>10.6</v>
      </c>
      <c r="S87" s="875"/>
      <c r="T87" s="874">
        <v>11.1</v>
      </c>
      <c r="U87" s="875"/>
    </row>
    <row r="88" spans="1:21" ht="15.75">
      <c r="A88" s="778" t="s">
        <v>475</v>
      </c>
      <c r="B88" s="779"/>
      <c r="C88" s="780"/>
      <c r="D88" s="520" t="s">
        <v>476</v>
      </c>
      <c r="E88" s="521"/>
      <c r="F88" s="521"/>
      <c r="G88" s="521"/>
      <c r="H88" s="521"/>
      <c r="I88" s="521"/>
      <c r="J88" s="522"/>
      <c r="K88" s="832">
        <f>K91+K96+K90</f>
        <v>754.5</v>
      </c>
      <c r="L88" s="833"/>
      <c r="M88" s="747">
        <v>530</v>
      </c>
      <c r="N88" s="747"/>
      <c r="O88" s="747"/>
      <c r="P88" s="747">
        <f>P90+P91+P96</f>
        <v>590</v>
      </c>
      <c r="Q88" s="838">
        <v>375.10428</v>
      </c>
      <c r="R88" s="851">
        <f>R91+R96+R90</f>
        <v>1540</v>
      </c>
      <c r="S88" s="852"/>
      <c r="T88" s="851">
        <f>T91+T96+T90</f>
        <v>755</v>
      </c>
      <c r="U88" s="852"/>
    </row>
    <row r="89" spans="1:21" ht="16.5" thickBot="1">
      <c r="A89" s="781"/>
      <c r="B89" s="782"/>
      <c r="C89" s="783"/>
      <c r="D89" s="523" t="s">
        <v>477</v>
      </c>
      <c r="E89" s="524"/>
      <c r="F89" s="524"/>
      <c r="G89" s="524"/>
      <c r="H89" s="524"/>
      <c r="I89" s="524"/>
      <c r="J89" s="525"/>
      <c r="K89" s="836"/>
      <c r="L89" s="837"/>
      <c r="M89" s="848"/>
      <c r="N89" s="848"/>
      <c r="O89" s="848"/>
      <c r="P89" s="848"/>
      <c r="Q89" s="891"/>
      <c r="R89" s="853"/>
      <c r="S89" s="854"/>
      <c r="T89" s="853"/>
      <c r="U89" s="854"/>
    </row>
    <row r="90" spans="1:21" ht="15" customHeight="1" hidden="1">
      <c r="A90" s="884" t="s">
        <v>478</v>
      </c>
      <c r="B90" s="885"/>
      <c r="C90" s="886"/>
      <c r="D90" s="550" t="s">
        <v>479</v>
      </c>
      <c r="E90" s="551"/>
      <c r="F90" s="551"/>
      <c r="G90" s="551"/>
      <c r="H90" s="551"/>
      <c r="I90" s="551"/>
      <c r="J90" s="552"/>
      <c r="K90" s="887"/>
      <c r="L90" s="888"/>
      <c r="M90" s="484"/>
      <c r="N90" s="485"/>
      <c r="O90" s="485"/>
      <c r="P90" s="485"/>
      <c r="Q90" s="486">
        <v>62.085</v>
      </c>
      <c r="R90" s="889"/>
      <c r="S90" s="890"/>
      <c r="T90" s="889"/>
      <c r="U90" s="890"/>
    </row>
    <row r="91" spans="1:21" ht="15.75">
      <c r="A91" s="893" t="s">
        <v>480</v>
      </c>
      <c r="B91" s="894"/>
      <c r="C91" s="895"/>
      <c r="D91" s="540" t="s">
        <v>481</v>
      </c>
      <c r="E91" s="541"/>
      <c r="F91" s="541"/>
      <c r="G91" s="541"/>
      <c r="H91" s="541"/>
      <c r="I91" s="541"/>
      <c r="J91" s="542"/>
      <c r="K91" s="896">
        <v>754.5</v>
      </c>
      <c r="L91" s="897"/>
      <c r="M91" s="850">
        <v>190</v>
      </c>
      <c r="N91" s="850">
        <v>30</v>
      </c>
      <c r="O91" s="850">
        <v>30</v>
      </c>
      <c r="P91" s="850">
        <f>M91+N91+O91</f>
        <v>250</v>
      </c>
      <c r="Q91" s="892">
        <v>243.4375</v>
      </c>
      <c r="R91" s="825">
        <v>1540</v>
      </c>
      <c r="S91" s="826"/>
      <c r="T91" s="825">
        <v>755</v>
      </c>
      <c r="U91" s="826"/>
    </row>
    <row r="92" spans="1:21" ht="15.75">
      <c r="A92" s="810"/>
      <c r="B92" s="811"/>
      <c r="C92" s="812"/>
      <c r="D92" s="540" t="s">
        <v>482</v>
      </c>
      <c r="E92" s="541"/>
      <c r="F92" s="541"/>
      <c r="G92" s="541"/>
      <c r="H92" s="541"/>
      <c r="I92" s="541"/>
      <c r="J92" s="542"/>
      <c r="K92" s="841"/>
      <c r="L92" s="842"/>
      <c r="M92" s="747"/>
      <c r="N92" s="747"/>
      <c r="O92" s="747"/>
      <c r="P92" s="747"/>
      <c r="Q92" s="838"/>
      <c r="R92" s="825"/>
      <c r="S92" s="826"/>
      <c r="T92" s="825"/>
      <c r="U92" s="826"/>
    </row>
    <row r="93" spans="1:21" ht="15.75">
      <c r="A93" s="810"/>
      <c r="B93" s="811"/>
      <c r="C93" s="812"/>
      <c r="D93" s="540" t="s">
        <v>483</v>
      </c>
      <c r="E93" s="541"/>
      <c r="F93" s="541"/>
      <c r="G93" s="541"/>
      <c r="H93" s="541"/>
      <c r="I93" s="541"/>
      <c r="J93" s="542"/>
      <c r="K93" s="841"/>
      <c r="L93" s="842"/>
      <c r="M93" s="747"/>
      <c r="N93" s="747"/>
      <c r="O93" s="747"/>
      <c r="P93" s="747"/>
      <c r="Q93" s="838"/>
      <c r="R93" s="825"/>
      <c r="S93" s="826"/>
      <c r="T93" s="825"/>
      <c r="U93" s="826"/>
    </row>
    <row r="94" spans="1:21" ht="15.75">
      <c r="A94" s="810"/>
      <c r="B94" s="811"/>
      <c r="C94" s="812"/>
      <c r="D94" s="540" t="s">
        <v>484</v>
      </c>
      <c r="E94" s="541"/>
      <c r="F94" s="541"/>
      <c r="G94" s="541"/>
      <c r="H94" s="541"/>
      <c r="I94" s="541"/>
      <c r="J94" s="542"/>
      <c r="K94" s="841"/>
      <c r="L94" s="842"/>
      <c r="M94" s="747"/>
      <c r="N94" s="747"/>
      <c r="O94" s="747"/>
      <c r="P94" s="747"/>
      <c r="Q94" s="838"/>
      <c r="R94" s="825"/>
      <c r="S94" s="826"/>
      <c r="T94" s="825"/>
      <c r="U94" s="826"/>
    </row>
    <row r="95" spans="1:21" ht="16.5" thickBot="1">
      <c r="A95" s="740"/>
      <c r="B95" s="741"/>
      <c r="C95" s="742"/>
      <c r="D95" s="529" t="s">
        <v>485</v>
      </c>
      <c r="E95" s="530"/>
      <c r="F95" s="530"/>
      <c r="G95" s="530"/>
      <c r="H95" s="530"/>
      <c r="I95" s="530"/>
      <c r="J95" s="531"/>
      <c r="K95" s="843"/>
      <c r="L95" s="844"/>
      <c r="M95" s="747"/>
      <c r="N95" s="747"/>
      <c r="O95" s="747"/>
      <c r="P95" s="747"/>
      <c r="Q95" s="838"/>
      <c r="R95" s="827"/>
      <c r="S95" s="828"/>
      <c r="T95" s="827"/>
      <c r="U95" s="828"/>
    </row>
    <row r="96" spans="1:21" ht="15" customHeight="1" hidden="1" thickBot="1">
      <c r="A96" s="737" t="s">
        <v>486</v>
      </c>
      <c r="B96" s="738"/>
      <c r="C96" s="739"/>
      <c r="D96" s="540" t="s">
        <v>487</v>
      </c>
      <c r="E96" s="541"/>
      <c r="F96" s="541"/>
      <c r="G96" s="541"/>
      <c r="H96" s="541"/>
      <c r="I96" s="541"/>
      <c r="J96" s="542"/>
      <c r="K96" s="839"/>
      <c r="L96" s="840"/>
      <c r="M96" s="747">
        <v>340</v>
      </c>
      <c r="N96" s="747"/>
      <c r="O96" s="747"/>
      <c r="P96" s="747">
        <f>M96+N96+O96</f>
        <v>340</v>
      </c>
      <c r="Q96" s="838">
        <v>69.58178</v>
      </c>
      <c r="R96" s="823"/>
      <c r="S96" s="824"/>
      <c r="T96" s="823"/>
      <c r="U96" s="824"/>
    </row>
    <row r="97" spans="1:21" ht="15" customHeight="1" hidden="1" thickBot="1">
      <c r="A97" s="810"/>
      <c r="B97" s="811"/>
      <c r="C97" s="812"/>
      <c r="D97" s="540" t="s">
        <v>488</v>
      </c>
      <c r="E97" s="541"/>
      <c r="F97" s="541"/>
      <c r="G97" s="541"/>
      <c r="H97" s="541"/>
      <c r="I97" s="541"/>
      <c r="J97" s="542"/>
      <c r="K97" s="841"/>
      <c r="L97" s="842"/>
      <c r="M97" s="747"/>
      <c r="N97" s="747"/>
      <c r="O97" s="747"/>
      <c r="P97" s="747"/>
      <c r="Q97" s="838"/>
      <c r="R97" s="825"/>
      <c r="S97" s="826"/>
      <c r="T97" s="825"/>
      <c r="U97" s="826"/>
    </row>
    <row r="98" spans="1:21" ht="15" customHeight="1" hidden="1" thickBot="1">
      <c r="A98" s="810"/>
      <c r="B98" s="811"/>
      <c r="C98" s="812"/>
      <c r="D98" s="540" t="s">
        <v>489</v>
      </c>
      <c r="E98" s="541"/>
      <c r="F98" s="541"/>
      <c r="G98" s="541"/>
      <c r="H98" s="541"/>
      <c r="I98" s="541"/>
      <c r="J98" s="542"/>
      <c r="K98" s="841"/>
      <c r="L98" s="842"/>
      <c r="M98" s="747"/>
      <c r="N98" s="747"/>
      <c r="O98" s="747"/>
      <c r="P98" s="747"/>
      <c r="Q98" s="838"/>
      <c r="R98" s="825"/>
      <c r="S98" s="826"/>
      <c r="T98" s="825"/>
      <c r="U98" s="826"/>
    </row>
    <row r="99" spans="1:21" ht="15.75" customHeight="1" hidden="1" thickBot="1">
      <c r="A99" s="540"/>
      <c r="B99" s="541"/>
      <c r="C99" s="542"/>
      <c r="D99" s="540"/>
      <c r="E99" s="541"/>
      <c r="F99" s="541"/>
      <c r="G99" s="541"/>
      <c r="H99" s="541"/>
      <c r="I99" s="541"/>
      <c r="J99" s="542"/>
      <c r="K99" s="843"/>
      <c r="L99" s="844"/>
      <c r="M99" s="480"/>
      <c r="N99" s="480"/>
      <c r="O99" s="480"/>
      <c r="P99" s="480"/>
      <c r="Q99" s="487"/>
      <c r="R99" s="825"/>
      <c r="S99" s="826"/>
      <c r="T99" s="825"/>
      <c r="U99" s="826"/>
    </row>
    <row r="100" spans="1:21" ht="15.75" customHeight="1">
      <c r="A100" s="778" t="s">
        <v>490</v>
      </c>
      <c r="B100" s="779"/>
      <c r="C100" s="780"/>
      <c r="D100" s="800" t="s">
        <v>491</v>
      </c>
      <c r="E100" s="801"/>
      <c r="F100" s="801"/>
      <c r="G100" s="801"/>
      <c r="H100" s="801"/>
      <c r="I100" s="801"/>
      <c r="J100" s="802"/>
      <c r="K100" s="832">
        <f>K102</f>
        <v>20</v>
      </c>
      <c r="L100" s="833"/>
      <c r="M100" s="480"/>
      <c r="N100" s="480"/>
      <c r="O100" s="480"/>
      <c r="P100" s="480"/>
      <c r="Q100" s="487"/>
      <c r="R100" s="851">
        <f>R102</f>
        <v>10</v>
      </c>
      <c r="S100" s="852"/>
      <c r="T100" s="851">
        <f>T102</f>
        <v>11</v>
      </c>
      <c r="U100" s="852"/>
    </row>
    <row r="101" spans="1:21" ht="15.75" customHeight="1" thickBot="1">
      <c r="A101" s="781"/>
      <c r="B101" s="782"/>
      <c r="C101" s="783"/>
      <c r="D101" s="803"/>
      <c r="E101" s="804"/>
      <c r="F101" s="804"/>
      <c r="G101" s="804"/>
      <c r="H101" s="804"/>
      <c r="I101" s="804"/>
      <c r="J101" s="805"/>
      <c r="K101" s="836"/>
      <c r="L101" s="837"/>
      <c r="M101" s="480"/>
      <c r="N101" s="480"/>
      <c r="O101" s="480"/>
      <c r="P101" s="480"/>
      <c r="Q101" s="487"/>
      <c r="R101" s="898"/>
      <c r="S101" s="899"/>
      <c r="T101" s="898"/>
      <c r="U101" s="899"/>
    </row>
    <row r="102" spans="1:21" ht="15.75" customHeight="1">
      <c r="A102" s="737" t="s">
        <v>492</v>
      </c>
      <c r="B102" s="738"/>
      <c r="C102" s="739"/>
      <c r="D102" s="902" t="s">
        <v>493</v>
      </c>
      <c r="E102" s="903"/>
      <c r="F102" s="903"/>
      <c r="G102" s="903"/>
      <c r="H102" s="903"/>
      <c r="I102" s="903"/>
      <c r="J102" s="904"/>
      <c r="K102" s="839">
        <v>20</v>
      </c>
      <c r="L102" s="840"/>
      <c r="M102" s="480"/>
      <c r="N102" s="480"/>
      <c r="O102" s="480"/>
      <c r="P102" s="480"/>
      <c r="Q102" s="487"/>
      <c r="R102" s="823">
        <v>10</v>
      </c>
      <c r="S102" s="824"/>
      <c r="T102" s="823">
        <v>11</v>
      </c>
      <c r="U102" s="824"/>
    </row>
    <row r="103" spans="1:21" ht="27" customHeight="1" thickBot="1">
      <c r="A103" s="740"/>
      <c r="B103" s="741"/>
      <c r="C103" s="742"/>
      <c r="D103" s="905"/>
      <c r="E103" s="906"/>
      <c r="F103" s="906"/>
      <c r="G103" s="906"/>
      <c r="H103" s="906"/>
      <c r="I103" s="906"/>
      <c r="J103" s="907"/>
      <c r="K103" s="843"/>
      <c r="L103" s="844"/>
      <c r="M103" s="480"/>
      <c r="N103" s="480"/>
      <c r="O103" s="480"/>
      <c r="P103" s="480"/>
      <c r="Q103" s="487"/>
      <c r="R103" s="900"/>
      <c r="S103" s="901"/>
      <c r="T103" s="900"/>
      <c r="U103" s="901"/>
    </row>
    <row r="104" spans="1:21" ht="15.75">
      <c r="A104" s="752" t="s">
        <v>494</v>
      </c>
      <c r="B104" s="753"/>
      <c r="C104" s="754"/>
      <c r="D104" s="520"/>
      <c r="E104" s="521"/>
      <c r="F104" s="521"/>
      <c r="G104" s="521"/>
      <c r="H104" s="521"/>
      <c r="I104" s="521"/>
      <c r="J104" s="522"/>
      <c r="K104" s="832">
        <f>K106</f>
        <v>25</v>
      </c>
      <c r="L104" s="833"/>
      <c r="M104" s="747">
        <v>90</v>
      </c>
      <c r="N104" s="747"/>
      <c r="O104" s="747"/>
      <c r="P104" s="747">
        <f>P106</f>
        <v>150</v>
      </c>
      <c r="Q104" s="838">
        <v>129.83756</v>
      </c>
      <c r="R104" s="851">
        <f>R106</f>
        <v>21</v>
      </c>
      <c r="S104" s="852"/>
      <c r="T104" s="851">
        <f>T106</f>
        <v>22</v>
      </c>
      <c r="U104" s="852"/>
    </row>
    <row r="105" spans="1:21" ht="16.5" thickBot="1">
      <c r="A105" s="755"/>
      <c r="B105" s="756"/>
      <c r="C105" s="757"/>
      <c r="D105" s="553" t="s">
        <v>495</v>
      </c>
      <c r="E105" s="554"/>
      <c r="F105" s="554"/>
      <c r="G105" s="554"/>
      <c r="H105" s="554"/>
      <c r="I105" s="554"/>
      <c r="J105" s="555"/>
      <c r="K105" s="836"/>
      <c r="L105" s="837"/>
      <c r="M105" s="747"/>
      <c r="N105" s="747"/>
      <c r="O105" s="747"/>
      <c r="P105" s="747"/>
      <c r="Q105" s="838"/>
      <c r="R105" s="898"/>
      <c r="S105" s="899"/>
      <c r="T105" s="898"/>
      <c r="U105" s="899"/>
    </row>
    <row r="106" spans="1:21" ht="15.75">
      <c r="A106" s="734" t="s">
        <v>496</v>
      </c>
      <c r="B106" s="735"/>
      <c r="C106" s="736"/>
      <c r="D106" s="520"/>
      <c r="E106" s="521"/>
      <c r="F106" s="521"/>
      <c r="G106" s="521"/>
      <c r="H106" s="521"/>
      <c r="I106" s="521"/>
      <c r="J106" s="522"/>
      <c r="K106" s="839">
        <v>25</v>
      </c>
      <c r="L106" s="840"/>
      <c r="M106" s="747">
        <v>90</v>
      </c>
      <c r="N106" s="747">
        <v>30</v>
      </c>
      <c r="O106" s="747">
        <v>30</v>
      </c>
      <c r="P106" s="747">
        <f>M106+N106+O106</f>
        <v>150</v>
      </c>
      <c r="Q106" s="838">
        <v>117.42056</v>
      </c>
      <c r="R106" s="823">
        <v>21</v>
      </c>
      <c r="S106" s="824"/>
      <c r="T106" s="823">
        <v>22</v>
      </c>
      <c r="U106" s="824"/>
    </row>
    <row r="107" spans="1:21" ht="16.5" thickBot="1">
      <c r="A107" s="726"/>
      <c r="B107" s="720"/>
      <c r="C107" s="727"/>
      <c r="D107" s="547" t="s">
        <v>497</v>
      </c>
      <c r="E107" s="554"/>
      <c r="F107" s="554"/>
      <c r="G107" s="554"/>
      <c r="H107" s="554"/>
      <c r="I107" s="554"/>
      <c r="J107" s="555"/>
      <c r="K107" s="843"/>
      <c r="L107" s="844"/>
      <c r="M107" s="747"/>
      <c r="N107" s="747"/>
      <c r="O107" s="747"/>
      <c r="P107" s="747"/>
      <c r="Q107" s="838"/>
      <c r="R107" s="900"/>
      <c r="S107" s="901"/>
      <c r="T107" s="900"/>
      <c r="U107" s="901"/>
    </row>
    <row r="108" spans="1:21" ht="15.75">
      <c r="A108" s="752" t="s">
        <v>498</v>
      </c>
      <c r="B108" s="753"/>
      <c r="C108" s="754"/>
      <c r="D108" s="520"/>
      <c r="E108" s="521"/>
      <c r="F108" s="521"/>
      <c r="G108" s="521"/>
      <c r="H108" s="521"/>
      <c r="I108" s="521"/>
      <c r="J108" s="522"/>
      <c r="K108" s="832">
        <f>K111+K114+K118+K121+K117+K113</f>
        <v>20927.2</v>
      </c>
      <c r="L108" s="833"/>
      <c r="M108" s="747">
        <v>8484.062</v>
      </c>
      <c r="N108" s="747"/>
      <c r="O108" s="747"/>
      <c r="P108" s="747">
        <f>P111+P117+P118+P119+P121</f>
        <v>8524.062</v>
      </c>
      <c r="Q108" s="838">
        <v>3580.94595</v>
      </c>
      <c r="R108" s="914">
        <f>R111+R117+R118+R119+R121+R112+S114+R120+R116+R115</f>
        <v>810.5</v>
      </c>
      <c r="S108" s="915"/>
      <c r="T108" s="914">
        <f>T111+T117+T118+T119+T121+T112+U114+T120+T116+T115</f>
        <v>818.5</v>
      </c>
      <c r="U108" s="915"/>
    </row>
    <row r="109" spans="1:21" ht="15.75">
      <c r="A109" s="929"/>
      <c r="B109" s="930"/>
      <c r="C109" s="931"/>
      <c r="D109" s="543" t="s">
        <v>499</v>
      </c>
      <c r="E109" s="544"/>
      <c r="F109" s="544"/>
      <c r="G109" s="544"/>
      <c r="H109" s="544"/>
      <c r="I109" s="544"/>
      <c r="J109" s="545"/>
      <c r="K109" s="834"/>
      <c r="L109" s="835"/>
      <c r="M109" s="747"/>
      <c r="N109" s="747"/>
      <c r="O109" s="747"/>
      <c r="P109" s="747"/>
      <c r="Q109" s="838"/>
      <c r="R109" s="916"/>
      <c r="S109" s="917"/>
      <c r="T109" s="916"/>
      <c r="U109" s="917"/>
    </row>
    <row r="110" spans="1:21" ht="0.75" customHeight="1" thickBot="1">
      <c r="A110" s="523"/>
      <c r="B110" s="524"/>
      <c r="C110" s="525"/>
      <c r="D110" s="523"/>
      <c r="E110" s="524"/>
      <c r="F110" s="524"/>
      <c r="G110" s="524"/>
      <c r="H110" s="524"/>
      <c r="I110" s="524"/>
      <c r="J110" s="525"/>
      <c r="K110" s="836"/>
      <c r="L110" s="837"/>
      <c r="M110" s="480"/>
      <c r="N110" s="480"/>
      <c r="O110" s="480"/>
      <c r="P110" s="480"/>
      <c r="Q110" s="487"/>
      <c r="R110" s="918"/>
      <c r="S110" s="919"/>
      <c r="T110" s="918"/>
      <c r="U110" s="919"/>
    </row>
    <row r="111" spans="1:21" ht="34.5" customHeight="1" thickBot="1">
      <c r="A111" s="920" t="s">
        <v>500</v>
      </c>
      <c r="B111" s="921"/>
      <c r="C111" s="922"/>
      <c r="D111" s="911" t="s">
        <v>606</v>
      </c>
      <c r="E111" s="923"/>
      <c r="F111" s="923"/>
      <c r="G111" s="923"/>
      <c r="H111" s="923"/>
      <c r="I111" s="923"/>
      <c r="J111" s="924"/>
      <c r="K111" s="925">
        <v>18282.3</v>
      </c>
      <c r="L111" s="926"/>
      <c r="M111" s="480">
        <v>6410.5</v>
      </c>
      <c r="N111" s="480"/>
      <c r="O111" s="480"/>
      <c r="P111" s="480">
        <f>M111</f>
        <v>6410.5</v>
      </c>
      <c r="Q111" s="487">
        <v>1538.52</v>
      </c>
      <c r="R111" s="927"/>
      <c r="S111" s="928"/>
      <c r="T111" s="927"/>
      <c r="U111" s="928"/>
    </row>
    <row r="112" spans="1:21" ht="34.5" customHeight="1" hidden="1" thickBot="1">
      <c r="A112" s="920" t="s">
        <v>501</v>
      </c>
      <c r="B112" s="921"/>
      <c r="C112" s="922"/>
      <c r="D112" s="911" t="s">
        <v>502</v>
      </c>
      <c r="E112" s="923"/>
      <c r="F112" s="923"/>
      <c r="G112" s="923"/>
      <c r="H112" s="923"/>
      <c r="I112" s="923"/>
      <c r="J112" s="924"/>
      <c r="K112" s="955"/>
      <c r="L112" s="956"/>
      <c r="M112" s="480"/>
      <c r="N112" s="480"/>
      <c r="O112" s="480"/>
      <c r="P112" s="480"/>
      <c r="Q112" s="487"/>
      <c r="R112" s="939"/>
      <c r="S112" s="940"/>
      <c r="T112" s="939"/>
      <c r="U112" s="940"/>
    </row>
    <row r="113" spans="1:21" ht="61.5" customHeight="1" thickBot="1">
      <c r="A113" s="908" t="s">
        <v>611</v>
      </c>
      <c r="B113" s="909"/>
      <c r="C113" s="910"/>
      <c r="D113" s="911" t="s">
        <v>612</v>
      </c>
      <c r="E113" s="912"/>
      <c r="F113" s="912"/>
      <c r="G113" s="912"/>
      <c r="H113" s="912"/>
      <c r="I113" s="912"/>
      <c r="J113" s="913"/>
      <c r="K113" s="953">
        <v>392.1</v>
      </c>
      <c r="L113" s="954"/>
      <c r="M113" s="480"/>
      <c r="N113" s="480"/>
      <c r="O113" s="480"/>
      <c r="P113" s="480"/>
      <c r="Q113" s="487"/>
      <c r="R113" s="498"/>
      <c r="S113" s="499"/>
      <c r="T113" s="498"/>
      <c r="U113" s="499"/>
    </row>
    <row r="114" spans="1:21" ht="36" customHeight="1" thickBot="1">
      <c r="A114" s="920" t="s">
        <v>503</v>
      </c>
      <c r="B114" s="921"/>
      <c r="C114" s="922"/>
      <c r="D114" s="911" t="s">
        <v>614</v>
      </c>
      <c r="E114" s="912"/>
      <c r="F114" s="912"/>
      <c r="G114" s="912"/>
      <c r="H114" s="912"/>
      <c r="I114" s="912"/>
      <c r="J114" s="913"/>
      <c r="K114" s="925">
        <f>851</f>
        <v>851</v>
      </c>
      <c r="L114" s="926"/>
      <c r="M114" s="480">
        <v>485.562</v>
      </c>
      <c r="N114" s="480"/>
      <c r="O114" s="480"/>
      <c r="P114" s="480">
        <v>485.562</v>
      </c>
      <c r="Q114" s="487">
        <v>485.562</v>
      </c>
      <c r="R114" s="260"/>
      <c r="S114" s="469"/>
      <c r="T114" s="260"/>
      <c r="U114" s="469"/>
    </row>
    <row r="115" spans="1:21" ht="60" customHeight="1" hidden="1" thickBot="1">
      <c r="A115" s="920" t="s">
        <v>504</v>
      </c>
      <c r="B115" s="921"/>
      <c r="C115" s="922"/>
      <c r="D115" s="932" t="s">
        <v>505</v>
      </c>
      <c r="E115" s="933"/>
      <c r="F115" s="933"/>
      <c r="G115" s="933"/>
      <c r="H115" s="933"/>
      <c r="I115" s="933"/>
      <c r="J115" s="934"/>
      <c r="K115" s="935"/>
      <c r="L115" s="936"/>
      <c r="M115" s="480"/>
      <c r="N115" s="480"/>
      <c r="O115" s="480"/>
      <c r="P115" s="480"/>
      <c r="Q115" s="487"/>
      <c r="R115" s="937"/>
      <c r="S115" s="938"/>
      <c r="T115" s="937"/>
      <c r="U115" s="938"/>
    </row>
    <row r="116" spans="1:21" ht="60" customHeight="1" hidden="1" thickBot="1">
      <c r="A116" s="920" t="s">
        <v>506</v>
      </c>
      <c r="B116" s="921"/>
      <c r="C116" s="922"/>
      <c r="D116" s="941" t="s">
        <v>507</v>
      </c>
      <c r="E116" s="942"/>
      <c r="F116" s="942"/>
      <c r="G116" s="942"/>
      <c r="H116" s="942"/>
      <c r="I116" s="942"/>
      <c r="J116" s="943"/>
      <c r="K116" s="935"/>
      <c r="L116" s="936"/>
      <c r="M116" s="480"/>
      <c r="N116" s="480"/>
      <c r="O116" s="480"/>
      <c r="P116" s="480"/>
      <c r="Q116" s="487"/>
      <c r="R116" s="937"/>
      <c r="S116" s="938"/>
      <c r="T116" s="937"/>
      <c r="U116" s="938"/>
    </row>
    <row r="117" spans="1:21" ht="36.75" customHeight="1" thickBot="1">
      <c r="A117" s="920" t="s">
        <v>508</v>
      </c>
      <c r="B117" s="921"/>
      <c r="C117" s="922"/>
      <c r="D117" s="911" t="s">
        <v>509</v>
      </c>
      <c r="E117" s="923"/>
      <c r="F117" s="923"/>
      <c r="G117" s="923"/>
      <c r="H117" s="923"/>
      <c r="I117" s="923"/>
      <c r="J117" s="924"/>
      <c r="K117" s="935">
        <f>662.9+56.8</f>
        <v>719.6999999999999</v>
      </c>
      <c r="L117" s="936"/>
      <c r="M117" s="480">
        <v>485.562</v>
      </c>
      <c r="N117" s="480"/>
      <c r="O117" s="480"/>
      <c r="P117" s="480">
        <v>485.562</v>
      </c>
      <c r="Q117" s="487">
        <v>485.562</v>
      </c>
      <c r="R117" s="937"/>
      <c r="S117" s="938"/>
      <c r="T117" s="937"/>
      <c r="U117" s="938"/>
    </row>
    <row r="118" spans="1:23" ht="51.75" customHeight="1" thickBot="1">
      <c r="A118" s="920" t="s">
        <v>510</v>
      </c>
      <c r="B118" s="921"/>
      <c r="C118" s="922"/>
      <c r="D118" s="911" t="s">
        <v>613</v>
      </c>
      <c r="E118" s="923"/>
      <c r="F118" s="923"/>
      <c r="G118" s="923"/>
      <c r="H118" s="923"/>
      <c r="I118" s="923"/>
      <c r="J118" s="924"/>
      <c r="K118" s="935">
        <f>632.1+0.086</f>
        <v>632.186</v>
      </c>
      <c r="L118" s="936"/>
      <c r="M118" s="480">
        <v>10</v>
      </c>
      <c r="N118" s="480"/>
      <c r="O118" s="480"/>
      <c r="P118" s="480">
        <v>10</v>
      </c>
      <c r="Q118" s="487">
        <v>10</v>
      </c>
      <c r="R118" s="937">
        <v>598.5</v>
      </c>
      <c r="S118" s="938"/>
      <c r="T118" s="937">
        <v>598.5</v>
      </c>
      <c r="U118" s="938"/>
      <c r="W118" s="488"/>
    </row>
    <row r="119" spans="1:21" ht="48.75" customHeight="1" hidden="1" thickBot="1">
      <c r="A119" s="920" t="s">
        <v>511</v>
      </c>
      <c r="B119" s="921"/>
      <c r="C119" s="922"/>
      <c r="D119" s="911" t="s">
        <v>512</v>
      </c>
      <c r="E119" s="923"/>
      <c r="F119" s="923"/>
      <c r="G119" s="923"/>
      <c r="H119" s="923"/>
      <c r="I119" s="923"/>
      <c r="J119" s="924"/>
      <c r="K119" s="935"/>
      <c r="L119" s="936"/>
      <c r="M119" s="480">
        <v>613</v>
      </c>
      <c r="N119" s="480"/>
      <c r="O119" s="480"/>
      <c r="P119" s="480">
        <v>613</v>
      </c>
      <c r="Q119" s="487">
        <v>613</v>
      </c>
      <c r="R119" s="937"/>
      <c r="S119" s="938"/>
      <c r="T119" s="937"/>
      <c r="U119" s="938"/>
    </row>
    <row r="120" spans="1:21" ht="58.5" customHeight="1" hidden="1" thickBot="1">
      <c r="A120" s="920" t="s">
        <v>513</v>
      </c>
      <c r="B120" s="921"/>
      <c r="C120" s="922"/>
      <c r="D120" s="911" t="s">
        <v>514</v>
      </c>
      <c r="E120" s="923"/>
      <c r="F120" s="923"/>
      <c r="G120" s="923"/>
      <c r="H120" s="923"/>
      <c r="I120" s="923"/>
      <c r="J120" s="924"/>
      <c r="K120" s="944"/>
      <c r="L120" s="945"/>
      <c r="M120" s="480"/>
      <c r="N120" s="480"/>
      <c r="O120" s="480"/>
      <c r="P120" s="480"/>
      <c r="Q120" s="487"/>
      <c r="R120" s="946"/>
      <c r="S120" s="947"/>
      <c r="T120" s="946"/>
      <c r="U120" s="947"/>
    </row>
    <row r="121" spans="1:21" ht="34.5" customHeight="1" thickBot="1">
      <c r="A121" s="920" t="s">
        <v>615</v>
      </c>
      <c r="B121" s="921"/>
      <c r="C121" s="922"/>
      <c r="D121" s="948" t="s">
        <v>515</v>
      </c>
      <c r="E121" s="949"/>
      <c r="F121" s="949"/>
      <c r="G121" s="949"/>
      <c r="H121" s="949"/>
      <c r="I121" s="949"/>
      <c r="J121" s="950"/>
      <c r="K121" s="925">
        <f>50-0.086</f>
        <v>49.914</v>
      </c>
      <c r="L121" s="926"/>
      <c r="M121" s="480">
        <v>965</v>
      </c>
      <c r="N121" s="480">
        <v>20</v>
      </c>
      <c r="O121" s="480">
        <v>20</v>
      </c>
      <c r="P121" s="480">
        <f>M121+N121+O121</f>
        <v>1005</v>
      </c>
      <c r="Q121" s="487">
        <v>1222.22</v>
      </c>
      <c r="R121" s="951">
        <v>212</v>
      </c>
      <c r="S121" s="952"/>
      <c r="T121" s="951">
        <v>220</v>
      </c>
      <c r="U121" s="952"/>
    </row>
    <row r="122" spans="1:21" ht="12.75" customHeight="1">
      <c r="A122" s="752" t="s">
        <v>516</v>
      </c>
      <c r="B122" s="753"/>
      <c r="C122" s="754"/>
      <c r="D122" s="526"/>
      <c r="E122" s="527"/>
      <c r="F122" s="527"/>
      <c r="G122" s="527"/>
      <c r="H122" s="527"/>
      <c r="I122" s="527"/>
      <c r="J122" s="528"/>
      <c r="K122" s="832">
        <f>K38+K108</f>
        <v>95589.916</v>
      </c>
      <c r="L122" s="833"/>
      <c r="M122" s="747">
        <v>25719.42</v>
      </c>
      <c r="N122" s="747"/>
      <c r="O122" s="747"/>
      <c r="P122" s="848">
        <f>P38+P108</f>
        <v>33106.456</v>
      </c>
      <c r="Q122" s="747"/>
      <c r="R122" s="914">
        <f>R38+R108</f>
        <v>74406.70000000001</v>
      </c>
      <c r="S122" s="915"/>
      <c r="T122" s="914">
        <f>T38+T108</f>
        <v>76479.20000000001</v>
      </c>
      <c r="U122" s="915"/>
    </row>
    <row r="123" spans="1:21" ht="16.5" customHeight="1" thickBot="1">
      <c r="A123" s="755"/>
      <c r="B123" s="756"/>
      <c r="C123" s="757"/>
      <c r="D123" s="523"/>
      <c r="E123" s="524"/>
      <c r="F123" s="524"/>
      <c r="G123" s="530"/>
      <c r="H123" s="530"/>
      <c r="I123" s="530"/>
      <c r="J123" s="531"/>
      <c r="K123" s="836"/>
      <c r="L123" s="837"/>
      <c r="M123" s="747"/>
      <c r="N123" s="747"/>
      <c r="O123" s="747"/>
      <c r="P123" s="850"/>
      <c r="Q123" s="747"/>
      <c r="R123" s="918"/>
      <c r="S123" s="919"/>
      <c r="T123" s="918"/>
      <c r="U123" s="919"/>
    </row>
    <row r="124" spans="11:16" ht="15">
      <c r="K124" s="261"/>
      <c r="L124" s="261"/>
      <c r="N124" s="473">
        <f>SUM(N38:N123)</f>
        <v>3893.518</v>
      </c>
      <c r="O124" s="473">
        <f>SUM(O38:O123)</f>
        <v>3893.518</v>
      </c>
      <c r="P124" s="473">
        <f>M122+N124+O124</f>
        <v>33506.456</v>
      </c>
    </row>
  </sheetData>
  <sheetProtection/>
  <mergeCells count="325">
    <mergeCell ref="J16:L16"/>
    <mergeCell ref="J12:L12"/>
    <mergeCell ref="J13:L13"/>
    <mergeCell ref="H14:L14"/>
    <mergeCell ref="I15:L15"/>
    <mergeCell ref="K113:L113"/>
    <mergeCell ref="D112:J112"/>
    <mergeCell ref="K112:L112"/>
    <mergeCell ref="K108:L110"/>
    <mergeCell ref="J18:L18"/>
    <mergeCell ref="P122:P123"/>
    <mergeCell ref="Q122:Q123"/>
    <mergeCell ref="R122:S123"/>
    <mergeCell ref="O122:O123"/>
    <mergeCell ref="T122:U123"/>
    <mergeCell ref="A121:C121"/>
    <mergeCell ref="D121:J121"/>
    <mergeCell ref="K121:L121"/>
    <mergeCell ref="R121:S121"/>
    <mergeCell ref="T121:U121"/>
    <mergeCell ref="A122:C123"/>
    <mergeCell ref="K122:L123"/>
    <mergeCell ref="M122:M123"/>
    <mergeCell ref="N122:N123"/>
    <mergeCell ref="T119:U119"/>
    <mergeCell ref="A120:C120"/>
    <mergeCell ref="D120:J120"/>
    <mergeCell ref="K120:L120"/>
    <mergeCell ref="R120:S120"/>
    <mergeCell ref="T120:U120"/>
    <mergeCell ref="A119:C119"/>
    <mergeCell ref="D119:J119"/>
    <mergeCell ref="K119:L119"/>
    <mergeCell ref="R119:S119"/>
    <mergeCell ref="T117:U117"/>
    <mergeCell ref="A118:C118"/>
    <mergeCell ref="D118:J118"/>
    <mergeCell ref="K118:L118"/>
    <mergeCell ref="R118:S118"/>
    <mergeCell ref="T118:U118"/>
    <mergeCell ref="A117:C117"/>
    <mergeCell ref="D117:J117"/>
    <mergeCell ref="K117:L117"/>
    <mergeCell ref="R117:S117"/>
    <mergeCell ref="T115:U115"/>
    <mergeCell ref="A116:C116"/>
    <mergeCell ref="D116:J116"/>
    <mergeCell ref="K116:L116"/>
    <mergeCell ref="R116:S116"/>
    <mergeCell ref="T116:U116"/>
    <mergeCell ref="A115:C115"/>
    <mergeCell ref="D115:J115"/>
    <mergeCell ref="K115:L115"/>
    <mergeCell ref="R115:S115"/>
    <mergeCell ref="R112:S112"/>
    <mergeCell ref="T112:U112"/>
    <mergeCell ref="A114:C114"/>
    <mergeCell ref="D114:J114"/>
    <mergeCell ref="K114:L114"/>
    <mergeCell ref="A112:C112"/>
    <mergeCell ref="A113:C113"/>
    <mergeCell ref="D113:J113"/>
    <mergeCell ref="R108:S110"/>
    <mergeCell ref="T108:U110"/>
    <mergeCell ref="A111:C111"/>
    <mergeCell ref="D111:J111"/>
    <mergeCell ref="K111:L111"/>
    <mergeCell ref="R111:S111"/>
    <mergeCell ref="T111:U111"/>
    <mergeCell ref="A108:C109"/>
    <mergeCell ref="M108:M109"/>
    <mergeCell ref="N108:N109"/>
    <mergeCell ref="O108:O109"/>
    <mergeCell ref="P108:P109"/>
    <mergeCell ref="Q108:Q109"/>
    <mergeCell ref="Q106:Q107"/>
    <mergeCell ref="R106:S107"/>
    <mergeCell ref="A106:C107"/>
    <mergeCell ref="K106:L107"/>
    <mergeCell ref="M106:M107"/>
    <mergeCell ref="N106:N107"/>
    <mergeCell ref="M104:M105"/>
    <mergeCell ref="N104:N105"/>
    <mergeCell ref="O106:O107"/>
    <mergeCell ref="P106:P107"/>
    <mergeCell ref="Q104:Q105"/>
    <mergeCell ref="R104:S105"/>
    <mergeCell ref="T106:U107"/>
    <mergeCell ref="A102:C103"/>
    <mergeCell ref="D102:J103"/>
    <mergeCell ref="K102:L103"/>
    <mergeCell ref="R102:S103"/>
    <mergeCell ref="T102:U103"/>
    <mergeCell ref="A104:C105"/>
    <mergeCell ref="K104:L105"/>
    <mergeCell ref="T104:U105"/>
    <mergeCell ref="Q96:Q98"/>
    <mergeCell ref="R96:S99"/>
    <mergeCell ref="T96:U99"/>
    <mergeCell ref="A100:C101"/>
    <mergeCell ref="D100:J101"/>
    <mergeCell ref="K100:L101"/>
    <mergeCell ref="R100:S101"/>
    <mergeCell ref="T100:U101"/>
    <mergeCell ref="P91:P95"/>
    <mergeCell ref="O104:O105"/>
    <mergeCell ref="P104:P105"/>
    <mergeCell ref="T91:U95"/>
    <mergeCell ref="A96:C98"/>
    <mergeCell ref="K96:L99"/>
    <mergeCell ref="M96:M98"/>
    <mergeCell ref="N96:N98"/>
    <mergeCell ref="O96:O98"/>
    <mergeCell ref="P96:P98"/>
    <mergeCell ref="R88:S89"/>
    <mergeCell ref="P88:P89"/>
    <mergeCell ref="Q91:Q95"/>
    <mergeCell ref="R91:S95"/>
    <mergeCell ref="T88:U89"/>
    <mergeCell ref="A91:C95"/>
    <mergeCell ref="K91:L95"/>
    <mergeCell ref="M91:M95"/>
    <mergeCell ref="N91:N95"/>
    <mergeCell ref="O91:O95"/>
    <mergeCell ref="A90:C90"/>
    <mergeCell ref="K90:L90"/>
    <mergeCell ref="R90:S90"/>
    <mergeCell ref="T90:U90"/>
    <mergeCell ref="A88:C89"/>
    <mergeCell ref="K88:L89"/>
    <mergeCell ref="M88:M89"/>
    <mergeCell ref="N88:N89"/>
    <mergeCell ref="O88:O89"/>
    <mergeCell ref="Q88:Q89"/>
    <mergeCell ref="A87:C87"/>
    <mergeCell ref="K87:L87"/>
    <mergeCell ref="R87:S87"/>
    <mergeCell ref="T87:U87"/>
    <mergeCell ref="A84:C86"/>
    <mergeCell ref="K84:L86"/>
    <mergeCell ref="M84:M86"/>
    <mergeCell ref="N84:N86"/>
    <mergeCell ref="O84:O86"/>
    <mergeCell ref="P84:P86"/>
    <mergeCell ref="Q84:Q86"/>
    <mergeCell ref="R84:S86"/>
    <mergeCell ref="T84:U86"/>
    <mergeCell ref="A82:C83"/>
    <mergeCell ref="K82:L83"/>
    <mergeCell ref="M82:M83"/>
    <mergeCell ref="N82:N83"/>
    <mergeCell ref="O82:O83"/>
    <mergeCell ref="P82:P83"/>
    <mergeCell ref="Q82:Q83"/>
    <mergeCell ref="R82:S83"/>
    <mergeCell ref="T82:U83"/>
    <mergeCell ref="A78:C81"/>
    <mergeCell ref="K78:L81"/>
    <mergeCell ref="M78:M81"/>
    <mergeCell ref="N78:N81"/>
    <mergeCell ref="R78:S81"/>
    <mergeCell ref="T78:U81"/>
    <mergeCell ref="A74:C77"/>
    <mergeCell ref="K74:L77"/>
    <mergeCell ref="M74:M77"/>
    <mergeCell ref="N74:N77"/>
    <mergeCell ref="O74:O77"/>
    <mergeCell ref="P74:P77"/>
    <mergeCell ref="Q74:Q77"/>
    <mergeCell ref="R74:S77"/>
    <mergeCell ref="T74:U77"/>
    <mergeCell ref="O78:O81"/>
    <mergeCell ref="P78:P81"/>
    <mergeCell ref="Q78:Q81"/>
    <mergeCell ref="A70:C73"/>
    <mergeCell ref="K70:L73"/>
    <mergeCell ref="M70:M73"/>
    <mergeCell ref="N70:N73"/>
    <mergeCell ref="O70:O73"/>
    <mergeCell ref="P70:P73"/>
    <mergeCell ref="Q70:Q73"/>
    <mergeCell ref="R70:S73"/>
    <mergeCell ref="T70:U73"/>
    <mergeCell ref="A66:C69"/>
    <mergeCell ref="K66:L69"/>
    <mergeCell ref="M66:M69"/>
    <mergeCell ref="N66:N69"/>
    <mergeCell ref="O66:O69"/>
    <mergeCell ref="P66:P69"/>
    <mergeCell ref="Q66:Q69"/>
    <mergeCell ref="R66:S69"/>
    <mergeCell ref="T66:U69"/>
    <mergeCell ref="A63:C65"/>
    <mergeCell ref="K63:L65"/>
    <mergeCell ref="M63:M65"/>
    <mergeCell ref="N63:N65"/>
    <mergeCell ref="O63:O65"/>
    <mergeCell ref="P63:P65"/>
    <mergeCell ref="Q63:Q65"/>
    <mergeCell ref="R63:S65"/>
    <mergeCell ref="M59:M62"/>
    <mergeCell ref="N59:N62"/>
    <mergeCell ref="T63:U65"/>
    <mergeCell ref="P57:P58"/>
    <mergeCell ref="Q57:Q58"/>
    <mergeCell ref="R57:S58"/>
    <mergeCell ref="T57:U58"/>
    <mergeCell ref="Q59:Q62"/>
    <mergeCell ref="R59:S62"/>
    <mergeCell ref="T59:U62"/>
    <mergeCell ref="O59:O62"/>
    <mergeCell ref="P59:P62"/>
    <mergeCell ref="A57:C58"/>
    <mergeCell ref="D57:J58"/>
    <mergeCell ref="K57:L58"/>
    <mergeCell ref="M57:M58"/>
    <mergeCell ref="N57:N58"/>
    <mergeCell ref="O57:O58"/>
    <mergeCell ref="A59:C62"/>
    <mergeCell ref="K59:L62"/>
    <mergeCell ref="A56:C56"/>
    <mergeCell ref="K56:L56"/>
    <mergeCell ref="R56:S56"/>
    <mergeCell ref="T56:U56"/>
    <mergeCell ref="A55:C55"/>
    <mergeCell ref="K55:L55"/>
    <mergeCell ref="R55:S55"/>
    <mergeCell ref="T55:U55"/>
    <mergeCell ref="D50:J50"/>
    <mergeCell ref="K51:L52"/>
    <mergeCell ref="M51:M52"/>
    <mergeCell ref="N51:N52"/>
    <mergeCell ref="O51:O52"/>
    <mergeCell ref="K50:L50"/>
    <mergeCell ref="A54:C54"/>
    <mergeCell ref="K54:L54"/>
    <mergeCell ref="R54:S54"/>
    <mergeCell ref="T54:U54"/>
    <mergeCell ref="A51:C52"/>
    <mergeCell ref="D51:J52"/>
    <mergeCell ref="R51:S52"/>
    <mergeCell ref="T51:U52"/>
    <mergeCell ref="P51:P52"/>
    <mergeCell ref="Q51:Q52"/>
    <mergeCell ref="R50:S50"/>
    <mergeCell ref="T50:U50"/>
    <mergeCell ref="A47:C48"/>
    <mergeCell ref="D47:J48"/>
    <mergeCell ref="K47:L48"/>
    <mergeCell ref="M47:M48"/>
    <mergeCell ref="N47:N48"/>
    <mergeCell ref="O47:O48"/>
    <mergeCell ref="R47:S48"/>
    <mergeCell ref="A50:C50"/>
    <mergeCell ref="A46:C46"/>
    <mergeCell ref="D46:J46"/>
    <mergeCell ref="K46:L46"/>
    <mergeCell ref="R46:S46"/>
    <mergeCell ref="T46:U46"/>
    <mergeCell ref="P47:P48"/>
    <mergeCell ref="Q47:Q48"/>
    <mergeCell ref="T47:U48"/>
    <mergeCell ref="R42:S43"/>
    <mergeCell ref="T42:U43"/>
    <mergeCell ref="T44:U45"/>
    <mergeCell ref="A44:C45"/>
    <mergeCell ref="D44:J45"/>
    <mergeCell ref="K44:L45"/>
    <mergeCell ref="M44:M45"/>
    <mergeCell ref="N44:N45"/>
    <mergeCell ref="O44:O45"/>
    <mergeCell ref="P44:P45"/>
    <mergeCell ref="Q44:Q45"/>
    <mergeCell ref="A42:C43"/>
    <mergeCell ref="K42:L43"/>
    <mergeCell ref="M42:M43"/>
    <mergeCell ref="N42:N43"/>
    <mergeCell ref="O42:O43"/>
    <mergeCell ref="P42:P43"/>
    <mergeCell ref="Q42:Q43"/>
    <mergeCell ref="R44:S45"/>
    <mergeCell ref="T38:U39"/>
    <mergeCell ref="D40:J41"/>
    <mergeCell ref="K40:L41"/>
    <mergeCell ref="M40:M41"/>
    <mergeCell ref="N40:N41"/>
    <mergeCell ref="O40:O41"/>
    <mergeCell ref="P40:P41"/>
    <mergeCell ref="Q40:Q41"/>
    <mergeCell ref="R40:S41"/>
    <mergeCell ref="P38:P39"/>
    <mergeCell ref="Q38:Q39"/>
    <mergeCell ref="R38:S39"/>
    <mergeCell ref="T40:U41"/>
    <mergeCell ref="A38:C39"/>
    <mergeCell ref="D38:J39"/>
    <mergeCell ref="K38:L39"/>
    <mergeCell ref="M38:M39"/>
    <mergeCell ref="N38:N39"/>
    <mergeCell ref="O38:O39"/>
    <mergeCell ref="K37:L37"/>
    <mergeCell ref="R37:S37"/>
    <mergeCell ref="T37:U37"/>
    <mergeCell ref="A35:C35"/>
    <mergeCell ref="D35:J36"/>
    <mergeCell ref="K35:L36"/>
    <mergeCell ref="M35:M36"/>
    <mergeCell ref="N35:N36"/>
    <mergeCell ref="P35:P36"/>
    <mergeCell ref="Q35:Q36"/>
    <mergeCell ref="A32:L32"/>
    <mergeCell ref="A33:L33"/>
    <mergeCell ref="K34:L34"/>
    <mergeCell ref="R34:S34"/>
    <mergeCell ref="T34:U34"/>
    <mergeCell ref="T35:U36"/>
    <mergeCell ref="A36:C36"/>
    <mergeCell ref="O35:O36"/>
    <mergeCell ref="R35:S36"/>
    <mergeCell ref="J19:L19"/>
    <mergeCell ref="H20:L20"/>
    <mergeCell ref="I21:L21"/>
    <mergeCell ref="J22:L22"/>
    <mergeCell ref="A30:L30"/>
    <mergeCell ref="A31:L31"/>
  </mergeCells>
  <printOptions horizontalCentered="1"/>
  <pageMargins left="0.95" right="0.26" top="0.26" bottom="0.17" header="0.28" footer="0.17"/>
  <pageSetup fitToHeight="1" fitToWidth="1"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27"/>
  <sheetViews>
    <sheetView view="pageBreakPreview" zoomScaleSheetLayoutView="100" zoomScalePageLayoutView="0" workbookViewId="0" topLeftCell="A431">
      <selection activeCell="H239" sqref="H239"/>
    </sheetView>
  </sheetViews>
  <sheetFormatPr defaultColWidth="9.140625" defaultRowHeight="12.75"/>
  <cols>
    <col min="1" max="1" width="8.8515625" style="1" customWidth="1"/>
    <col min="2" max="2" width="60.28125" style="5" customWidth="1"/>
    <col min="3" max="3" width="10.00390625" style="4" hidden="1" customWidth="1"/>
    <col min="4" max="4" width="9.28125" style="3" hidden="1" customWidth="1"/>
    <col min="5" max="5" width="10.421875" style="3" hidden="1" customWidth="1"/>
    <col min="6" max="6" width="13.28125" style="3" customWidth="1"/>
    <col min="7" max="8" width="10.28125" style="3" customWidth="1"/>
    <col min="9" max="9" width="10.421875" style="3" customWidth="1"/>
    <col min="10" max="10" width="22.140625" style="262" hidden="1" customWidth="1"/>
    <col min="11" max="11" width="14.7109375" style="262" hidden="1" customWidth="1"/>
    <col min="12" max="12" width="15.8515625" style="262" hidden="1" customWidth="1"/>
    <col min="13" max="13" width="18.7109375" style="262" hidden="1" customWidth="1"/>
    <col min="14" max="14" width="22.140625" style="262" customWidth="1"/>
    <col min="15" max="16" width="22.140625" style="262" hidden="1" customWidth="1"/>
    <col min="17" max="17" width="10.8515625" style="2" customWidth="1"/>
    <col min="18" max="24" width="9.140625" style="2" customWidth="1"/>
    <col min="25" max="16384" width="9.140625" style="1" customWidth="1"/>
  </cols>
  <sheetData>
    <row r="1" spans="10:14" ht="15.75">
      <c r="J1" s="238"/>
      <c r="K1" s="238"/>
      <c r="L1" s="238"/>
      <c r="M1" s="238"/>
      <c r="N1" s="238" t="s">
        <v>401</v>
      </c>
    </row>
    <row r="2" spans="9:14" ht="15.75">
      <c r="I2" s="717" t="s">
        <v>244</v>
      </c>
      <c r="J2" s="717"/>
      <c r="K2" s="717"/>
      <c r="L2" s="717"/>
      <c r="M2" s="717"/>
      <c r="N2" s="717"/>
    </row>
    <row r="3" spans="6:14" ht="15.75">
      <c r="F3" s="717" t="s">
        <v>243</v>
      </c>
      <c r="G3" s="717"/>
      <c r="H3" s="717"/>
      <c r="I3" s="717"/>
      <c r="J3" s="717"/>
      <c r="K3" s="717"/>
      <c r="L3" s="717"/>
      <c r="M3" s="717"/>
      <c r="N3" s="717"/>
    </row>
    <row r="4" spans="6:14" ht="15.75">
      <c r="F4" s="238"/>
      <c r="G4" s="238"/>
      <c r="H4" s="238"/>
      <c r="I4" s="238"/>
      <c r="J4" s="238"/>
      <c r="M4" s="238" t="s">
        <v>242</v>
      </c>
      <c r="N4" s="180" t="s">
        <v>242</v>
      </c>
    </row>
    <row r="5" spans="6:14" ht="15.75">
      <c r="F5" s="179"/>
      <c r="G5" s="718" t="s">
        <v>802</v>
      </c>
      <c r="H5" s="718"/>
      <c r="I5" s="718"/>
      <c r="J5" s="718"/>
      <c r="K5" s="718"/>
      <c r="L5" s="718"/>
      <c r="M5" s="718"/>
      <c r="N5" s="718"/>
    </row>
    <row r="7" spans="10:21" ht="15.75">
      <c r="J7" s="238"/>
      <c r="K7" s="238"/>
      <c r="L7" s="238"/>
      <c r="M7" s="238"/>
      <c r="N7" s="238" t="s">
        <v>573</v>
      </c>
      <c r="O7" s="238"/>
      <c r="P7" s="717"/>
      <c r="Q7" s="717"/>
      <c r="R7" s="717"/>
      <c r="S7" s="717"/>
      <c r="T7" s="717"/>
      <c r="U7" s="717"/>
    </row>
    <row r="8" spans="9:21" ht="15.75">
      <c r="I8" s="717" t="s">
        <v>244</v>
      </c>
      <c r="J8" s="717"/>
      <c r="K8" s="717"/>
      <c r="L8" s="717"/>
      <c r="M8" s="717"/>
      <c r="N8" s="717"/>
      <c r="O8" s="4"/>
      <c r="P8" s="717"/>
      <c r="Q8" s="717"/>
      <c r="R8" s="717"/>
      <c r="S8" s="717"/>
      <c r="T8" s="717"/>
      <c r="U8" s="717"/>
    </row>
    <row r="9" spans="3:21" ht="15.75">
      <c r="C9" s="181"/>
      <c r="D9" s="181"/>
      <c r="E9" s="181"/>
      <c r="F9" s="717" t="s">
        <v>243</v>
      </c>
      <c r="G9" s="717"/>
      <c r="H9" s="717"/>
      <c r="I9" s="717"/>
      <c r="J9" s="717"/>
      <c r="K9" s="717"/>
      <c r="L9" s="717"/>
      <c r="M9" s="717"/>
      <c r="N9" s="717"/>
      <c r="O9" s="181"/>
      <c r="P9" s="181"/>
      <c r="Q9" s="181"/>
      <c r="R9" s="181"/>
      <c r="S9" s="181"/>
      <c r="T9" s="181"/>
      <c r="U9" s="181"/>
    </row>
    <row r="10" spans="4:21" ht="15.75">
      <c r="D10" s="238"/>
      <c r="E10" s="238"/>
      <c r="F10" s="238"/>
      <c r="G10" s="238"/>
      <c r="H10" s="238"/>
      <c r="I10" s="238"/>
      <c r="J10" s="238"/>
      <c r="M10" s="238" t="s">
        <v>242</v>
      </c>
      <c r="N10" s="180" t="s">
        <v>242</v>
      </c>
      <c r="O10" s="180"/>
      <c r="P10" s="717"/>
      <c r="Q10" s="717"/>
      <c r="R10" s="717"/>
      <c r="S10" s="717"/>
      <c r="T10" s="717"/>
      <c r="U10" s="717"/>
    </row>
    <row r="11" spans="4:23" ht="15.75">
      <c r="D11" s="179" t="s">
        <v>241</v>
      </c>
      <c r="E11" s="179"/>
      <c r="F11" s="179"/>
      <c r="G11" s="718" t="s">
        <v>617</v>
      </c>
      <c r="H11" s="718"/>
      <c r="I11" s="718"/>
      <c r="J11" s="718"/>
      <c r="K11" s="718"/>
      <c r="L11" s="718"/>
      <c r="M11" s="718"/>
      <c r="N11" s="71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3:21" ht="12.75" customHeight="1">
      <c r="M12" s="3"/>
      <c r="N12" s="5"/>
      <c r="O12" s="5"/>
      <c r="P12" s="5"/>
      <c r="Q12" s="3"/>
      <c r="R12" s="3"/>
      <c r="S12" s="3"/>
      <c r="T12" s="3"/>
      <c r="U12" s="262"/>
    </row>
    <row r="13" spans="2:21" ht="15.75" hidden="1">
      <c r="B13" s="177"/>
      <c r="E13" s="176"/>
      <c r="F13" s="176"/>
      <c r="G13" s="176"/>
      <c r="H13" s="176"/>
      <c r="I13" s="176"/>
      <c r="M13" s="3"/>
      <c r="N13" s="177" t="s">
        <v>240</v>
      </c>
      <c r="O13" s="177"/>
      <c r="P13" s="177"/>
      <c r="Q13" s="176"/>
      <c r="R13" s="176"/>
      <c r="S13" s="176"/>
      <c r="T13" s="176"/>
      <c r="U13" s="177"/>
    </row>
    <row r="14" spans="5:21" ht="15.75" hidden="1">
      <c r="E14" s="176"/>
      <c r="F14" s="176"/>
      <c r="G14" s="176"/>
      <c r="H14" s="176"/>
      <c r="I14" s="176"/>
      <c r="J14" s="178"/>
      <c r="M14" s="3"/>
      <c r="N14" s="5"/>
      <c r="O14" s="5"/>
      <c r="P14" s="5"/>
      <c r="Q14" s="176"/>
      <c r="R14" s="176"/>
      <c r="S14" s="176"/>
      <c r="T14" s="176"/>
      <c r="U14" s="178"/>
    </row>
    <row r="15" spans="2:21" ht="15.75" hidden="1">
      <c r="B15" s="177"/>
      <c r="E15" s="176"/>
      <c r="F15" s="176"/>
      <c r="G15" s="176"/>
      <c r="H15" s="176"/>
      <c r="I15" s="176"/>
      <c r="M15" s="3"/>
      <c r="N15" s="177" t="s">
        <v>590</v>
      </c>
      <c r="O15" s="177"/>
      <c r="P15" s="177"/>
      <c r="Q15" s="176"/>
      <c r="R15" s="176"/>
      <c r="S15" s="176"/>
      <c r="T15" s="176"/>
      <c r="U15" s="177"/>
    </row>
    <row r="16" spans="2:17" ht="15.75" hidden="1">
      <c r="B16" s="174"/>
      <c r="C16" s="173"/>
      <c r="D16" s="171"/>
      <c r="E16" s="171"/>
      <c r="F16" s="171"/>
      <c r="G16" s="171"/>
      <c r="H16" s="171"/>
      <c r="I16" s="171"/>
      <c r="J16" s="264">
        <v>69983.1</v>
      </c>
      <c r="K16" s="265" t="s">
        <v>239</v>
      </c>
      <c r="L16" s="266">
        <v>72195.9</v>
      </c>
      <c r="M16" s="267">
        <v>73707.5</v>
      </c>
      <c r="N16" s="264">
        <v>69983.1</v>
      </c>
      <c r="O16" s="264">
        <v>69983.1</v>
      </c>
      <c r="P16" s="264">
        <v>69983.1</v>
      </c>
      <c r="Q16" s="175"/>
    </row>
    <row r="17" spans="2:16" ht="12.75">
      <c r="B17" s="174"/>
      <c r="C17" s="173"/>
      <c r="D17" s="171"/>
      <c r="E17" s="171"/>
      <c r="F17" s="171"/>
      <c r="G17" s="172" t="s">
        <v>237</v>
      </c>
      <c r="H17" s="172"/>
      <c r="I17" s="171"/>
      <c r="J17" s="268">
        <f>J16-J26</f>
        <v>0</v>
      </c>
      <c r="K17" s="265" t="s">
        <v>238</v>
      </c>
      <c r="L17" s="266">
        <v>1804.9</v>
      </c>
      <c r="M17" s="269">
        <v>3685.4</v>
      </c>
      <c r="N17" s="268">
        <f>N16-N26</f>
        <v>0</v>
      </c>
      <c r="O17" s="268">
        <f>O16-O26</f>
        <v>0</v>
      </c>
      <c r="P17" s="268">
        <f>P16-P26</f>
        <v>0</v>
      </c>
    </row>
    <row r="18" spans="2:16" ht="15.75">
      <c r="B18" s="958"/>
      <c r="C18" s="958"/>
      <c r="D18" s="958"/>
      <c r="E18" s="958"/>
      <c r="F18" s="958"/>
      <c r="G18" s="958"/>
      <c r="H18" s="958"/>
      <c r="I18" s="958"/>
      <c r="J18" s="958"/>
      <c r="K18" s="170" t="s">
        <v>237</v>
      </c>
      <c r="L18" s="169">
        <f>L16-L17-L26</f>
        <v>-0.00018000000272877514</v>
      </c>
      <c r="M18" s="168">
        <f>M16-M17-M26</f>
        <v>0.0004174000059720129</v>
      </c>
      <c r="N18" s="1"/>
      <c r="O18" s="1"/>
      <c r="P18" s="1"/>
    </row>
    <row r="19" spans="1:16" ht="15" customHeight="1">
      <c r="A19" s="167"/>
      <c r="B19" s="270" t="s">
        <v>236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</row>
    <row r="20" spans="1:16" ht="17.25" customHeight="1">
      <c r="A20" s="957" t="s">
        <v>235</v>
      </c>
      <c r="B20" s="957"/>
      <c r="C20" s="957"/>
      <c r="D20" s="957"/>
      <c r="E20" s="957"/>
      <c r="F20" s="957"/>
      <c r="G20" s="957"/>
      <c r="H20" s="957"/>
      <c r="I20" s="957"/>
      <c r="J20" s="957"/>
      <c r="K20" s="166"/>
      <c r="L20" s="1"/>
      <c r="M20" s="1"/>
      <c r="N20" s="1"/>
      <c r="O20" s="1"/>
      <c r="P20" s="1"/>
    </row>
    <row r="21" spans="1:16" ht="15" customHeight="1">
      <c r="A21" s="957" t="s">
        <v>234</v>
      </c>
      <c r="B21" s="957"/>
      <c r="C21" s="957"/>
      <c r="D21" s="957"/>
      <c r="E21" s="957"/>
      <c r="F21" s="957"/>
      <c r="G21" s="957"/>
      <c r="H21" s="957"/>
      <c r="I21" s="957"/>
      <c r="J21" s="957"/>
      <c r="K21" s="166"/>
      <c r="L21" s="1"/>
      <c r="M21" s="1"/>
      <c r="N21" s="1"/>
      <c r="O21" s="1"/>
      <c r="P21" s="1"/>
    </row>
    <row r="22" spans="1:16" ht="13.5" customHeight="1">
      <c r="A22" s="271" t="s">
        <v>233</v>
      </c>
      <c r="B22" s="271"/>
      <c r="C22" s="271"/>
      <c r="D22" s="271"/>
      <c r="E22" s="271"/>
      <c r="F22" s="271"/>
      <c r="G22" s="271"/>
      <c r="H22" s="271"/>
      <c r="I22" s="271"/>
      <c r="J22" s="271"/>
      <c r="K22" s="166"/>
      <c r="L22" s="1"/>
      <c r="M22" s="1"/>
      <c r="N22" s="165"/>
      <c r="O22" s="165"/>
      <c r="P22" s="165"/>
    </row>
    <row r="23" spans="1:16" ht="15.75" customHeight="1">
      <c r="A23" s="957" t="s">
        <v>586</v>
      </c>
      <c r="B23" s="957"/>
      <c r="C23" s="957"/>
      <c r="D23" s="957"/>
      <c r="E23" s="957"/>
      <c r="F23" s="957"/>
      <c r="G23" s="957"/>
      <c r="H23" s="957"/>
      <c r="I23" s="957"/>
      <c r="J23" s="957"/>
      <c r="K23" s="166"/>
      <c r="L23" s="1"/>
      <c r="M23" s="1"/>
      <c r="N23" s="1"/>
      <c r="O23" s="1"/>
      <c r="P23" s="1"/>
    </row>
    <row r="24" spans="2:16" ht="16.5" thickBot="1">
      <c r="B24" s="164"/>
      <c r="C24" s="163"/>
      <c r="D24" s="162"/>
      <c r="E24" s="162"/>
      <c r="F24" s="162"/>
      <c r="G24" s="162"/>
      <c r="H24" s="162"/>
      <c r="I24" s="162"/>
      <c r="J24" s="272" t="s">
        <v>232</v>
      </c>
      <c r="K24" s="272"/>
      <c r="L24" s="272"/>
      <c r="M24" s="272"/>
      <c r="N24" s="272" t="s">
        <v>574</v>
      </c>
      <c r="O24" s="272" t="s">
        <v>232</v>
      </c>
      <c r="P24" s="272" t="s">
        <v>232</v>
      </c>
    </row>
    <row r="25" spans="2:16" ht="63.75" hidden="1">
      <c r="B25" s="161" t="s">
        <v>139</v>
      </c>
      <c r="C25" s="74" t="s">
        <v>231</v>
      </c>
      <c r="D25" s="74" t="s">
        <v>230</v>
      </c>
      <c r="E25" s="74" t="s">
        <v>229</v>
      </c>
      <c r="F25" s="74" t="s">
        <v>138</v>
      </c>
      <c r="G25" s="74" t="s">
        <v>137</v>
      </c>
      <c r="H25" s="74"/>
      <c r="I25" s="74" t="s">
        <v>228</v>
      </c>
      <c r="J25" s="273" t="s">
        <v>136</v>
      </c>
      <c r="K25" s="273"/>
      <c r="L25" s="160" t="s">
        <v>135</v>
      </c>
      <c r="M25" s="160" t="s">
        <v>134</v>
      </c>
      <c r="N25" s="273" t="s">
        <v>136</v>
      </c>
      <c r="O25" s="273" t="s">
        <v>136</v>
      </c>
      <c r="P25" s="273" t="s">
        <v>136</v>
      </c>
    </row>
    <row r="26" spans="2:24" s="66" customFormat="1" ht="15.75" hidden="1">
      <c r="B26" s="159" t="s">
        <v>227</v>
      </c>
      <c r="C26" s="158" t="s">
        <v>705</v>
      </c>
      <c r="D26" s="158" t="s">
        <v>705</v>
      </c>
      <c r="E26" s="158" t="s">
        <v>705</v>
      </c>
      <c r="F26" s="158" t="s">
        <v>705</v>
      </c>
      <c r="G26" s="158" t="s">
        <v>705</v>
      </c>
      <c r="H26" s="158"/>
      <c r="I26" s="158" t="s">
        <v>705</v>
      </c>
      <c r="J26" s="274">
        <f>J27+J70+J75+J89+J111+J150+J158+J172+J179</f>
        <v>69983.1</v>
      </c>
      <c r="K26" s="275"/>
      <c r="L26" s="274">
        <f>L27+L70+L75+L89+L111+L150+L158+L172+L179</f>
        <v>70391.00018</v>
      </c>
      <c r="M26" s="274">
        <f>M27+M70+M75+M89+M111+M150+M158+M172+M179</f>
        <v>70022.0995826</v>
      </c>
      <c r="N26" s="274">
        <f>N27+N70+N75+N89+N111+N150+N158+N172+N179</f>
        <v>69983.1</v>
      </c>
      <c r="O26" s="274">
        <f>O27+O70+O75+O89+O111+O150+O158+O172+O179</f>
        <v>69983.1</v>
      </c>
      <c r="P26" s="274">
        <f>P27+P70+P75+P89+P111+P150+P158+P172+P179</f>
        <v>69983.1</v>
      </c>
      <c r="Q26" s="67"/>
      <c r="R26" s="67"/>
      <c r="S26" s="67"/>
      <c r="T26" s="67"/>
      <c r="U26" s="67"/>
      <c r="V26" s="67"/>
      <c r="W26" s="67"/>
      <c r="X26" s="67"/>
    </row>
    <row r="27" spans="2:24" s="66" customFormat="1" ht="14.25" hidden="1">
      <c r="B27" s="133" t="s">
        <v>226</v>
      </c>
      <c r="C27" s="132" t="s">
        <v>225</v>
      </c>
      <c r="D27" s="157" t="s">
        <v>703</v>
      </c>
      <c r="E27" s="157"/>
      <c r="F27" s="157"/>
      <c r="G27" s="157"/>
      <c r="H27" s="157"/>
      <c r="I27" s="157"/>
      <c r="J27" s="276">
        <f>J31+J36+J54+J61+J66</f>
        <v>16206.808</v>
      </c>
      <c r="K27" s="277"/>
      <c r="L27" s="276">
        <f>L31+L36+L54+L61+L66</f>
        <v>16980.08218</v>
      </c>
      <c r="M27" s="276">
        <f>M31+M36+M54+M61+M66</f>
        <v>17936.364582600003</v>
      </c>
      <c r="N27" s="276">
        <f>N31+N36+N54+N61+N66</f>
        <v>16206.808</v>
      </c>
      <c r="O27" s="276">
        <f>O31+O36+O54+O61+O66</f>
        <v>16206.808</v>
      </c>
      <c r="P27" s="276">
        <f>P31+P36+P54+P61+P66</f>
        <v>16206.808</v>
      </c>
      <c r="Q27" s="67"/>
      <c r="R27" s="67"/>
      <c r="S27" s="67"/>
      <c r="T27" s="67"/>
      <c r="U27" s="67"/>
      <c r="V27" s="67"/>
      <c r="W27" s="67"/>
      <c r="X27" s="67"/>
    </row>
    <row r="28" spans="2:24" s="66" customFormat="1" ht="25.5" hidden="1">
      <c r="B28" s="150" t="s">
        <v>224</v>
      </c>
      <c r="C28" s="87"/>
      <c r="D28" s="71" t="s">
        <v>703</v>
      </c>
      <c r="E28" s="71" t="s">
        <v>222</v>
      </c>
      <c r="F28" s="86"/>
      <c r="G28" s="87"/>
      <c r="H28" s="87"/>
      <c r="I28" s="71" t="s">
        <v>222</v>
      </c>
      <c r="J28" s="278"/>
      <c r="K28" s="278"/>
      <c r="L28" s="278"/>
      <c r="M28" s="278"/>
      <c r="N28" s="278"/>
      <c r="O28" s="278"/>
      <c r="P28" s="278"/>
      <c r="Q28" s="67"/>
      <c r="R28" s="67"/>
      <c r="S28" s="67"/>
      <c r="T28" s="67"/>
      <c r="U28" s="67"/>
      <c r="V28" s="67"/>
      <c r="W28" s="67"/>
      <c r="X28" s="67"/>
    </row>
    <row r="29" spans="2:24" s="66" customFormat="1" ht="38.25" hidden="1">
      <c r="B29" s="150" t="s">
        <v>760</v>
      </c>
      <c r="C29" s="87"/>
      <c r="D29" s="71" t="s">
        <v>703</v>
      </c>
      <c r="E29" s="71" t="s">
        <v>222</v>
      </c>
      <c r="F29" s="86">
        <v>9100000</v>
      </c>
      <c r="G29" s="87"/>
      <c r="H29" s="87"/>
      <c r="I29" s="71" t="s">
        <v>222</v>
      </c>
      <c r="J29" s="278"/>
      <c r="K29" s="278"/>
      <c r="L29" s="278"/>
      <c r="M29" s="278"/>
      <c r="N29" s="278"/>
      <c r="O29" s="278"/>
      <c r="P29" s="278"/>
      <c r="Q29" s="67"/>
      <c r="R29" s="67"/>
      <c r="S29" s="67"/>
      <c r="T29" s="67"/>
      <c r="U29" s="67"/>
      <c r="V29" s="67"/>
      <c r="W29" s="67"/>
      <c r="X29" s="67"/>
    </row>
    <row r="30" spans="2:24" s="66" customFormat="1" ht="25.5" customHeight="1" hidden="1">
      <c r="B30" s="120" t="s">
        <v>223</v>
      </c>
      <c r="C30" s="87"/>
      <c r="D30" s="26" t="s">
        <v>703</v>
      </c>
      <c r="E30" s="26" t="s">
        <v>222</v>
      </c>
      <c r="F30" s="85">
        <v>9100003</v>
      </c>
      <c r="G30" s="87"/>
      <c r="H30" s="87"/>
      <c r="I30" s="26" t="s">
        <v>222</v>
      </c>
      <c r="J30" s="278"/>
      <c r="K30" s="278"/>
      <c r="L30" s="278"/>
      <c r="M30" s="278"/>
      <c r="N30" s="278"/>
      <c r="O30" s="278"/>
      <c r="P30" s="278"/>
      <c r="Q30" s="67"/>
      <c r="R30" s="67"/>
      <c r="S30" s="67"/>
      <c r="T30" s="67"/>
      <c r="U30" s="67"/>
      <c r="V30" s="67"/>
      <c r="W30" s="67"/>
      <c r="X30" s="67"/>
    </row>
    <row r="31" spans="2:24" s="66" customFormat="1" ht="38.25" hidden="1">
      <c r="B31" s="150" t="s">
        <v>749</v>
      </c>
      <c r="C31" s="87"/>
      <c r="D31" s="71" t="s">
        <v>703</v>
      </c>
      <c r="E31" s="71" t="s">
        <v>747</v>
      </c>
      <c r="F31" s="85"/>
      <c r="G31" s="87"/>
      <c r="H31" s="87"/>
      <c r="I31" s="71" t="s">
        <v>747</v>
      </c>
      <c r="J31" s="279">
        <f>J32</f>
        <v>2155.786</v>
      </c>
      <c r="K31" s="278"/>
      <c r="L31" s="279">
        <f aca="true" t="shared" si="0" ref="L31:P32">L32</f>
        <v>2285.1331600000003</v>
      </c>
      <c r="M31" s="279">
        <f t="shared" si="0"/>
        <v>2445.0924812000003</v>
      </c>
      <c r="N31" s="279">
        <f t="shared" si="0"/>
        <v>2155.786</v>
      </c>
      <c r="O31" s="279">
        <f t="shared" si="0"/>
        <v>2155.786</v>
      </c>
      <c r="P31" s="279">
        <f t="shared" si="0"/>
        <v>2155.786</v>
      </c>
      <c r="Q31" s="67"/>
      <c r="R31" s="67"/>
      <c r="S31" s="67"/>
      <c r="T31" s="67"/>
      <c r="U31" s="67"/>
      <c r="V31" s="67"/>
      <c r="W31" s="67"/>
      <c r="X31" s="67"/>
    </row>
    <row r="32" spans="2:24" s="66" customFormat="1" ht="38.25" hidden="1">
      <c r="B32" s="150" t="s">
        <v>760</v>
      </c>
      <c r="C32" s="87"/>
      <c r="D32" s="71" t="s">
        <v>703</v>
      </c>
      <c r="E32" s="71" t="s">
        <v>747</v>
      </c>
      <c r="F32" s="86">
        <v>9100000</v>
      </c>
      <c r="G32" s="87"/>
      <c r="H32" s="87"/>
      <c r="I32" s="71" t="s">
        <v>747</v>
      </c>
      <c r="J32" s="279">
        <f>J33</f>
        <v>2155.786</v>
      </c>
      <c r="K32" s="279"/>
      <c r="L32" s="279">
        <f t="shared" si="0"/>
        <v>2285.1331600000003</v>
      </c>
      <c r="M32" s="279">
        <f t="shared" si="0"/>
        <v>2445.0924812000003</v>
      </c>
      <c r="N32" s="279">
        <f t="shared" si="0"/>
        <v>2155.786</v>
      </c>
      <c r="O32" s="279">
        <f t="shared" si="0"/>
        <v>2155.786</v>
      </c>
      <c r="P32" s="279">
        <f t="shared" si="0"/>
        <v>2155.786</v>
      </c>
      <c r="Q32" s="67"/>
      <c r="R32" s="67"/>
      <c r="S32" s="67"/>
      <c r="T32" s="67"/>
      <c r="U32" s="67"/>
      <c r="V32" s="67"/>
      <c r="W32" s="67"/>
      <c r="X32" s="67"/>
    </row>
    <row r="33" spans="2:24" s="66" customFormat="1" ht="21.75" customHeight="1" hidden="1">
      <c r="B33" s="120" t="s">
        <v>784</v>
      </c>
      <c r="C33" s="87"/>
      <c r="D33" s="26" t="s">
        <v>703</v>
      </c>
      <c r="E33" s="26" t="s">
        <v>747</v>
      </c>
      <c r="F33" s="86">
        <v>9100004</v>
      </c>
      <c r="G33" s="87"/>
      <c r="H33" s="87"/>
      <c r="I33" s="26" t="s">
        <v>747</v>
      </c>
      <c r="J33" s="279">
        <f>J34+J35</f>
        <v>2155.786</v>
      </c>
      <c r="K33" s="278"/>
      <c r="L33" s="279">
        <f>L34+L35</f>
        <v>2285.1331600000003</v>
      </c>
      <c r="M33" s="279">
        <f>M34+M35</f>
        <v>2445.0924812000003</v>
      </c>
      <c r="N33" s="279">
        <f>N34+N35</f>
        <v>2155.786</v>
      </c>
      <c r="O33" s="279">
        <f>O34+O35</f>
        <v>2155.786</v>
      </c>
      <c r="P33" s="279">
        <f>P34+P35</f>
        <v>2155.786</v>
      </c>
      <c r="Q33" s="67"/>
      <c r="R33" s="67"/>
      <c r="S33" s="67"/>
      <c r="T33" s="67"/>
      <c r="U33" s="67"/>
      <c r="V33" s="67"/>
      <c r="W33" s="67"/>
      <c r="X33" s="67"/>
    </row>
    <row r="34" spans="2:24" s="66" customFormat="1" ht="15.75" customHeight="1" hidden="1">
      <c r="B34" s="134" t="s">
        <v>205</v>
      </c>
      <c r="C34" s="87"/>
      <c r="D34" s="26" t="s">
        <v>703</v>
      </c>
      <c r="E34" s="26" t="s">
        <v>747</v>
      </c>
      <c r="F34" s="85">
        <v>9100004</v>
      </c>
      <c r="G34" s="88">
        <v>120</v>
      </c>
      <c r="H34" s="88"/>
      <c r="I34" s="26" t="s">
        <v>747</v>
      </c>
      <c r="J34" s="280">
        <v>1300.211</v>
      </c>
      <c r="K34" s="279"/>
      <c r="L34" s="281">
        <f>J34*106%</f>
        <v>1378.22366</v>
      </c>
      <c r="M34" s="281">
        <f>L34*107%</f>
        <v>1474.6993162</v>
      </c>
      <c r="N34" s="280">
        <v>1300.211</v>
      </c>
      <c r="O34" s="280">
        <v>1300.211</v>
      </c>
      <c r="P34" s="280">
        <v>1300.211</v>
      </c>
      <c r="Q34" s="67"/>
      <c r="R34" s="67"/>
      <c r="S34" s="67"/>
      <c r="T34" s="67"/>
      <c r="U34" s="67"/>
      <c r="V34" s="67"/>
      <c r="W34" s="67"/>
      <c r="X34" s="67"/>
    </row>
    <row r="35" spans="2:24" s="66" customFormat="1" ht="18" customHeight="1" hidden="1">
      <c r="B35" s="134" t="s">
        <v>653</v>
      </c>
      <c r="C35" s="87"/>
      <c r="D35" s="26" t="s">
        <v>703</v>
      </c>
      <c r="E35" s="26" t="s">
        <v>747</v>
      </c>
      <c r="F35" s="85">
        <v>9100004</v>
      </c>
      <c r="G35" s="88">
        <v>240</v>
      </c>
      <c r="H35" s="88"/>
      <c r="I35" s="26" t="s">
        <v>747</v>
      </c>
      <c r="J35" s="282">
        <v>855.575</v>
      </c>
      <c r="K35" s="278"/>
      <c r="L35" s="283">
        <f>J35*106%</f>
        <v>906.9095000000001</v>
      </c>
      <c r="M35" s="283">
        <f>L35*107%</f>
        <v>970.3931650000002</v>
      </c>
      <c r="N35" s="282">
        <v>855.575</v>
      </c>
      <c r="O35" s="282">
        <v>855.575</v>
      </c>
      <c r="P35" s="282">
        <v>855.575</v>
      </c>
      <c r="Q35" s="67"/>
      <c r="R35" s="67"/>
      <c r="S35" s="67"/>
      <c r="T35" s="67"/>
      <c r="U35" s="67"/>
      <c r="V35" s="67"/>
      <c r="W35" s="67"/>
      <c r="X35" s="67"/>
    </row>
    <row r="36" spans="2:16" ht="38.25" hidden="1">
      <c r="B36" s="43" t="s">
        <v>739</v>
      </c>
      <c r="C36" s="70" t="s">
        <v>740</v>
      </c>
      <c r="D36" s="74" t="s">
        <v>703</v>
      </c>
      <c r="E36" s="74" t="s">
        <v>737</v>
      </c>
      <c r="F36" s="74" t="s">
        <v>705</v>
      </c>
      <c r="G36" s="74" t="s">
        <v>705</v>
      </c>
      <c r="H36" s="74"/>
      <c r="I36" s="74" t="s">
        <v>737</v>
      </c>
      <c r="J36" s="284">
        <f>J37</f>
        <v>11843.717</v>
      </c>
      <c r="K36" s="285"/>
      <c r="L36" s="284">
        <f>L37</f>
        <v>12487.644020000002</v>
      </c>
      <c r="M36" s="284">
        <f>M37</f>
        <v>13283.967101400003</v>
      </c>
      <c r="N36" s="284">
        <f>N37</f>
        <v>11843.717</v>
      </c>
      <c r="O36" s="284">
        <f>O37</f>
        <v>11843.717</v>
      </c>
      <c r="P36" s="284">
        <f>P37</f>
        <v>11843.717</v>
      </c>
    </row>
    <row r="37" spans="2:16" ht="42.75" customHeight="1" hidden="1">
      <c r="B37" s="43" t="s">
        <v>760</v>
      </c>
      <c r="C37" s="74" t="s">
        <v>740</v>
      </c>
      <c r="D37" s="74" t="s">
        <v>703</v>
      </c>
      <c r="E37" s="74" t="s">
        <v>737</v>
      </c>
      <c r="F37" s="74">
        <v>9100000</v>
      </c>
      <c r="G37" s="74" t="s">
        <v>705</v>
      </c>
      <c r="H37" s="74"/>
      <c r="I37" s="74" t="s">
        <v>737</v>
      </c>
      <c r="J37" s="284">
        <f>J38+J41+J43+J45+J48+J51</f>
        <v>11843.717</v>
      </c>
      <c r="K37" s="285"/>
      <c r="L37" s="284">
        <f>L38+L41+L43+L45+L48+L51</f>
        <v>12487.644020000002</v>
      </c>
      <c r="M37" s="284">
        <f>M38+M41+M43+M45+M48+M51</f>
        <v>13283.967101400003</v>
      </c>
      <c r="N37" s="284">
        <f>N38+N41+N43+N45+N48+N51</f>
        <v>11843.717</v>
      </c>
      <c r="O37" s="284">
        <f>O38+O41+O43+O45+O48+O51</f>
        <v>11843.717</v>
      </c>
      <c r="P37" s="284">
        <f>P38+P41+P43+P45+P48+P51</f>
        <v>11843.717</v>
      </c>
    </row>
    <row r="38" spans="2:16" ht="21" customHeight="1" hidden="1">
      <c r="B38" s="40" t="s">
        <v>784</v>
      </c>
      <c r="C38" s="70" t="s">
        <v>740</v>
      </c>
      <c r="D38" s="70" t="s">
        <v>703</v>
      </c>
      <c r="E38" s="70" t="s">
        <v>737</v>
      </c>
      <c r="F38" s="74">
        <v>9100004</v>
      </c>
      <c r="G38" s="70" t="s">
        <v>705</v>
      </c>
      <c r="H38" s="70"/>
      <c r="I38" s="70" t="s">
        <v>737</v>
      </c>
      <c r="J38" s="286">
        <f>J39+J40</f>
        <v>9577.506</v>
      </c>
      <c r="K38" s="283"/>
      <c r="L38" s="286">
        <f>L39+L40</f>
        <v>10152.15636</v>
      </c>
      <c r="M38" s="286">
        <f>M39+M40</f>
        <v>10862.807305200002</v>
      </c>
      <c r="N38" s="286">
        <f>N39+N40</f>
        <v>9577.506</v>
      </c>
      <c r="O38" s="286">
        <f>O39+O40</f>
        <v>9577.506</v>
      </c>
      <c r="P38" s="286">
        <f>P39+P40</f>
        <v>9577.506</v>
      </c>
    </row>
    <row r="39" spans="2:16" ht="21" customHeight="1" hidden="1">
      <c r="B39" s="134" t="s">
        <v>205</v>
      </c>
      <c r="C39" s="70"/>
      <c r="D39" s="70" t="s">
        <v>703</v>
      </c>
      <c r="E39" s="70" t="s">
        <v>737</v>
      </c>
      <c r="F39" s="70">
        <v>9100004</v>
      </c>
      <c r="G39" s="70">
        <v>120</v>
      </c>
      <c r="H39" s="70"/>
      <c r="I39" s="70" t="s">
        <v>737</v>
      </c>
      <c r="J39" s="281">
        <v>7361.933</v>
      </c>
      <c r="K39" s="281"/>
      <c r="L39" s="281">
        <f>J39*106%</f>
        <v>7803.64898</v>
      </c>
      <c r="M39" s="281">
        <f>L39*107%</f>
        <v>8349.904408600001</v>
      </c>
      <c r="N39" s="281">
        <v>7361.933</v>
      </c>
      <c r="O39" s="281">
        <v>7361.933</v>
      </c>
      <c r="P39" s="281">
        <v>7361.933</v>
      </c>
    </row>
    <row r="40" spans="2:16" ht="21" customHeight="1" hidden="1">
      <c r="B40" s="134" t="s">
        <v>653</v>
      </c>
      <c r="C40" s="70"/>
      <c r="D40" s="70" t="s">
        <v>703</v>
      </c>
      <c r="E40" s="70" t="s">
        <v>737</v>
      </c>
      <c r="F40" s="70">
        <v>9100004</v>
      </c>
      <c r="G40" s="70">
        <v>240</v>
      </c>
      <c r="H40" s="70"/>
      <c r="I40" s="70" t="s">
        <v>737</v>
      </c>
      <c r="J40" s="281">
        <v>2215.573</v>
      </c>
      <c r="K40" s="281"/>
      <c r="L40" s="281">
        <f>J40*106%</f>
        <v>2348.50738</v>
      </c>
      <c r="M40" s="281">
        <f>L40*107%</f>
        <v>2512.9028966</v>
      </c>
      <c r="N40" s="281">
        <v>2215.573</v>
      </c>
      <c r="O40" s="281">
        <v>2215.573</v>
      </c>
      <c r="P40" s="281">
        <v>2215.573</v>
      </c>
    </row>
    <row r="41" spans="2:16" ht="38.25" hidden="1">
      <c r="B41" s="40" t="s">
        <v>221</v>
      </c>
      <c r="C41" s="70" t="s">
        <v>740</v>
      </c>
      <c r="D41" s="70" t="s">
        <v>703</v>
      </c>
      <c r="E41" s="70" t="s">
        <v>737</v>
      </c>
      <c r="F41" s="27" t="s">
        <v>220</v>
      </c>
      <c r="G41" s="6"/>
      <c r="H41" s="6"/>
      <c r="I41" s="70" t="s">
        <v>737</v>
      </c>
      <c r="J41" s="280">
        <f>J42</f>
        <v>1154.611</v>
      </c>
      <c r="K41" s="280"/>
      <c r="L41" s="280">
        <f>L42</f>
        <v>1223.88766</v>
      </c>
      <c r="M41" s="280">
        <f>M42</f>
        <v>1309.5597962000002</v>
      </c>
      <c r="N41" s="280">
        <f>N42</f>
        <v>1154.611</v>
      </c>
      <c r="O41" s="280">
        <f>O42</f>
        <v>1154.611</v>
      </c>
      <c r="P41" s="280">
        <f>P42</f>
        <v>1154.611</v>
      </c>
    </row>
    <row r="42" spans="2:16" ht="12.75" hidden="1">
      <c r="B42" s="134" t="s">
        <v>205</v>
      </c>
      <c r="C42" s="70"/>
      <c r="D42" s="70" t="s">
        <v>703</v>
      </c>
      <c r="E42" s="70" t="s">
        <v>737</v>
      </c>
      <c r="F42" s="6" t="s">
        <v>220</v>
      </c>
      <c r="G42" s="70">
        <v>120</v>
      </c>
      <c r="H42" s="70"/>
      <c r="I42" s="70" t="s">
        <v>737</v>
      </c>
      <c r="J42" s="280">
        <v>1154.611</v>
      </c>
      <c r="K42" s="280"/>
      <c r="L42" s="281">
        <f>J42*106%</f>
        <v>1223.88766</v>
      </c>
      <c r="M42" s="281">
        <f>L42*107%</f>
        <v>1309.5597962000002</v>
      </c>
      <c r="N42" s="280">
        <v>1154.611</v>
      </c>
      <c r="O42" s="280">
        <v>1154.611</v>
      </c>
      <c r="P42" s="280">
        <v>1154.611</v>
      </c>
    </row>
    <row r="43" spans="2:16" ht="38.25" hidden="1">
      <c r="B43" s="72" t="s">
        <v>219</v>
      </c>
      <c r="C43" s="70"/>
      <c r="D43" s="70" t="s">
        <v>703</v>
      </c>
      <c r="E43" s="70" t="s">
        <v>737</v>
      </c>
      <c r="F43" s="27" t="s">
        <v>773</v>
      </c>
      <c r="G43" s="6"/>
      <c r="H43" s="6"/>
      <c r="I43" s="70" t="s">
        <v>737</v>
      </c>
      <c r="J43" s="285">
        <f>J44</f>
        <v>171.8</v>
      </c>
      <c r="K43" s="285"/>
      <c r="L43" s="285">
        <f>L44</f>
        <v>171.8</v>
      </c>
      <c r="M43" s="285">
        <f>M44</f>
        <v>171.8</v>
      </c>
      <c r="N43" s="285">
        <f>N44</f>
        <v>171.8</v>
      </c>
      <c r="O43" s="285">
        <f>O44</f>
        <v>171.8</v>
      </c>
      <c r="P43" s="285">
        <f>P44</f>
        <v>171.8</v>
      </c>
    </row>
    <row r="44" spans="2:16" ht="12.75" hidden="1">
      <c r="B44" s="134" t="s">
        <v>774</v>
      </c>
      <c r="C44" s="70"/>
      <c r="D44" s="70" t="s">
        <v>703</v>
      </c>
      <c r="E44" s="70" t="s">
        <v>737</v>
      </c>
      <c r="F44" s="6" t="s">
        <v>773</v>
      </c>
      <c r="G44" s="6" t="s">
        <v>772</v>
      </c>
      <c r="H44" s="6"/>
      <c r="I44" s="70" t="s">
        <v>737</v>
      </c>
      <c r="J44" s="283">
        <v>171.8</v>
      </c>
      <c r="K44" s="283"/>
      <c r="L44" s="283">
        <v>171.8</v>
      </c>
      <c r="M44" s="283">
        <v>171.8</v>
      </c>
      <c r="N44" s="283">
        <v>171.8</v>
      </c>
      <c r="O44" s="283">
        <v>171.8</v>
      </c>
      <c r="P44" s="283">
        <v>171.8</v>
      </c>
    </row>
    <row r="45" spans="2:16" ht="45.75" customHeight="1" hidden="1">
      <c r="B45" s="151" t="s">
        <v>218</v>
      </c>
      <c r="C45" s="70"/>
      <c r="D45" s="6" t="s">
        <v>703</v>
      </c>
      <c r="E45" s="6" t="s">
        <v>737</v>
      </c>
      <c r="F45" s="27" t="s">
        <v>769</v>
      </c>
      <c r="G45" s="6"/>
      <c r="H45" s="6"/>
      <c r="I45" s="6" t="s">
        <v>737</v>
      </c>
      <c r="J45" s="285">
        <f>J47</f>
        <v>263</v>
      </c>
      <c r="K45" s="285"/>
      <c r="L45" s="285">
        <f>L47</f>
        <v>263</v>
      </c>
      <c r="M45" s="285">
        <f>M47</f>
        <v>263</v>
      </c>
      <c r="N45" s="285">
        <f>N47</f>
        <v>263</v>
      </c>
      <c r="O45" s="285">
        <f>O47</f>
        <v>263</v>
      </c>
      <c r="P45" s="285">
        <f>P47</f>
        <v>263</v>
      </c>
    </row>
    <row r="46" spans="2:16" ht="46.5" customHeight="1" hidden="1">
      <c r="B46" s="33" t="s">
        <v>771</v>
      </c>
      <c r="C46" s="6"/>
      <c r="D46" s="6" t="s">
        <v>703</v>
      </c>
      <c r="E46" s="6" t="s">
        <v>737</v>
      </c>
      <c r="F46" s="6" t="s">
        <v>770</v>
      </c>
      <c r="G46" s="6"/>
      <c r="H46" s="6"/>
      <c r="I46" s="6" t="s">
        <v>737</v>
      </c>
      <c r="J46" s="282"/>
      <c r="K46" s="282"/>
      <c r="L46" s="282"/>
      <c r="M46" s="282"/>
      <c r="N46" s="282"/>
      <c r="O46" s="282"/>
      <c r="P46" s="282"/>
    </row>
    <row r="47" spans="2:16" ht="15" customHeight="1" hidden="1">
      <c r="B47" s="134" t="s">
        <v>758</v>
      </c>
      <c r="C47" s="6"/>
      <c r="D47" s="6" t="s">
        <v>703</v>
      </c>
      <c r="E47" s="6" t="s">
        <v>737</v>
      </c>
      <c r="F47" s="6" t="s">
        <v>769</v>
      </c>
      <c r="G47" s="6" t="s">
        <v>755</v>
      </c>
      <c r="H47" s="6"/>
      <c r="I47" s="6" t="s">
        <v>737</v>
      </c>
      <c r="J47" s="282">
        <v>263</v>
      </c>
      <c r="K47" s="282"/>
      <c r="L47" s="282">
        <v>263</v>
      </c>
      <c r="M47" s="282">
        <v>263</v>
      </c>
      <c r="N47" s="282">
        <v>263</v>
      </c>
      <c r="O47" s="282">
        <v>263</v>
      </c>
      <c r="P47" s="282">
        <v>263</v>
      </c>
    </row>
    <row r="48" spans="2:16" ht="67.5" customHeight="1" hidden="1">
      <c r="B48" s="156" t="s">
        <v>217</v>
      </c>
      <c r="C48" s="6"/>
      <c r="D48" s="6" t="s">
        <v>703</v>
      </c>
      <c r="E48" s="6" t="s">
        <v>737</v>
      </c>
      <c r="F48" s="27" t="s">
        <v>766</v>
      </c>
      <c r="G48" s="6"/>
      <c r="H48" s="6"/>
      <c r="I48" s="6" t="s">
        <v>737</v>
      </c>
      <c r="J48" s="278">
        <f>J49</f>
        <v>130.1</v>
      </c>
      <c r="K48" s="278"/>
      <c r="L48" s="278">
        <f>L49</f>
        <v>130.1</v>
      </c>
      <c r="M48" s="278">
        <f>M49</f>
        <v>130.1</v>
      </c>
      <c r="N48" s="278">
        <f>N49</f>
        <v>130.1</v>
      </c>
      <c r="O48" s="278">
        <f>O49</f>
        <v>130.1</v>
      </c>
      <c r="P48" s="278">
        <f>P49</f>
        <v>130.1</v>
      </c>
    </row>
    <row r="49" spans="2:16" ht="15" customHeight="1" hidden="1">
      <c r="B49" s="134" t="s">
        <v>758</v>
      </c>
      <c r="C49" s="6"/>
      <c r="D49" s="6" t="s">
        <v>703</v>
      </c>
      <c r="E49" s="6" t="s">
        <v>737</v>
      </c>
      <c r="F49" s="6" t="s">
        <v>766</v>
      </c>
      <c r="G49" s="6" t="s">
        <v>755</v>
      </c>
      <c r="H49" s="6"/>
      <c r="I49" s="6" t="s">
        <v>737</v>
      </c>
      <c r="J49" s="282">
        <v>130.1</v>
      </c>
      <c r="K49" s="282"/>
      <c r="L49" s="282">
        <v>130.1</v>
      </c>
      <c r="M49" s="282">
        <v>130.1</v>
      </c>
      <c r="N49" s="282">
        <v>130.1</v>
      </c>
      <c r="O49" s="282">
        <v>130.1</v>
      </c>
      <c r="P49" s="282">
        <v>130.1</v>
      </c>
    </row>
    <row r="50" spans="2:16" ht="60" customHeight="1" hidden="1">
      <c r="B50" s="82" t="s">
        <v>768</v>
      </c>
      <c r="C50" s="70"/>
      <c r="D50" s="70" t="s">
        <v>703</v>
      </c>
      <c r="E50" s="70" t="s">
        <v>737</v>
      </c>
      <c r="F50" s="6" t="s">
        <v>767</v>
      </c>
      <c r="G50" s="6"/>
      <c r="H50" s="6"/>
      <c r="I50" s="70" t="s">
        <v>737</v>
      </c>
      <c r="J50" s="282"/>
      <c r="K50" s="282"/>
      <c r="L50" s="282"/>
      <c r="M50" s="282"/>
      <c r="N50" s="282"/>
      <c r="O50" s="282"/>
      <c r="P50" s="282"/>
    </row>
    <row r="51" spans="2:16" ht="51" hidden="1">
      <c r="B51" s="155" t="s">
        <v>216</v>
      </c>
      <c r="C51" s="70"/>
      <c r="D51" s="70" t="s">
        <v>703</v>
      </c>
      <c r="E51" s="70" t="s">
        <v>737</v>
      </c>
      <c r="F51" s="27" t="s">
        <v>215</v>
      </c>
      <c r="G51" s="6"/>
      <c r="H51" s="6"/>
      <c r="I51" s="70" t="s">
        <v>737</v>
      </c>
      <c r="J51" s="278">
        <f>J52+J53</f>
        <v>546.7</v>
      </c>
      <c r="K51" s="278"/>
      <c r="L51" s="278">
        <f>L52+L53</f>
        <v>546.7</v>
      </c>
      <c r="M51" s="278">
        <f>M52+M53</f>
        <v>546.7</v>
      </c>
      <c r="N51" s="278">
        <f>N52+N53</f>
        <v>546.7</v>
      </c>
      <c r="O51" s="278">
        <f>O52+O53</f>
        <v>546.7</v>
      </c>
      <c r="P51" s="278">
        <f>P52+P53</f>
        <v>546.7</v>
      </c>
    </row>
    <row r="52" spans="2:16" ht="12.75" hidden="1">
      <c r="B52" s="12" t="s">
        <v>205</v>
      </c>
      <c r="C52" s="70"/>
      <c r="D52" s="70" t="s">
        <v>703</v>
      </c>
      <c r="E52" s="70" t="s">
        <v>737</v>
      </c>
      <c r="F52" s="6" t="s">
        <v>215</v>
      </c>
      <c r="G52" s="6" t="s">
        <v>642</v>
      </c>
      <c r="H52" s="6"/>
      <c r="I52" s="70" t="s">
        <v>737</v>
      </c>
      <c r="J52" s="282">
        <f>546.7-45.2</f>
        <v>501.50000000000006</v>
      </c>
      <c r="K52" s="282"/>
      <c r="L52" s="282">
        <f>546.7-45.2</f>
        <v>501.50000000000006</v>
      </c>
      <c r="M52" s="282">
        <f>546.7-45.2</f>
        <v>501.50000000000006</v>
      </c>
      <c r="N52" s="282">
        <f>546.7-45.2</f>
        <v>501.50000000000006</v>
      </c>
      <c r="O52" s="282">
        <f>546.7-45.2</f>
        <v>501.50000000000006</v>
      </c>
      <c r="P52" s="282">
        <f>546.7-45.2</f>
        <v>501.50000000000006</v>
      </c>
    </row>
    <row r="53" spans="2:16" ht="12.75" hidden="1">
      <c r="B53" s="134" t="s">
        <v>653</v>
      </c>
      <c r="C53" s="70"/>
      <c r="D53" s="70"/>
      <c r="E53" s="70"/>
      <c r="F53" s="6"/>
      <c r="G53" s="6" t="s">
        <v>638</v>
      </c>
      <c r="H53" s="6"/>
      <c r="I53" s="70"/>
      <c r="J53" s="282">
        <v>45.2</v>
      </c>
      <c r="K53" s="282"/>
      <c r="L53" s="282">
        <v>45.2</v>
      </c>
      <c r="M53" s="282">
        <v>45.2</v>
      </c>
      <c r="N53" s="282">
        <v>45.2</v>
      </c>
      <c r="O53" s="282">
        <v>45.2</v>
      </c>
      <c r="P53" s="282">
        <v>45.2</v>
      </c>
    </row>
    <row r="54" spans="2:16" ht="42" customHeight="1" hidden="1">
      <c r="B54" s="43" t="s">
        <v>757</v>
      </c>
      <c r="C54" s="6"/>
      <c r="D54" s="74" t="s">
        <v>703</v>
      </c>
      <c r="E54" s="27" t="s">
        <v>754</v>
      </c>
      <c r="F54" s="74" t="s">
        <v>705</v>
      </c>
      <c r="G54" s="74" t="s">
        <v>705</v>
      </c>
      <c r="H54" s="74"/>
      <c r="I54" s="27" t="s">
        <v>754</v>
      </c>
      <c r="J54" s="285">
        <f>J55</f>
        <v>99.305</v>
      </c>
      <c r="K54" s="285"/>
      <c r="L54" s="285">
        <f aca="true" t="shared" si="1" ref="L54:P56">L55</f>
        <v>99.305</v>
      </c>
      <c r="M54" s="285">
        <f t="shared" si="1"/>
        <v>99.305</v>
      </c>
      <c r="N54" s="285">
        <f t="shared" si="1"/>
        <v>99.305</v>
      </c>
      <c r="O54" s="285">
        <f t="shared" si="1"/>
        <v>99.305</v>
      </c>
      <c r="P54" s="285">
        <f t="shared" si="1"/>
        <v>99.305</v>
      </c>
    </row>
    <row r="55" spans="2:16" ht="38.25" hidden="1">
      <c r="B55" s="43" t="s">
        <v>760</v>
      </c>
      <c r="C55" s="6"/>
      <c r="D55" s="74" t="s">
        <v>703</v>
      </c>
      <c r="E55" s="74" t="s">
        <v>754</v>
      </c>
      <c r="F55" s="27" t="s">
        <v>759</v>
      </c>
      <c r="G55" s="62"/>
      <c r="H55" s="62"/>
      <c r="I55" s="74" t="s">
        <v>754</v>
      </c>
      <c r="J55" s="285">
        <f>J56</f>
        <v>99.305</v>
      </c>
      <c r="K55" s="285"/>
      <c r="L55" s="285">
        <f t="shared" si="1"/>
        <v>99.305</v>
      </c>
      <c r="M55" s="285">
        <f t="shared" si="1"/>
        <v>99.305</v>
      </c>
      <c r="N55" s="285">
        <f t="shared" si="1"/>
        <v>99.305</v>
      </c>
      <c r="O55" s="285">
        <f t="shared" si="1"/>
        <v>99.305</v>
      </c>
      <c r="P55" s="285">
        <f t="shared" si="1"/>
        <v>99.305</v>
      </c>
    </row>
    <row r="56" spans="2:16" ht="45.75" customHeight="1" hidden="1">
      <c r="B56" s="151" t="s">
        <v>765</v>
      </c>
      <c r="C56" s="6"/>
      <c r="D56" s="70" t="s">
        <v>703</v>
      </c>
      <c r="E56" s="70" t="s">
        <v>754</v>
      </c>
      <c r="F56" s="6" t="s">
        <v>756</v>
      </c>
      <c r="G56" s="6"/>
      <c r="H56" s="6"/>
      <c r="I56" s="70" t="s">
        <v>754</v>
      </c>
      <c r="J56" s="282">
        <f>J57</f>
        <v>99.305</v>
      </c>
      <c r="K56" s="282"/>
      <c r="L56" s="282">
        <f t="shared" si="1"/>
        <v>99.305</v>
      </c>
      <c r="M56" s="282">
        <f t="shared" si="1"/>
        <v>99.305</v>
      </c>
      <c r="N56" s="282">
        <f t="shared" si="1"/>
        <v>99.305</v>
      </c>
      <c r="O56" s="282">
        <f t="shared" si="1"/>
        <v>99.305</v>
      </c>
      <c r="P56" s="282">
        <f t="shared" si="1"/>
        <v>99.305</v>
      </c>
    </row>
    <row r="57" spans="2:16" ht="13.5" customHeight="1" hidden="1">
      <c r="B57" s="134" t="s">
        <v>758</v>
      </c>
      <c r="C57" s="6"/>
      <c r="D57" s="70" t="s">
        <v>703</v>
      </c>
      <c r="E57" s="70" t="s">
        <v>754</v>
      </c>
      <c r="F57" s="6" t="s">
        <v>756</v>
      </c>
      <c r="G57" s="6" t="s">
        <v>755</v>
      </c>
      <c r="H57" s="6"/>
      <c r="I57" s="70" t="s">
        <v>754</v>
      </c>
      <c r="J57" s="282">
        <v>99.305</v>
      </c>
      <c r="K57" s="282"/>
      <c r="L57" s="282">
        <v>99.305</v>
      </c>
      <c r="M57" s="282">
        <v>99.305</v>
      </c>
      <c r="N57" s="282">
        <v>99.305</v>
      </c>
      <c r="O57" s="282">
        <v>99.305</v>
      </c>
      <c r="P57" s="282">
        <v>99.305</v>
      </c>
    </row>
    <row r="58" spans="2:16" ht="15" hidden="1">
      <c r="B58" s="154" t="s">
        <v>214</v>
      </c>
      <c r="C58" s="137"/>
      <c r="D58" s="153" t="s">
        <v>703</v>
      </c>
      <c r="E58" s="139" t="s">
        <v>211</v>
      </c>
      <c r="F58" s="6"/>
      <c r="G58" s="6"/>
      <c r="H58" s="6"/>
      <c r="I58" s="139" t="s">
        <v>211</v>
      </c>
      <c r="J58" s="282"/>
      <c r="K58" s="282"/>
      <c r="L58" s="282"/>
      <c r="M58" s="282"/>
      <c r="N58" s="282"/>
      <c r="O58" s="282"/>
      <c r="P58" s="282"/>
    </row>
    <row r="59" spans="2:16" ht="38.25" hidden="1">
      <c r="B59" s="43" t="s">
        <v>662</v>
      </c>
      <c r="C59" s="6"/>
      <c r="D59" s="74" t="s">
        <v>703</v>
      </c>
      <c r="E59" s="27" t="s">
        <v>211</v>
      </c>
      <c r="F59" s="27" t="s">
        <v>661</v>
      </c>
      <c r="G59" s="6"/>
      <c r="H59" s="6"/>
      <c r="I59" s="27" t="s">
        <v>211</v>
      </c>
      <c r="J59" s="282"/>
      <c r="K59" s="282"/>
      <c r="L59" s="282"/>
      <c r="M59" s="282"/>
      <c r="N59" s="282"/>
      <c r="O59" s="282"/>
      <c r="P59" s="282"/>
    </row>
    <row r="60" spans="2:16" ht="25.5" hidden="1">
      <c r="B60" s="152" t="s">
        <v>213</v>
      </c>
      <c r="C60" s="137"/>
      <c r="D60" s="70" t="s">
        <v>703</v>
      </c>
      <c r="E60" s="6" t="s">
        <v>211</v>
      </c>
      <c r="F60" s="6" t="s">
        <v>212</v>
      </c>
      <c r="G60" s="6"/>
      <c r="H60" s="6"/>
      <c r="I60" s="6" t="s">
        <v>211</v>
      </c>
      <c r="J60" s="282"/>
      <c r="K60" s="282"/>
      <c r="L60" s="282"/>
      <c r="M60" s="282"/>
      <c r="N60" s="282"/>
      <c r="O60" s="282"/>
      <c r="P60" s="282"/>
    </row>
    <row r="61" spans="2:16" ht="12.75" hidden="1">
      <c r="B61" s="43" t="s">
        <v>702</v>
      </c>
      <c r="C61" s="6"/>
      <c r="D61" s="74" t="s">
        <v>703</v>
      </c>
      <c r="E61" s="27" t="s">
        <v>700</v>
      </c>
      <c r="F61" s="74" t="s">
        <v>705</v>
      </c>
      <c r="G61" s="74" t="s">
        <v>705</v>
      </c>
      <c r="H61" s="74"/>
      <c r="I61" s="27" t="s">
        <v>700</v>
      </c>
      <c r="J61" s="284">
        <f>J62</f>
        <v>2000</v>
      </c>
      <c r="K61" s="284"/>
      <c r="L61" s="284">
        <f aca="true" t="shared" si="2" ref="L61:P63">L62</f>
        <v>2000</v>
      </c>
      <c r="M61" s="284">
        <f t="shared" si="2"/>
        <v>2000</v>
      </c>
      <c r="N61" s="284">
        <f t="shared" si="2"/>
        <v>2000</v>
      </c>
      <c r="O61" s="284">
        <f t="shared" si="2"/>
        <v>2000</v>
      </c>
      <c r="P61" s="284">
        <f t="shared" si="2"/>
        <v>2000</v>
      </c>
    </row>
    <row r="62" spans="2:24" s="66" customFormat="1" ht="38.25" hidden="1">
      <c r="B62" s="43" t="s">
        <v>662</v>
      </c>
      <c r="C62" s="6"/>
      <c r="D62" s="74" t="s">
        <v>703</v>
      </c>
      <c r="E62" s="27" t="s">
        <v>700</v>
      </c>
      <c r="F62" s="74">
        <v>9900000</v>
      </c>
      <c r="G62" s="74"/>
      <c r="H62" s="74"/>
      <c r="I62" s="27" t="s">
        <v>700</v>
      </c>
      <c r="J62" s="281">
        <f>J63</f>
        <v>2000</v>
      </c>
      <c r="K62" s="281"/>
      <c r="L62" s="281">
        <f t="shared" si="2"/>
        <v>2000</v>
      </c>
      <c r="M62" s="281">
        <f t="shared" si="2"/>
        <v>2000</v>
      </c>
      <c r="N62" s="281">
        <f t="shared" si="2"/>
        <v>2000</v>
      </c>
      <c r="O62" s="281">
        <f t="shared" si="2"/>
        <v>2000</v>
      </c>
      <c r="P62" s="281">
        <f t="shared" si="2"/>
        <v>2000</v>
      </c>
      <c r="Q62" s="67"/>
      <c r="R62" s="67"/>
      <c r="S62" s="67"/>
      <c r="T62" s="67"/>
      <c r="U62" s="67"/>
      <c r="V62" s="67"/>
      <c r="W62" s="67"/>
      <c r="X62" s="67"/>
    </row>
    <row r="63" spans="2:16" ht="25.5" hidden="1">
      <c r="B63" s="40" t="s">
        <v>706</v>
      </c>
      <c r="C63" s="6"/>
      <c r="D63" s="70" t="s">
        <v>703</v>
      </c>
      <c r="E63" s="6" t="s">
        <v>700</v>
      </c>
      <c r="F63" s="6" t="s">
        <v>210</v>
      </c>
      <c r="G63" s="70" t="s">
        <v>705</v>
      </c>
      <c r="H63" s="70"/>
      <c r="I63" s="6" t="s">
        <v>700</v>
      </c>
      <c r="J63" s="281">
        <f>J64</f>
        <v>2000</v>
      </c>
      <c r="K63" s="281"/>
      <c r="L63" s="281">
        <f t="shared" si="2"/>
        <v>2000</v>
      </c>
      <c r="M63" s="281">
        <f t="shared" si="2"/>
        <v>2000</v>
      </c>
      <c r="N63" s="281">
        <f t="shared" si="2"/>
        <v>2000</v>
      </c>
      <c r="O63" s="281">
        <f t="shared" si="2"/>
        <v>2000</v>
      </c>
      <c r="P63" s="281">
        <f t="shared" si="2"/>
        <v>2000</v>
      </c>
    </row>
    <row r="64" spans="2:16" ht="12.75" hidden="1">
      <c r="B64" s="134" t="s">
        <v>704</v>
      </c>
      <c r="C64" s="6"/>
      <c r="D64" s="70" t="s">
        <v>703</v>
      </c>
      <c r="E64" s="6" t="s">
        <v>700</v>
      </c>
      <c r="F64" s="6" t="s">
        <v>210</v>
      </c>
      <c r="G64" s="70">
        <v>870</v>
      </c>
      <c r="H64" s="70"/>
      <c r="I64" s="6" t="s">
        <v>700</v>
      </c>
      <c r="J64" s="281">
        <v>2000</v>
      </c>
      <c r="K64" s="281"/>
      <c r="L64" s="281">
        <v>2000</v>
      </c>
      <c r="M64" s="281">
        <v>2000</v>
      </c>
      <c r="N64" s="281">
        <v>2000</v>
      </c>
      <c r="O64" s="281">
        <v>2000</v>
      </c>
      <c r="P64" s="281">
        <v>2000</v>
      </c>
    </row>
    <row r="65" spans="2:16" ht="12.75" hidden="1">
      <c r="B65" s="43" t="s">
        <v>727</v>
      </c>
      <c r="C65" s="70"/>
      <c r="D65" s="74" t="s">
        <v>703</v>
      </c>
      <c r="E65" s="27" t="s">
        <v>724</v>
      </c>
      <c r="F65" s="27"/>
      <c r="G65" s="74"/>
      <c r="H65" s="74"/>
      <c r="I65" s="27" t="s">
        <v>724</v>
      </c>
      <c r="J65" s="278">
        <f>J66</f>
        <v>108</v>
      </c>
      <c r="K65" s="278"/>
      <c r="L65" s="278">
        <f aca="true" t="shared" si="3" ref="L65:P66">L66</f>
        <v>108</v>
      </c>
      <c r="M65" s="278">
        <f t="shared" si="3"/>
        <v>108</v>
      </c>
      <c r="N65" s="278">
        <f t="shared" si="3"/>
        <v>108</v>
      </c>
      <c r="O65" s="278">
        <f t="shared" si="3"/>
        <v>108</v>
      </c>
      <c r="P65" s="278">
        <f t="shared" si="3"/>
        <v>108</v>
      </c>
    </row>
    <row r="66" spans="2:16" ht="25.5" hidden="1">
      <c r="B66" s="43" t="s">
        <v>736</v>
      </c>
      <c r="C66" s="27"/>
      <c r="D66" s="27" t="s">
        <v>703</v>
      </c>
      <c r="E66" s="27" t="s">
        <v>724</v>
      </c>
      <c r="F66" s="27" t="s">
        <v>209</v>
      </c>
      <c r="G66" s="27"/>
      <c r="H66" s="27"/>
      <c r="I66" s="27" t="s">
        <v>724</v>
      </c>
      <c r="J66" s="285">
        <f>J67</f>
        <v>108</v>
      </c>
      <c r="K66" s="285"/>
      <c r="L66" s="285">
        <f t="shared" si="3"/>
        <v>108</v>
      </c>
      <c r="M66" s="285">
        <f t="shared" si="3"/>
        <v>108</v>
      </c>
      <c r="N66" s="285">
        <f t="shared" si="3"/>
        <v>108</v>
      </c>
      <c r="O66" s="285">
        <f t="shared" si="3"/>
        <v>108</v>
      </c>
      <c r="P66" s="285">
        <f t="shared" si="3"/>
        <v>108</v>
      </c>
    </row>
    <row r="67" spans="2:16" ht="12.75" hidden="1">
      <c r="B67" s="60" t="s">
        <v>208</v>
      </c>
      <c r="C67" s="27"/>
      <c r="D67" s="6" t="s">
        <v>703</v>
      </c>
      <c r="E67" s="6" t="s">
        <v>724</v>
      </c>
      <c r="F67" s="6" t="s">
        <v>730</v>
      </c>
      <c r="G67" s="27"/>
      <c r="H67" s="27"/>
      <c r="I67" s="6" t="s">
        <v>724</v>
      </c>
      <c r="J67" s="283">
        <f>J68+J69</f>
        <v>108</v>
      </c>
      <c r="K67" s="283"/>
      <c r="L67" s="283">
        <f>L68+L69</f>
        <v>108</v>
      </c>
      <c r="M67" s="283">
        <f>M68+M69</f>
        <v>108</v>
      </c>
      <c r="N67" s="283">
        <f>N68+N69</f>
        <v>108</v>
      </c>
      <c r="O67" s="283">
        <f>O68+O69</f>
        <v>108</v>
      </c>
      <c r="P67" s="283">
        <f>P68+P69</f>
        <v>108</v>
      </c>
    </row>
    <row r="68" spans="2:16" ht="12.75" hidden="1">
      <c r="B68" s="134" t="s">
        <v>653</v>
      </c>
      <c r="C68" s="27"/>
      <c r="D68" s="6" t="s">
        <v>703</v>
      </c>
      <c r="E68" s="6" t="s">
        <v>724</v>
      </c>
      <c r="F68" s="6" t="s">
        <v>730</v>
      </c>
      <c r="G68" s="6" t="s">
        <v>638</v>
      </c>
      <c r="H68" s="6"/>
      <c r="I68" s="6" t="s">
        <v>724</v>
      </c>
      <c r="J68" s="283">
        <v>105</v>
      </c>
      <c r="K68" s="283"/>
      <c r="L68" s="283">
        <v>105</v>
      </c>
      <c r="M68" s="283">
        <v>105</v>
      </c>
      <c r="N68" s="283">
        <v>105</v>
      </c>
      <c r="O68" s="283">
        <v>105</v>
      </c>
      <c r="P68" s="283">
        <v>105</v>
      </c>
    </row>
    <row r="69" spans="2:16" ht="12.75" hidden="1">
      <c r="B69" s="134" t="s">
        <v>728</v>
      </c>
      <c r="C69" s="27"/>
      <c r="D69" s="6" t="s">
        <v>703</v>
      </c>
      <c r="E69" s="6" t="s">
        <v>724</v>
      </c>
      <c r="F69" s="6" t="s">
        <v>730</v>
      </c>
      <c r="G69" s="6" t="s">
        <v>725</v>
      </c>
      <c r="H69" s="6"/>
      <c r="I69" s="6" t="s">
        <v>724</v>
      </c>
      <c r="J69" s="283">
        <v>3</v>
      </c>
      <c r="K69" s="283"/>
      <c r="L69" s="283">
        <v>3</v>
      </c>
      <c r="M69" s="283">
        <v>3</v>
      </c>
      <c r="N69" s="283">
        <v>3</v>
      </c>
      <c r="O69" s="283">
        <v>3</v>
      </c>
      <c r="P69" s="283">
        <v>3</v>
      </c>
    </row>
    <row r="70" spans="2:16" ht="14.25" hidden="1">
      <c r="B70" s="148" t="s">
        <v>207</v>
      </c>
      <c r="C70" s="139"/>
      <c r="D70" s="139" t="s">
        <v>204</v>
      </c>
      <c r="E70" s="139"/>
      <c r="F70" s="139"/>
      <c r="G70" s="139"/>
      <c r="H70" s="139"/>
      <c r="I70" s="139"/>
      <c r="J70" s="287">
        <f>J71</f>
        <v>605.883</v>
      </c>
      <c r="K70" s="287"/>
      <c r="L70" s="287">
        <f aca="true" t="shared" si="4" ref="L70:P71">L71</f>
        <v>605.883</v>
      </c>
      <c r="M70" s="287">
        <f t="shared" si="4"/>
        <v>605.883</v>
      </c>
      <c r="N70" s="287">
        <f t="shared" si="4"/>
        <v>605.883</v>
      </c>
      <c r="O70" s="287">
        <f t="shared" si="4"/>
        <v>605.883</v>
      </c>
      <c r="P70" s="287">
        <f t="shared" si="4"/>
        <v>605.883</v>
      </c>
    </row>
    <row r="71" spans="2:16" ht="12.75" hidden="1">
      <c r="B71" s="43" t="s">
        <v>643</v>
      </c>
      <c r="C71" s="27"/>
      <c r="D71" s="27" t="s">
        <v>204</v>
      </c>
      <c r="E71" s="27" t="s">
        <v>637</v>
      </c>
      <c r="F71" s="27"/>
      <c r="G71" s="27"/>
      <c r="H71" s="27"/>
      <c r="I71" s="27" t="s">
        <v>637</v>
      </c>
      <c r="J71" s="283">
        <f>J72</f>
        <v>605.883</v>
      </c>
      <c r="K71" s="283"/>
      <c r="L71" s="283">
        <f t="shared" si="4"/>
        <v>605.883</v>
      </c>
      <c r="M71" s="283">
        <f t="shared" si="4"/>
        <v>605.883</v>
      </c>
      <c r="N71" s="283">
        <f t="shared" si="4"/>
        <v>605.883</v>
      </c>
      <c r="O71" s="283">
        <f t="shared" si="4"/>
        <v>605.883</v>
      </c>
      <c r="P71" s="283">
        <f t="shared" si="4"/>
        <v>605.883</v>
      </c>
    </row>
    <row r="72" spans="2:16" ht="25.5" hidden="1">
      <c r="B72" s="151" t="s">
        <v>206</v>
      </c>
      <c r="C72" s="6"/>
      <c r="D72" s="6" t="s">
        <v>204</v>
      </c>
      <c r="E72" s="6" t="s">
        <v>637</v>
      </c>
      <c r="F72" s="7" t="s">
        <v>203</v>
      </c>
      <c r="G72" s="6"/>
      <c r="H72" s="6"/>
      <c r="I72" s="6" t="s">
        <v>637</v>
      </c>
      <c r="J72" s="283">
        <f>J73+J74</f>
        <v>605.883</v>
      </c>
      <c r="K72" s="283"/>
      <c r="L72" s="283">
        <f>L73+L74</f>
        <v>605.883</v>
      </c>
      <c r="M72" s="283">
        <f>M73+M74</f>
        <v>605.883</v>
      </c>
      <c r="N72" s="283">
        <f>N73+N74</f>
        <v>605.883</v>
      </c>
      <c r="O72" s="283">
        <f>O73+O74</f>
        <v>605.883</v>
      </c>
      <c r="P72" s="283">
        <f>P73+P74</f>
        <v>605.883</v>
      </c>
    </row>
    <row r="73" spans="2:16" ht="12.75" hidden="1">
      <c r="B73" s="12" t="s">
        <v>205</v>
      </c>
      <c r="C73" s="6"/>
      <c r="D73" s="6" t="s">
        <v>204</v>
      </c>
      <c r="E73" s="6" t="s">
        <v>637</v>
      </c>
      <c r="F73" s="7" t="s">
        <v>203</v>
      </c>
      <c r="G73" s="6" t="s">
        <v>642</v>
      </c>
      <c r="H73" s="6"/>
      <c r="I73" s="6" t="s">
        <v>637</v>
      </c>
      <c r="J73" s="283">
        <v>555.32</v>
      </c>
      <c r="K73" s="283"/>
      <c r="L73" s="283">
        <v>555.32</v>
      </c>
      <c r="M73" s="283">
        <v>555.32</v>
      </c>
      <c r="N73" s="283">
        <v>555.32</v>
      </c>
      <c r="O73" s="283">
        <v>555.32</v>
      </c>
      <c r="P73" s="283">
        <v>555.32</v>
      </c>
    </row>
    <row r="74" spans="2:16" ht="12.75" hidden="1">
      <c r="B74" s="134" t="s">
        <v>653</v>
      </c>
      <c r="C74" s="6"/>
      <c r="D74" s="6" t="s">
        <v>204</v>
      </c>
      <c r="E74" s="6" t="s">
        <v>637</v>
      </c>
      <c r="F74" s="7" t="s">
        <v>203</v>
      </c>
      <c r="G74" s="6" t="s">
        <v>638</v>
      </c>
      <c r="H74" s="6"/>
      <c r="I74" s="6" t="s">
        <v>637</v>
      </c>
      <c r="J74" s="283">
        <v>50.563</v>
      </c>
      <c r="K74" s="283"/>
      <c r="L74" s="283">
        <v>50.563</v>
      </c>
      <c r="M74" s="283">
        <v>50.563</v>
      </c>
      <c r="N74" s="283">
        <v>50.563</v>
      </c>
      <c r="O74" s="283">
        <v>50.563</v>
      </c>
      <c r="P74" s="283">
        <v>50.563</v>
      </c>
    </row>
    <row r="75" spans="2:16" ht="32.25" customHeight="1" hidden="1">
      <c r="B75" s="133" t="s">
        <v>202</v>
      </c>
      <c r="C75" s="132"/>
      <c r="D75" s="132" t="s">
        <v>5</v>
      </c>
      <c r="E75" s="132"/>
      <c r="F75" s="132"/>
      <c r="G75" s="132"/>
      <c r="H75" s="132"/>
      <c r="I75" s="132"/>
      <c r="J75" s="288">
        <f>J76</f>
        <v>1397</v>
      </c>
      <c r="K75" s="288"/>
      <c r="L75" s="288">
        <f aca="true" t="shared" si="5" ref="L75:P76">L76</f>
        <v>1182</v>
      </c>
      <c r="M75" s="288">
        <f t="shared" si="5"/>
        <v>1022</v>
      </c>
      <c r="N75" s="288">
        <f t="shared" si="5"/>
        <v>1397</v>
      </c>
      <c r="O75" s="288">
        <f t="shared" si="5"/>
        <v>1397</v>
      </c>
      <c r="P75" s="288">
        <f t="shared" si="5"/>
        <v>1397</v>
      </c>
    </row>
    <row r="76" spans="2:16" ht="25.5" hidden="1">
      <c r="B76" s="43" t="s">
        <v>54</v>
      </c>
      <c r="C76" s="6"/>
      <c r="D76" s="27" t="s">
        <v>5</v>
      </c>
      <c r="E76" s="27" t="s">
        <v>3</v>
      </c>
      <c r="F76" s="6"/>
      <c r="G76" s="6"/>
      <c r="H76" s="6"/>
      <c r="I76" s="27" t="s">
        <v>3</v>
      </c>
      <c r="J76" s="281">
        <f>J77</f>
        <v>1397</v>
      </c>
      <c r="K76" s="281"/>
      <c r="L76" s="281">
        <f t="shared" si="5"/>
        <v>1182</v>
      </c>
      <c r="M76" s="281">
        <f t="shared" si="5"/>
        <v>1022</v>
      </c>
      <c r="N76" s="281">
        <f t="shared" si="5"/>
        <v>1397</v>
      </c>
      <c r="O76" s="281">
        <f t="shared" si="5"/>
        <v>1397</v>
      </c>
      <c r="P76" s="281">
        <f t="shared" si="5"/>
        <v>1397</v>
      </c>
    </row>
    <row r="77" spans="2:16" ht="39" customHeight="1" hidden="1">
      <c r="B77" s="43" t="s">
        <v>201</v>
      </c>
      <c r="C77" s="27"/>
      <c r="D77" s="27" t="s">
        <v>5</v>
      </c>
      <c r="E77" s="27" t="s">
        <v>3</v>
      </c>
      <c r="F77" s="27" t="s">
        <v>200</v>
      </c>
      <c r="G77" s="93"/>
      <c r="H77" s="93"/>
      <c r="I77" s="27" t="s">
        <v>3</v>
      </c>
      <c r="J77" s="42">
        <f>J78+J83</f>
        <v>1397</v>
      </c>
      <c r="K77" s="42"/>
      <c r="L77" s="42">
        <f>L78+L83</f>
        <v>1182</v>
      </c>
      <c r="M77" s="42">
        <f>M78+M83</f>
        <v>1022</v>
      </c>
      <c r="N77" s="42">
        <f>N78+N83</f>
        <v>1397</v>
      </c>
      <c r="O77" s="42">
        <f>O78+O83</f>
        <v>1397</v>
      </c>
      <c r="P77" s="42">
        <f>P78+P83</f>
        <v>1397</v>
      </c>
    </row>
    <row r="78" spans="2:16" ht="102" hidden="1">
      <c r="B78" s="110" t="s">
        <v>517</v>
      </c>
      <c r="C78" s="6"/>
      <c r="D78" s="6" t="s">
        <v>5</v>
      </c>
      <c r="E78" s="6" t="s">
        <v>3</v>
      </c>
      <c r="F78" s="27" t="s">
        <v>199</v>
      </c>
      <c r="G78" s="70"/>
      <c r="H78" s="70"/>
      <c r="I78" s="6" t="s">
        <v>3</v>
      </c>
      <c r="J78" s="283">
        <f>J79+J81</f>
        <v>711</v>
      </c>
      <c r="K78" s="283"/>
      <c r="L78" s="283">
        <f>L79+L81</f>
        <v>496</v>
      </c>
      <c r="M78" s="283">
        <f>M79+M81</f>
        <v>336</v>
      </c>
      <c r="N78" s="283">
        <f>N79+N81</f>
        <v>711</v>
      </c>
      <c r="O78" s="283">
        <f>O79+O81</f>
        <v>711</v>
      </c>
      <c r="P78" s="283">
        <f>P79+P81</f>
        <v>711</v>
      </c>
    </row>
    <row r="79" spans="2:16" ht="89.25" hidden="1">
      <c r="B79" s="40" t="s">
        <v>518</v>
      </c>
      <c r="C79" s="6"/>
      <c r="D79" s="6" t="s">
        <v>5</v>
      </c>
      <c r="E79" s="6" t="s">
        <v>3</v>
      </c>
      <c r="F79" s="27" t="s">
        <v>197</v>
      </c>
      <c r="G79" s="70"/>
      <c r="H79" s="70"/>
      <c r="I79" s="6" t="s">
        <v>3</v>
      </c>
      <c r="J79" s="283">
        <f>J80</f>
        <v>426</v>
      </c>
      <c r="K79" s="283"/>
      <c r="L79" s="283">
        <f>L80</f>
        <v>296</v>
      </c>
      <c r="M79" s="283">
        <f>M80</f>
        <v>136</v>
      </c>
      <c r="N79" s="283">
        <f>N80</f>
        <v>426</v>
      </c>
      <c r="O79" s="283">
        <f>O80</f>
        <v>426</v>
      </c>
      <c r="P79" s="283">
        <f>P80</f>
        <v>426</v>
      </c>
    </row>
    <row r="80" spans="2:16" ht="12.75" hidden="1">
      <c r="B80" s="134" t="s">
        <v>653</v>
      </c>
      <c r="C80" s="6"/>
      <c r="D80" s="6" t="s">
        <v>5</v>
      </c>
      <c r="E80" s="6" t="s">
        <v>3</v>
      </c>
      <c r="F80" s="6" t="s">
        <v>197</v>
      </c>
      <c r="G80" s="70">
        <v>240</v>
      </c>
      <c r="H80" s="70"/>
      <c r="I80" s="6" t="s">
        <v>3</v>
      </c>
      <c r="J80" s="283">
        <v>426</v>
      </c>
      <c r="K80" s="283"/>
      <c r="L80" s="283">
        <v>296</v>
      </c>
      <c r="M80" s="283">
        <v>136</v>
      </c>
      <c r="N80" s="283">
        <v>426</v>
      </c>
      <c r="O80" s="283">
        <v>426</v>
      </c>
      <c r="P80" s="283">
        <v>426</v>
      </c>
    </row>
    <row r="81" spans="2:16" ht="76.5" hidden="1">
      <c r="B81" s="40" t="s">
        <v>519</v>
      </c>
      <c r="C81" s="6"/>
      <c r="D81" s="6" t="s">
        <v>5</v>
      </c>
      <c r="E81" s="6" t="s">
        <v>3</v>
      </c>
      <c r="F81" s="27" t="s">
        <v>198</v>
      </c>
      <c r="G81" s="70"/>
      <c r="H81" s="70"/>
      <c r="I81" s="6" t="s">
        <v>3</v>
      </c>
      <c r="J81" s="283">
        <f>J82</f>
        <v>285</v>
      </c>
      <c r="K81" s="283"/>
      <c r="L81" s="283">
        <f>L82</f>
        <v>200</v>
      </c>
      <c r="M81" s="283">
        <f>M82</f>
        <v>200</v>
      </c>
      <c r="N81" s="283">
        <f>N82</f>
        <v>285</v>
      </c>
      <c r="O81" s="283">
        <f>O82</f>
        <v>285</v>
      </c>
      <c r="P81" s="283">
        <f>P82</f>
        <v>285</v>
      </c>
    </row>
    <row r="82" spans="2:16" ht="12.75" hidden="1">
      <c r="B82" s="134" t="s">
        <v>653</v>
      </c>
      <c r="C82" s="6"/>
      <c r="D82" s="6" t="s">
        <v>5</v>
      </c>
      <c r="E82" s="6" t="s">
        <v>3</v>
      </c>
      <c r="F82" s="6" t="s">
        <v>197</v>
      </c>
      <c r="G82" s="70">
        <v>240</v>
      </c>
      <c r="H82" s="70"/>
      <c r="I82" s="6" t="s">
        <v>3</v>
      </c>
      <c r="J82" s="283">
        <v>285</v>
      </c>
      <c r="K82" s="283"/>
      <c r="L82" s="283">
        <v>200</v>
      </c>
      <c r="M82" s="283">
        <v>200</v>
      </c>
      <c r="N82" s="283">
        <v>285</v>
      </c>
      <c r="O82" s="283">
        <v>285</v>
      </c>
      <c r="P82" s="283">
        <v>285</v>
      </c>
    </row>
    <row r="83" spans="2:16" ht="89.25" hidden="1">
      <c r="B83" s="110" t="s">
        <v>520</v>
      </c>
      <c r="C83" s="27"/>
      <c r="D83" s="6" t="s">
        <v>5</v>
      </c>
      <c r="E83" s="6" t="s">
        <v>3</v>
      </c>
      <c r="F83" s="27" t="s">
        <v>196</v>
      </c>
      <c r="G83" s="27"/>
      <c r="H83" s="27"/>
      <c r="I83" s="6" t="s">
        <v>3</v>
      </c>
      <c r="J83" s="285">
        <f>J84</f>
        <v>686</v>
      </c>
      <c r="K83" s="285"/>
      <c r="L83" s="285">
        <f>L84</f>
        <v>686</v>
      </c>
      <c r="M83" s="285">
        <f>M84</f>
        <v>686</v>
      </c>
      <c r="N83" s="285">
        <f>N84</f>
        <v>686</v>
      </c>
      <c r="O83" s="285">
        <f>O84</f>
        <v>686</v>
      </c>
      <c r="P83" s="285">
        <f>P84</f>
        <v>686</v>
      </c>
    </row>
    <row r="84" spans="2:16" ht="102" hidden="1">
      <c r="B84" s="40" t="s">
        <v>521</v>
      </c>
      <c r="C84" s="27"/>
      <c r="D84" s="6" t="s">
        <v>5</v>
      </c>
      <c r="E84" s="6" t="s">
        <v>3</v>
      </c>
      <c r="F84" s="6" t="s">
        <v>195</v>
      </c>
      <c r="G84" s="27"/>
      <c r="H84" s="27"/>
      <c r="I84" s="6" t="s">
        <v>3</v>
      </c>
      <c r="J84" s="283">
        <f>J86</f>
        <v>686</v>
      </c>
      <c r="K84" s="283"/>
      <c r="L84" s="283">
        <f>L86</f>
        <v>686</v>
      </c>
      <c r="M84" s="283">
        <f>M86</f>
        <v>686</v>
      </c>
      <c r="N84" s="283">
        <f>N86</f>
        <v>686</v>
      </c>
      <c r="O84" s="283">
        <f>O86</f>
        <v>686</v>
      </c>
      <c r="P84" s="283">
        <f>P86</f>
        <v>686</v>
      </c>
    </row>
    <row r="85" spans="2:16" ht="40.5" customHeight="1" hidden="1">
      <c r="B85" s="33" t="s">
        <v>56</v>
      </c>
      <c r="C85" s="112"/>
      <c r="D85" s="24" t="s">
        <v>5</v>
      </c>
      <c r="E85" s="24" t="s">
        <v>3</v>
      </c>
      <c r="F85" s="24" t="s">
        <v>55</v>
      </c>
      <c r="G85" s="113"/>
      <c r="H85" s="113"/>
      <c r="I85" s="24" t="s">
        <v>3</v>
      </c>
      <c r="J85" s="289"/>
      <c r="K85" s="289"/>
      <c r="L85" s="289"/>
      <c r="M85" s="289"/>
      <c r="N85" s="289"/>
      <c r="O85" s="289"/>
      <c r="P85" s="289"/>
    </row>
    <row r="86" spans="2:16" ht="17.25" customHeight="1" hidden="1">
      <c r="B86" s="134" t="s">
        <v>653</v>
      </c>
      <c r="C86" s="112"/>
      <c r="D86" s="6" t="s">
        <v>5</v>
      </c>
      <c r="E86" s="6" t="s">
        <v>3</v>
      </c>
      <c r="F86" s="6" t="s">
        <v>195</v>
      </c>
      <c r="G86" s="26" t="s">
        <v>638</v>
      </c>
      <c r="H86" s="26"/>
      <c r="I86" s="6" t="s">
        <v>3</v>
      </c>
      <c r="J86" s="283">
        <v>686</v>
      </c>
      <c r="K86" s="289"/>
      <c r="L86" s="283">
        <v>686</v>
      </c>
      <c r="M86" s="283">
        <v>686</v>
      </c>
      <c r="N86" s="283">
        <v>686</v>
      </c>
      <c r="O86" s="283">
        <v>686</v>
      </c>
      <c r="P86" s="283">
        <v>686</v>
      </c>
    </row>
    <row r="87" spans="2:16" ht="44.25" customHeight="1" hidden="1">
      <c r="B87" s="43" t="s">
        <v>8</v>
      </c>
      <c r="C87" s="6"/>
      <c r="D87" s="27" t="s">
        <v>5</v>
      </c>
      <c r="E87" s="27" t="s">
        <v>3</v>
      </c>
      <c r="F87" s="27" t="s">
        <v>7</v>
      </c>
      <c r="G87" s="93"/>
      <c r="H87" s="93"/>
      <c r="I87" s="27" t="s">
        <v>3</v>
      </c>
      <c r="J87" s="93"/>
      <c r="K87" s="93"/>
      <c r="L87" s="1"/>
      <c r="M87" s="17"/>
      <c r="N87" s="93"/>
      <c r="O87" s="93"/>
      <c r="P87" s="93"/>
    </row>
    <row r="88" spans="2:16" ht="38.25" hidden="1">
      <c r="B88" s="40" t="s">
        <v>6</v>
      </c>
      <c r="C88" s="6"/>
      <c r="D88" s="6" t="s">
        <v>5</v>
      </c>
      <c r="E88" s="6" t="s">
        <v>3</v>
      </c>
      <c r="F88" s="6" t="s">
        <v>4</v>
      </c>
      <c r="G88" s="70"/>
      <c r="H88" s="70"/>
      <c r="I88" s="6" t="s">
        <v>3</v>
      </c>
      <c r="J88" s="283"/>
      <c r="K88" s="283"/>
      <c r="L88" s="283"/>
      <c r="M88" s="283"/>
      <c r="N88" s="283"/>
      <c r="O88" s="283"/>
      <c r="P88" s="283"/>
    </row>
    <row r="89" spans="2:24" s="66" customFormat="1" ht="15" hidden="1">
      <c r="B89" s="133" t="s">
        <v>194</v>
      </c>
      <c r="C89" s="132"/>
      <c r="D89" s="132" t="s">
        <v>688</v>
      </c>
      <c r="E89" s="132" t="s">
        <v>740</v>
      </c>
      <c r="F89" s="132" t="s">
        <v>740</v>
      </c>
      <c r="G89" s="132" t="s">
        <v>740</v>
      </c>
      <c r="H89" s="132"/>
      <c r="I89" s="132" t="s">
        <v>740</v>
      </c>
      <c r="J89" s="290">
        <f>J90+J99</f>
        <v>18097.09</v>
      </c>
      <c r="K89" s="291"/>
      <c r="L89" s="290">
        <f>L90+L99</f>
        <v>11814.485</v>
      </c>
      <c r="M89" s="290">
        <f>M90+M99</f>
        <v>14413.347</v>
      </c>
      <c r="N89" s="290">
        <f>N90+N99</f>
        <v>18097.09</v>
      </c>
      <c r="O89" s="290">
        <f>O90+O99</f>
        <v>18097.09</v>
      </c>
      <c r="P89" s="290">
        <f>P90+P99</f>
        <v>18097.09</v>
      </c>
      <c r="Q89" s="67"/>
      <c r="R89" s="67"/>
      <c r="S89" s="67"/>
      <c r="T89" s="67"/>
      <c r="U89" s="67"/>
      <c r="V89" s="67"/>
      <c r="W89" s="67"/>
      <c r="X89" s="67"/>
    </row>
    <row r="90" spans="2:24" s="66" customFormat="1" ht="12.75" hidden="1">
      <c r="B90" s="90" t="s">
        <v>695</v>
      </c>
      <c r="C90" s="71"/>
      <c r="D90" s="71" t="s">
        <v>688</v>
      </c>
      <c r="E90" s="71" t="s">
        <v>694</v>
      </c>
      <c r="F90" s="71"/>
      <c r="G90" s="71"/>
      <c r="H90" s="71"/>
      <c r="I90" s="71" t="s">
        <v>694</v>
      </c>
      <c r="J90" s="284">
        <f>J91</f>
        <v>17447.29</v>
      </c>
      <c r="K90" s="283"/>
      <c r="L90" s="284">
        <f>L91</f>
        <v>11444.685000000001</v>
      </c>
      <c r="M90" s="284">
        <f>M91</f>
        <v>14038.547</v>
      </c>
      <c r="N90" s="284">
        <f>N91</f>
        <v>17447.29</v>
      </c>
      <c r="O90" s="284">
        <f>O91</f>
        <v>17447.29</v>
      </c>
      <c r="P90" s="284">
        <f>P91</f>
        <v>17447.29</v>
      </c>
      <c r="Q90" s="67"/>
      <c r="R90" s="67"/>
      <c r="S90" s="67"/>
      <c r="T90" s="67"/>
      <c r="U90" s="67"/>
      <c r="V90" s="67"/>
      <c r="W90" s="67"/>
      <c r="X90" s="67"/>
    </row>
    <row r="91" spans="2:24" s="66" customFormat="1" ht="38.25" customHeight="1" hidden="1">
      <c r="B91" s="43" t="s">
        <v>193</v>
      </c>
      <c r="C91" s="71"/>
      <c r="D91" s="71" t="s">
        <v>688</v>
      </c>
      <c r="E91" s="71" t="s">
        <v>694</v>
      </c>
      <c r="F91" s="71" t="s">
        <v>192</v>
      </c>
      <c r="G91" s="93"/>
      <c r="H91" s="93"/>
      <c r="I91" s="71" t="s">
        <v>694</v>
      </c>
      <c r="J91" s="42">
        <f>J92+J96</f>
        <v>17447.29</v>
      </c>
      <c r="K91" s="111"/>
      <c r="L91" s="42">
        <f>L92+L96</f>
        <v>11444.685000000001</v>
      </c>
      <c r="M91" s="42">
        <f>M92+M96</f>
        <v>14038.547</v>
      </c>
      <c r="N91" s="42">
        <f>N92+N96</f>
        <v>17447.29</v>
      </c>
      <c r="O91" s="42">
        <f>O92+O96</f>
        <v>17447.29</v>
      </c>
      <c r="P91" s="42">
        <f>P92+P96</f>
        <v>17447.29</v>
      </c>
      <c r="Q91" s="67"/>
      <c r="R91" s="67"/>
      <c r="S91" s="67"/>
      <c r="T91" s="67"/>
      <c r="U91" s="67"/>
      <c r="V91" s="67"/>
      <c r="W91" s="67"/>
      <c r="X91" s="67"/>
    </row>
    <row r="92" spans="2:24" s="66" customFormat="1" ht="63.75" hidden="1">
      <c r="B92" s="110" t="s">
        <v>522</v>
      </c>
      <c r="C92" s="26"/>
      <c r="D92" s="26" t="s">
        <v>688</v>
      </c>
      <c r="E92" s="26" t="s">
        <v>694</v>
      </c>
      <c r="F92" s="71" t="s">
        <v>191</v>
      </c>
      <c r="G92" s="71"/>
      <c r="H92" s="71"/>
      <c r="I92" s="26" t="s">
        <v>694</v>
      </c>
      <c r="J92" s="284">
        <f>J93</f>
        <v>16806.29</v>
      </c>
      <c r="K92" s="285"/>
      <c r="L92" s="285">
        <f aca="true" t="shared" si="6" ref="L92:P93">L93</f>
        <v>10777.685000000001</v>
      </c>
      <c r="M92" s="284">
        <f t="shared" si="6"/>
        <v>13305.547</v>
      </c>
      <c r="N92" s="284">
        <f t="shared" si="6"/>
        <v>16806.29</v>
      </c>
      <c r="O92" s="284">
        <f t="shared" si="6"/>
        <v>16806.29</v>
      </c>
      <c r="P92" s="284">
        <f t="shared" si="6"/>
        <v>16806.29</v>
      </c>
      <c r="Q92" s="67"/>
      <c r="R92" s="67"/>
      <c r="S92" s="67"/>
      <c r="T92" s="67"/>
      <c r="U92" s="67"/>
      <c r="V92" s="67"/>
      <c r="W92" s="67"/>
      <c r="X92" s="67"/>
    </row>
    <row r="93" spans="2:24" s="66" customFormat="1" ht="76.5" hidden="1">
      <c r="B93" s="72" t="s">
        <v>523</v>
      </c>
      <c r="C93" s="26"/>
      <c r="D93" s="26" t="s">
        <v>688</v>
      </c>
      <c r="E93" s="26" t="s">
        <v>694</v>
      </c>
      <c r="F93" s="26" t="s">
        <v>190</v>
      </c>
      <c r="G93" s="26"/>
      <c r="H93" s="26"/>
      <c r="I93" s="26" t="s">
        <v>694</v>
      </c>
      <c r="J93" s="281">
        <f>J94</f>
        <v>16806.29</v>
      </c>
      <c r="K93" s="283"/>
      <c r="L93" s="281">
        <f t="shared" si="6"/>
        <v>10777.685000000001</v>
      </c>
      <c r="M93" s="281">
        <f t="shared" si="6"/>
        <v>13305.547</v>
      </c>
      <c r="N93" s="281">
        <f t="shared" si="6"/>
        <v>16806.29</v>
      </c>
      <c r="O93" s="281">
        <f t="shared" si="6"/>
        <v>16806.29</v>
      </c>
      <c r="P93" s="281">
        <f t="shared" si="6"/>
        <v>16806.29</v>
      </c>
      <c r="Q93" s="67"/>
      <c r="R93" s="67"/>
      <c r="S93" s="67"/>
      <c r="T93" s="67"/>
      <c r="U93" s="67"/>
      <c r="V93" s="67"/>
      <c r="W93" s="67"/>
      <c r="X93" s="67"/>
    </row>
    <row r="94" spans="2:24" s="66" customFormat="1" ht="12.75" hidden="1">
      <c r="B94" s="134" t="s">
        <v>653</v>
      </c>
      <c r="C94" s="26"/>
      <c r="D94" s="26" t="s">
        <v>688</v>
      </c>
      <c r="E94" s="26" t="s">
        <v>694</v>
      </c>
      <c r="F94" s="26" t="s">
        <v>190</v>
      </c>
      <c r="G94" s="26" t="s">
        <v>638</v>
      </c>
      <c r="H94" s="26"/>
      <c r="I94" s="26" t="s">
        <v>694</v>
      </c>
      <c r="J94" s="281">
        <f>7156.753+13430-3780.463</f>
        <v>16806.29</v>
      </c>
      <c r="K94" s="283"/>
      <c r="L94" s="281">
        <f>22480.2-11702.515</f>
        <v>10777.685000000001</v>
      </c>
      <c r="M94" s="281">
        <v>13305.547</v>
      </c>
      <c r="N94" s="281">
        <f>7156.753+13430-3780.463</f>
        <v>16806.29</v>
      </c>
      <c r="O94" s="281">
        <f>7156.753+13430-3780.463</f>
        <v>16806.29</v>
      </c>
      <c r="P94" s="281">
        <f>7156.753+13430-3780.463</f>
        <v>16806.29</v>
      </c>
      <c r="Q94" s="67"/>
      <c r="R94" s="67"/>
      <c r="S94" s="67"/>
      <c r="T94" s="67"/>
      <c r="U94" s="67"/>
      <c r="V94" s="67"/>
      <c r="W94" s="67"/>
      <c r="X94" s="67"/>
    </row>
    <row r="95" spans="2:24" s="66" customFormat="1" ht="51" hidden="1">
      <c r="B95" s="72" t="s">
        <v>45</v>
      </c>
      <c r="C95" s="71"/>
      <c r="D95" s="26" t="s">
        <v>688</v>
      </c>
      <c r="E95" s="26" t="s">
        <v>694</v>
      </c>
      <c r="F95" s="26" t="s">
        <v>44</v>
      </c>
      <c r="G95" s="71"/>
      <c r="H95" s="71"/>
      <c r="I95" s="26" t="s">
        <v>694</v>
      </c>
      <c r="J95" s="283"/>
      <c r="K95" s="283"/>
      <c r="L95" s="283"/>
      <c r="M95" s="283"/>
      <c r="N95" s="283"/>
      <c r="O95" s="283"/>
      <c r="P95" s="283"/>
      <c r="Q95" s="67"/>
      <c r="R95" s="67"/>
      <c r="S95" s="67"/>
      <c r="T95" s="67"/>
      <c r="U95" s="67"/>
      <c r="V95" s="67"/>
      <c r="W95" s="67"/>
      <c r="X95" s="67"/>
    </row>
    <row r="96" spans="2:24" s="66" customFormat="1" ht="63.75" hidden="1">
      <c r="B96" s="110" t="s">
        <v>524</v>
      </c>
      <c r="C96" s="71"/>
      <c r="D96" s="26" t="s">
        <v>688</v>
      </c>
      <c r="E96" s="26" t="s">
        <v>694</v>
      </c>
      <c r="F96" s="71" t="s">
        <v>189</v>
      </c>
      <c r="G96" s="70"/>
      <c r="H96" s="70"/>
      <c r="I96" s="26" t="s">
        <v>694</v>
      </c>
      <c r="J96" s="285">
        <f>J97</f>
        <v>641</v>
      </c>
      <c r="K96" s="285"/>
      <c r="L96" s="285">
        <f aca="true" t="shared" si="7" ref="L96:P97">L97</f>
        <v>667</v>
      </c>
      <c r="M96" s="285">
        <f t="shared" si="7"/>
        <v>733</v>
      </c>
      <c r="N96" s="285">
        <f t="shared" si="7"/>
        <v>641</v>
      </c>
      <c r="O96" s="285">
        <f t="shared" si="7"/>
        <v>641</v>
      </c>
      <c r="P96" s="285">
        <f t="shared" si="7"/>
        <v>641</v>
      </c>
      <c r="Q96" s="67"/>
      <c r="R96" s="67"/>
      <c r="S96" s="67"/>
      <c r="T96" s="67"/>
      <c r="U96" s="67"/>
      <c r="V96" s="67"/>
      <c r="W96" s="67"/>
      <c r="X96" s="67"/>
    </row>
    <row r="97" spans="2:24" s="66" customFormat="1" ht="76.5" hidden="1">
      <c r="B97" s="40" t="s">
        <v>525</v>
      </c>
      <c r="C97" s="71"/>
      <c r="D97" s="26" t="s">
        <v>688</v>
      </c>
      <c r="E97" s="26" t="s">
        <v>694</v>
      </c>
      <c r="F97" s="26" t="s">
        <v>188</v>
      </c>
      <c r="G97" s="70"/>
      <c r="H97" s="70"/>
      <c r="I97" s="26" t="s">
        <v>694</v>
      </c>
      <c r="J97" s="283">
        <f>J98</f>
        <v>641</v>
      </c>
      <c r="K97" s="283"/>
      <c r="L97" s="283">
        <f t="shared" si="7"/>
        <v>667</v>
      </c>
      <c r="M97" s="283">
        <f t="shared" si="7"/>
        <v>733</v>
      </c>
      <c r="N97" s="283">
        <f t="shared" si="7"/>
        <v>641</v>
      </c>
      <c r="O97" s="283">
        <f t="shared" si="7"/>
        <v>641</v>
      </c>
      <c r="P97" s="283">
        <f t="shared" si="7"/>
        <v>641</v>
      </c>
      <c r="Q97" s="67"/>
      <c r="R97" s="67"/>
      <c r="S97" s="67"/>
      <c r="T97" s="67"/>
      <c r="U97" s="67"/>
      <c r="V97" s="67"/>
      <c r="W97" s="67"/>
      <c r="X97" s="67"/>
    </row>
    <row r="98" spans="2:24" s="66" customFormat="1" ht="12.75" hidden="1">
      <c r="B98" s="134" t="s">
        <v>653</v>
      </c>
      <c r="C98" s="71"/>
      <c r="D98" s="26" t="s">
        <v>688</v>
      </c>
      <c r="E98" s="26" t="s">
        <v>694</v>
      </c>
      <c r="F98" s="26" t="s">
        <v>188</v>
      </c>
      <c r="G98" s="70">
        <v>240</v>
      </c>
      <c r="H98" s="70"/>
      <c r="I98" s="26" t="s">
        <v>694</v>
      </c>
      <c r="J98" s="283">
        <v>641</v>
      </c>
      <c r="K98" s="283"/>
      <c r="L98" s="283">
        <v>667</v>
      </c>
      <c r="M98" s="283">
        <v>733</v>
      </c>
      <c r="N98" s="283">
        <v>641</v>
      </c>
      <c r="O98" s="283">
        <v>641</v>
      </c>
      <c r="P98" s="283">
        <v>641</v>
      </c>
      <c r="Q98" s="67"/>
      <c r="R98" s="67"/>
      <c r="S98" s="67"/>
      <c r="T98" s="67"/>
      <c r="U98" s="67"/>
      <c r="V98" s="67"/>
      <c r="W98" s="67"/>
      <c r="X98" s="67"/>
    </row>
    <row r="99" spans="2:24" s="66" customFormat="1" ht="12.75" hidden="1">
      <c r="B99" s="150" t="s">
        <v>687</v>
      </c>
      <c r="C99" s="71"/>
      <c r="D99" s="27" t="s">
        <v>688</v>
      </c>
      <c r="E99" s="27" t="s">
        <v>685</v>
      </c>
      <c r="F99" s="26"/>
      <c r="G99" s="70"/>
      <c r="H99" s="70"/>
      <c r="I99" s="27" t="s">
        <v>685</v>
      </c>
      <c r="J99" s="292">
        <f>J100+J104</f>
        <v>649.8</v>
      </c>
      <c r="K99" s="292"/>
      <c r="L99" s="292">
        <f>L100+L104</f>
        <v>369.8</v>
      </c>
      <c r="M99" s="292">
        <f>M100+M104</f>
        <v>374.8</v>
      </c>
      <c r="N99" s="292">
        <f>N100+N104</f>
        <v>649.8</v>
      </c>
      <c r="O99" s="292">
        <f>O100+O104</f>
        <v>649.8</v>
      </c>
      <c r="P99" s="292">
        <f>P100+P104</f>
        <v>649.8</v>
      </c>
      <c r="Q99" s="67"/>
      <c r="R99" s="67"/>
      <c r="S99" s="67"/>
      <c r="T99" s="67"/>
      <c r="U99" s="67"/>
      <c r="V99" s="67"/>
      <c r="W99" s="67"/>
      <c r="X99" s="67"/>
    </row>
    <row r="100" spans="2:24" s="66" customFormat="1" ht="51.75" customHeight="1" hidden="1">
      <c r="B100" s="43" t="s">
        <v>187</v>
      </c>
      <c r="C100" s="6"/>
      <c r="D100" s="27" t="s">
        <v>688</v>
      </c>
      <c r="E100" s="27" t="s">
        <v>685</v>
      </c>
      <c r="F100" s="27" t="s">
        <v>186</v>
      </c>
      <c r="G100" s="93"/>
      <c r="H100" s="93"/>
      <c r="I100" s="27" t="s">
        <v>685</v>
      </c>
      <c r="J100" s="42">
        <f>J102</f>
        <v>300</v>
      </c>
      <c r="K100" s="42"/>
      <c r="L100" s="42">
        <f>L102</f>
        <v>305</v>
      </c>
      <c r="M100" s="42">
        <f>M102</f>
        <v>310</v>
      </c>
      <c r="N100" s="42">
        <f>N102</f>
        <v>300</v>
      </c>
      <c r="O100" s="42">
        <f>O102</f>
        <v>300</v>
      </c>
      <c r="P100" s="42">
        <f>P102</f>
        <v>300</v>
      </c>
      <c r="Q100" s="67"/>
      <c r="R100" s="67"/>
      <c r="S100" s="67"/>
      <c r="T100" s="67"/>
      <c r="U100" s="67"/>
      <c r="V100" s="67"/>
      <c r="W100" s="67"/>
      <c r="X100" s="67"/>
    </row>
    <row r="101" spans="2:24" s="66" customFormat="1" ht="78" customHeight="1" hidden="1">
      <c r="B101" s="120" t="s">
        <v>526</v>
      </c>
      <c r="D101" s="26" t="s">
        <v>688</v>
      </c>
      <c r="E101" s="26" t="s">
        <v>685</v>
      </c>
      <c r="F101" s="26" t="s">
        <v>114</v>
      </c>
      <c r="G101" s="6"/>
      <c r="H101" s="6"/>
      <c r="I101" s="26" t="s">
        <v>685</v>
      </c>
      <c r="J101" s="285"/>
      <c r="K101" s="285"/>
      <c r="L101" s="285"/>
      <c r="M101" s="285"/>
      <c r="N101" s="285"/>
      <c r="O101" s="285"/>
      <c r="P101" s="285"/>
      <c r="Q101" s="67"/>
      <c r="R101" s="67"/>
      <c r="S101" s="67"/>
      <c r="T101" s="67"/>
      <c r="U101" s="67"/>
      <c r="V101" s="67"/>
      <c r="W101" s="67"/>
      <c r="X101" s="67"/>
    </row>
    <row r="102" spans="2:24" s="66" customFormat="1" ht="120" hidden="1">
      <c r="B102" s="149" t="s">
        <v>527</v>
      </c>
      <c r="C102" s="6"/>
      <c r="D102" s="26" t="s">
        <v>688</v>
      </c>
      <c r="E102" s="26" t="s">
        <v>685</v>
      </c>
      <c r="F102" s="26" t="s">
        <v>185</v>
      </c>
      <c r="G102" s="6"/>
      <c r="H102" s="6"/>
      <c r="I102" s="26" t="s">
        <v>685</v>
      </c>
      <c r="J102" s="285">
        <f>J103</f>
        <v>300</v>
      </c>
      <c r="K102" s="285"/>
      <c r="L102" s="285">
        <f>L103</f>
        <v>305</v>
      </c>
      <c r="M102" s="285">
        <f>M103</f>
        <v>310</v>
      </c>
      <c r="N102" s="285">
        <f>N103</f>
        <v>300</v>
      </c>
      <c r="O102" s="285">
        <f>O103</f>
        <v>300</v>
      </c>
      <c r="P102" s="285">
        <f>P103</f>
        <v>300</v>
      </c>
      <c r="Q102" s="67"/>
      <c r="R102" s="67"/>
      <c r="S102" s="67"/>
      <c r="T102" s="67"/>
      <c r="U102" s="67"/>
      <c r="V102" s="67"/>
      <c r="W102" s="67"/>
      <c r="X102" s="67"/>
    </row>
    <row r="103" spans="2:24" s="66" customFormat="1" ht="12.75" hidden="1">
      <c r="B103" s="134" t="s">
        <v>653</v>
      </c>
      <c r="C103" s="6"/>
      <c r="D103" s="26" t="s">
        <v>688</v>
      </c>
      <c r="E103" s="26" t="s">
        <v>685</v>
      </c>
      <c r="F103" s="26" t="s">
        <v>185</v>
      </c>
      <c r="G103" s="6" t="s">
        <v>638</v>
      </c>
      <c r="H103" s="6"/>
      <c r="I103" s="26" t="s">
        <v>685</v>
      </c>
      <c r="J103" s="283">
        <v>300</v>
      </c>
      <c r="K103" s="285"/>
      <c r="L103" s="283">
        <v>305</v>
      </c>
      <c r="M103" s="283">
        <v>310</v>
      </c>
      <c r="N103" s="283">
        <v>300</v>
      </c>
      <c r="O103" s="283">
        <v>300</v>
      </c>
      <c r="P103" s="283">
        <v>300</v>
      </c>
      <c r="Q103" s="67"/>
      <c r="R103" s="67"/>
      <c r="S103" s="67"/>
      <c r="T103" s="67"/>
      <c r="U103" s="67"/>
      <c r="V103" s="67"/>
      <c r="W103" s="67"/>
      <c r="X103" s="67"/>
    </row>
    <row r="104" spans="2:24" s="66" customFormat="1" ht="38.25" hidden="1">
      <c r="B104" s="43" t="s">
        <v>662</v>
      </c>
      <c r="C104" s="6"/>
      <c r="D104" s="27" t="s">
        <v>688</v>
      </c>
      <c r="E104" s="27" t="s">
        <v>685</v>
      </c>
      <c r="F104" s="27" t="s">
        <v>661</v>
      </c>
      <c r="G104" s="27"/>
      <c r="H104" s="27"/>
      <c r="I104" s="27" t="s">
        <v>685</v>
      </c>
      <c r="J104" s="285">
        <f>J105+J107+J109</f>
        <v>349.8</v>
      </c>
      <c r="K104" s="285"/>
      <c r="L104" s="285">
        <f>L105+L107+L109</f>
        <v>64.8</v>
      </c>
      <c r="M104" s="285">
        <f>M105+M107+M109</f>
        <v>64.8</v>
      </c>
      <c r="N104" s="285">
        <f>N105+N107+N109</f>
        <v>349.8</v>
      </c>
      <c r="O104" s="285">
        <f>O105+O107+O109</f>
        <v>349.8</v>
      </c>
      <c r="P104" s="285">
        <f>P105+P107+P109</f>
        <v>349.8</v>
      </c>
      <c r="Q104" s="67"/>
      <c r="R104" s="67"/>
      <c r="S104" s="67"/>
      <c r="T104" s="67"/>
      <c r="U104" s="67"/>
      <c r="V104" s="67"/>
      <c r="W104" s="67"/>
      <c r="X104" s="67"/>
    </row>
    <row r="105" spans="2:24" s="66" customFormat="1" ht="12.75" hidden="1">
      <c r="B105" s="40" t="s">
        <v>693</v>
      </c>
      <c r="C105" s="6"/>
      <c r="D105" s="6" t="s">
        <v>688</v>
      </c>
      <c r="E105" s="6" t="s">
        <v>685</v>
      </c>
      <c r="F105" s="27" t="s">
        <v>692</v>
      </c>
      <c r="G105" s="27"/>
      <c r="H105" s="27"/>
      <c r="I105" s="6" t="s">
        <v>685</v>
      </c>
      <c r="J105" s="285">
        <f>J106</f>
        <v>195</v>
      </c>
      <c r="K105" s="285"/>
      <c r="L105" s="285">
        <f>L106</f>
        <v>0</v>
      </c>
      <c r="M105" s="285">
        <f>M106</f>
        <v>0</v>
      </c>
      <c r="N105" s="285">
        <f>N106</f>
        <v>195</v>
      </c>
      <c r="O105" s="285">
        <f>O106</f>
        <v>195</v>
      </c>
      <c r="P105" s="285">
        <f>P106</f>
        <v>195</v>
      </c>
      <c r="Q105" s="67"/>
      <c r="R105" s="67"/>
      <c r="S105" s="67"/>
      <c r="T105" s="67"/>
      <c r="U105" s="67"/>
      <c r="V105" s="67"/>
      <c r="W105" s="67"/>
      <c r="X105" s="67"/>
    </row>
    <row r="106" spans="2:24" s="66" customFormat="1" ht="12.75" hidden="1">
      <c r="B106" s="134" t="s">
        <v>653</v>
      </c>
      <c r="C106" s="6"/>
      <c r="D106" s="6" t="s">
        <v>688</v>
      </c>
      <c r="E106" s="6" t="s">
        <v>685</v>
      </c>
      <c r="F106" s="6" t="s">
        <v>692</v>
      </c>
      <c r="G106" s="6" t="s">
        <v>638</v>
      </c>
      <c r="H106" s="6"/>
      <c r="I106" s="6" t="s">
        <v>685</v>
      </c>
      <c r="J106" s="283">
        <v>195</v>
      </c>
      <c r="K106" s="283"/>
      <c r="L106" s="283"/>
      <c r="M106" s="283"/>
      <c r="N106" s="283">
        <v>195</v>
      </c>
      <c r="O106" s="283">
        <v>195</v>
      </c>
      <c r="P106" s="283">
        <v>195</v>
      </c>
      <c r="Q106" s="67"/>
      <c r="R106" s="67"/>
      <c r="S106" s="67"/>
      <c r="T106" s="67"/>
      <c r="U106" s="67"/>
      <c r="V106" s="67"/>
      <c r="W106" s="67"/>
      <c r="X106" s="67"/>
    </row>
    <row r="107" spans="2:24" s="66" customFormat="1" ht="12.75" hidden="1">
      <c r="B107" s="40" t="s">
        <v>691</v>
      </c>
      <c r="C107" s="6"/>
      <c r="D107" s="6" t="s">
        <v>688</v>
      </c>
      <c r="E107" s="6" t="s">
        <v>685</v>
      </c>
      <c r="F107" s="27" t="s">
        <v>184</v>
      </c>
      <c r="G107" s="6"/>
      <c r="H107" s="6"/>
      <c r="I107" s="6" t="s">
        <v>685</v>
      </c>
      <c r="J107" s="285">
        <f>J108</f>
        <v>64.8</v>
      </c>
      <c r="K107" s="285"/>
      <c r="L107" s="285">
        <f>L108</f>
        <v>64.8</v>
      </c>
      <c r="M107" s="285">
        <f>M108</f>
        <v>64.8</v>
      </c>
      <c r="N107" s="285">
        <f>N108</f>
        <v>64.8</v>
      </c>
      <c r="O107" s="285">
        <f>O108</f>
        <v>64.8</v>
      </c>
      <c r="P107" s="285">
        <f>P108</f>
        <v>64.8</v>
      </c>
      <c r="Q107" s="67"/>
      <c r="R107" s="67"/>
      <c r="S107" s="67"/>
      <c r="T107" s="67"/>
      <c r="U107" s="67"/>
      <c r="V107" s="67"/>
      <c r="W107" s="67"/>
      <c r="X107" s="67"/>
    </row>
    <row r="108" spans="2:24" s="66" customFormat="1" ht="12.75" hidden="1">
      <c r="B108" s="134" t="s">
        <v>653</v>
      </c>
      <c r="C108" s="6"/>
      <c r="D108" s="6" t="s">
        <v>688</v>
      </c>
      <c r="E108" s="6" t="s">
        <v>685</v>
      </c>
      <c r="F108" s="6" t="s">
        <v>184</v>
      </c>
      <c r="G108" s="6" t="s">
        <v>638</v>
      </c>
      <c r="H108" s="6"/>
      <c r="I108" s="6" t="s">
        <v>685</v>
      </c>
      <c r="J108" s="283">
        <v>64.8</v>
      </c>
      <c r="K108" s="283"/>
      <c r="L108" s="283">
        <v>64.8</v>
      </c>
      <c r="M108" s="283">
        <v>64.8</v>
      </c>
      <c r="N108" s="283">
        <v>64.8</v>
      </c>
      <c r="O108" s="283">
        <v>64.8</v>
      </c>
      <c r="P108" s="283">
        <v>64.8</v>
      </c>
      <c r="Q108" s="67"/>
      <c r="R108" s="67"/>
      <c r="S108" s="67"/>
      <c r="T108" s="67"/>
      <c r="U108" s="67"/>
      <c r="V108" s="67"/>
      <c r="W108" s="67"/>
      <c r="X108" s="67"/>
    </row>
    <row r="109" spans="2:24" s="66" customFormat="1" ht="25.5" hidden="1">
      <c r="B109" s="40" t="s">
        <v>183</v>
      </c>
      <c r="C109" s="6"/>
      <c r="D109" s="6" t="s">
        <v>688</v>
      </c>
      <c r="E109" s="6" t="s">
        <v>685</v>
      </c>
      <c r="F109" s="27" t="s">
        <v>182</v>
      </c>
      <c r="G109" s="6"/>
      <c r="H109" s="6"/>
      <c r="I109" s="6" t="s">
        <v>685</v>
      </c>
      <c r="J109" s="285">
        <f>J110</f>
        <v>90</v>
      </c>
      <c r="K109" s="285"/>
      <c r="L109" s="285">
        <f>L110</f>
        <v>0</v>
      </c>
      <c r="M109" s="285">
        <f>M110</f>
        <v>0</v>
      </c>
      <c r="N109" s="285">
        <f>N110</f>
        <v>90</v>
      </c>
      <c r="O109" s="285">
        <f>O110</f>
        <v>90</v>
      </c>
      <c r="P109" s="285">
        <f>P110</f>
        <v>90</v>
      </c>
      <c r="Q109" s="67"/>
      <c r="R109" s="67"/>
      <c r="S109" s="67"/>
      <c r="T109" s="67"/>
      <c r="U109" s="67"/>
      <c r="V109" s="67"/>
      <c r="W109" s="67"/>
      <c r="X109" s="67"/>
    </row>
    <row r="110" spans="2:24" s="66" customFormat="1" ht="12.75" hidden="1">
      <c r="B110" s="134" t="s">
        <v>653</v>
      </c>
      <c r="C110" s="6"/>
      <c r="D110" s="6" t="s">
        <v>688</v>
      </c>
      <c r="E110" s="6" t="s">
        <v>685</v>
      </c>
      <c r="F110" s="6" t="s">
        <v>182</v>
      </c>
      <c r="G110" s="6" t="s">
        <v>638</v>
      </c>
      <c r="H110" s="6"/>
      <c r="I110" s="6" t="s">
        <v>685</v>
      </c>
      <c r="J110" s="283">
        <v>90</v>
      </c>
      <c r="K110" s="285"/>
      <c r="L110" s="285"/>
      <c r="M110" s="285"/>
      <c r="N110" s="283">
        <v>90</v>
      </c>
      <c r="O110" s="283">
        <v>90</v>
      </c>
      <c r="P110" s="283">
        <v>90</v>
      </c>
      <c r="Q110" s="67"/>
      <c r="R110" s="67"/>
      <c r="S110" s="67"/>
      <c r="T110" s="67"/>
      <c r="U110" s="67"/>
      <c r="V110" s="67"/>
      <c r="W110" s="67"/>
      <c r="X110" s="67"/>
    </row>
    <row r="111" spans="2:24" s="66" customFormat="1" ht="15" hidden="1">
      <c r="B111" s="148" t="s">
        <v>181</v>
      </c>
      <c r="C111" s="139"/>
      <c r="D111" s="139" t="s">
        <v>652</v>
      </c>
      <c r="E111" s="137"/>
      <c r="F111" s="137"/>
      <c r="G111" s="137"/>
      <c r="H111" s="137"/>
      <c r="I111" s="137"/>
      <c r="J111" s="293">
        <f>J112+J123+J136+J145</f>
        <v>22021.318999999996</v>
      </c>
      <c r="K111" s="287"/>
      <c r="L111" s="293">
        <f>L112+L123+L136+L145</f>
        <v>27710.55</v>
      </c>
      <c r="M111" s="293">
        <f>M112+M123+M136+M145</f>
        <v>26064.505</v>
      </c>
      <c r="N111" s="293">
        <f>N112+N123+N136+N145</f>
        <v>22021.318999999996</v>
      </c>
      <c r="O111" s="293">
        <f>O112+O123+O136+O145</f>
        <v>22021.318999999996</v>
      </c>
      <c r="P111" s="293">
        <f>P112+P123+P136+P145</f>
        <v>22021.318999999996</v>
      </c>
      <c r="Q111" s="67"/>
      <c r="R111" s="67"/>
      <c r="S111" s="67"/>
      <c r="T111" s="67"/>
      <c r="U111" s="67"/>
      <c r="V111" s="67"/>
      <c r="W111" s="67"/>
      <c r="X111" s="67"/>
    </row>
    <row r="112" spans="2:16" ht="12.75" hidden="1">
      <c r="B112" s="43" t="s">
        <v>648</v>
      </c>
      <c r="C112" s="27"/>
      <c r="D112" s="27" t="s">
        <v>652</v>
      </c>
      <c r="E112" s="27" t="s">
        <v>646</v>
      </c>
      <c r="F112" s="6"/>
      <c r="G112" s="6"/>
      <c r="H112" s="6"/>
      <c r="I112" s="27" t="s">
        <v>646</v>
      </c>
      <c r="J112" s="281">
        <f>J113+J118</f>
        <v>9048</v>
      </c>
      <c r="K112" s="281"/>
      <c r="L112" s="281">
        <f>L113+L118</f>
        <v>10000</v>
      </c>
      <c r="M112" s="281">
        <f>M113+M118</f>
        <v>10000</v>
      </c>
      <c r="N112" s="281">
        <f>N113+N118</f>
        <v>9048</v>
      </c>
      <c r="O112" s="281">
        <f>O113+O118</f>
        <v>9048</v>
      </c>
      <c r="P112" s="281">
        <f>P113+P118</f>
        <v>9048</v>
      </c>
    </row>
    <row r="113" spans="2:16" ht="53.25" customHeight="1" hidden="1">
      <c r="B113" s="135" t="s">
        <v>109</v>
      </c>
      <c r="C113" s="27"/>
      <c r="D113" s="74" t="s">
        <v>652</v>
      </c>
      <c r="E113" s="27" t="s">
        <v>646</v>
      </c>
      <c r="F113" s="27" t="s">
        <v>108</v>
      </c>
      <c r="G113" s="93"/>
      <c r="H113" s="93"/>
      <c r="I113" s="27" t="s">
        <v>646</v>
      </c>
      <c r="J113" s="93"/>
      <c r="K113" s="93"/>
      <c r="L113" s="1"/>
      <c r="M113" s="10"/>
      <c r="N113" s="93"/>
      <c r="O113" s="93"/>
      <c r="P113" s="93"/>
    </row>
    <row r="114" spans="2:16" ht="63.75" hidden="1">
      <c r="B114" s="147" t="s">
        <v>528</v>
      </c>
      <c r="C114" s="6"/>
      <c r="D114" s="70" t="s">
        <v>652</v>
      </c>
      <c r="E114" s="6" t="s">
        <v>646</v>
      </c>
      <c r="F114" s="6" t="s">
        <v>107</v>
      </c>
      <c r="G114" s="6"/>
      <c r="H114" s="6"/>
      <c r="I114" s="6" t="s">
        <v>646</v>
      </c>
      <c r="J114" s="278"/>
      <c r="K114" s="278"/>
      <c r="L114" s="278"/>
      <c r="M114" s="278"/>
      <c r="N114" s="278"/>
      <c r="O114" s="278"/>
      <c r="P114" s="278"/>
    </row>
    <row r="115" spans="2:16" ht="81" customHeight="1" hidden="1">
      <c r="B115" s="146" t="s">
        <v>529</v>
      </c>
      <c r="C115" s="6"/>
      <c r="D115" s="70" t="s">
        <v>652</v>
      </c>
      <c r="E115" s="6" t="s">
        <v>646</v>
      </c>
      <c r="F115" s="6" t="s">
        <v>106</v>
      </c>
      <c r="G115" s="6"/>
      <c r="H115" s="6"/>
      <c r="I115" s="6" t="s">
        <v>646</v>
      </c>
      <c r="J115" s="278"/>
      <c r="K115" s="278"/>
      <c r="L115" s="278"/>
      <c r="M115" s="278"/>
      <c r="N115" s="278"/>
      <c r="O115" s="278"/>
      <c r="P115" s="278"/>
    </row>
    <row r="116" spans="2:16" ht="81" customHeight="1" hidden="1">
      <c r="B116" s="147" t="s">
        <v>530</v>
      </c>
      <c r="C116" s="6"/>
      <c r="D116" s="70" t="s">
        <v>652</v>
      </c>
      <c r="E116" s="6" t="s">
        <v>646</v>
      </c>
      <c r="F116" s="6" t="s">
        <v>105</v>
      </c>
      <c r="G116" s="6"/>
      <c r="H116" s="6"/>
      <c r="I116" s="6" t="s">
        <v>646</v>
      </c>
      <c r="J116" s="285"/>
      <c r="K116" s="285"/>
      <c r="L116" s="285"/>
      <c r="M116" s="285"/>
      <c r="N116" s="285"/>
      <c r="O116" s="285"/>
      <c r="P116" s="285"/>
    </row>
    <row r="117" spans="2:16" ht="63.75" hidden="1">
      <c r="B117" s="146" t="s">
        <v>531</v>
      </c>
      <c r="C117" s="6"/>
      <c r="D117" s="70" t="s">
        <v>652</v>
      </c>
      <c r="E117" s="6" t="s">
        <v>646</v>
      </c>
      <c r="F117" s="6" t="s">
        <v>104</v>
      </c>
      <c r="G117" s="6"/>
      <c r="H117" s="6"/>
      <c r="I117" s="6" t="s">
        <v>646</v>
      </c>
      <c r="J117" s="285"/>
      <c r="K117" s="285"/>
      <c r="L117" s="285"/>
      <c r="M117" s="285"/>
      <c r="N117" s="285"/>
      <c r="O117" s="285"/>
      <c r="P117" s="285"/>
    </row>
    <row r="118" spans="2:16" ht="39" customHeight="1" hidden="1">
      <c r="B118" s="43" t="s">
        <v>662</v>
      </c>
      <c r="C118" s="6"/>
      <c r="D118" s="27" t="s">
        <v>652</v>
      </c>
      <c r="E118" s="27" t="s">
        <v>646</v>
      </c>
      <c r="F118" s="27" t="s">
        <v>661</v>
      </c>
      <c r="G118" s="39"/>
      <c r="H118" s="39"/>
      <c r="I118" s="27" t="s">
        <v>646</v>
      </c>
      <c r="J118" s="38">
        <f>J119+J121</f>
        <v>9048</v>
      </c>
      <c r="K118" s="145"/>
      <c r="L118" s="38">
        <f>L119+L121</f>
        <v>10000</v>
      </c>
      <c r="M118" s="38">
        <f>M119+M121</f>
        <v>10000</v>
      </c>
      <c r="N118" s="38">
        <f>N119+N121</f>
        <v>9048</v>
      </c>
      <c r="O118" s="38">
        <f>O119+O121</f>
        <v>9048</v>
      </c>
      <c r="P118" s="38">
        <f>P119+P121</f>
        <v>9048</v>
      </c>
    </row>
    <row r="119" spans="2:16" ht="25.5" hidden="1">
      <c r="B119" s="48" t="s">
        <v>180</v>
      </c>
      <c r="C119" s="6"/>
      <c r="D119" s="6" t="s">
        <v>652</v>
      </c>
      <c r="E119" s="6" t="s">
        <v>646</v>
      </c>
      <c r="F119" s="6" t="s">
        <v>179</v>
      </c>
      <c r="G119" s="39"/>
      <c r="H119" s="39"/>
      <c r="I119" s="6" t="s">
        <v>646</v>
      </c>
      <c r="J119" s="38">
        <f>J120</f>
        <v>420</v>
      </c>
      <c r="K119" s="145"/>
      <c r="L119" s="38">
        <f>L120</f>
        <v>0</v>
      </c>
      <c r="M119" s="38">
        <f>M120</f>
        <v>0</v>
      </c>
      <c r="N119" s="38">
        <f>N120</f>
        <v>420</v>
      </c>
      <c r="O119" s="38">
        <f>O120</f>
        <v>420</v>
      </c>
      <c r="P119" s="38">
        <f>P120</f>
        <v>420</v>
      </c>
    </row>
    <row r="120" spans="2:16" ht="12.75" hidden="1">
      <c r="B120" s="134" t="s">
        <v>653</v>
      </c>
      <c r="C120" s="6"/>
      <c r="D120" s="6" t="s">
        <v>652</v>
      </c>
      <c r="E120" s="6" t="s">
        <v>646</v>
      </c>
      <c r="F120" s="6" t="s">
        <v>179</v>
      </c>
      <c r="G120" s="6" t="s">
        <v>638</v>
      </c>
      <c r="H120" s="6"/>
      <c r="I120" s="6" t="s">
        <v>646</v>
      </c>
      <c r="J120" s="47">
        <v>420</v>
      </c>
      <c r="K120" s="51"/>
      <c r="L120" s="50"/>
      <c r="M120" s="49"/>
      <c r="N120" s="47">
        <v>420</v>
      </c>
      <c r="O120" s="47">
        <v>420</v>
      </c>
      <c r="P120" s="47">
        <v>420</v>
      </c>
    </row>
    <row r="121" spans="2:16" ht="18.75" customHeight="1" hidden="1">
      <c r="B121" s="48" t="s">
        <v>178</v>
      </c>
      <c r="C121" s="6"/>
      <c r="D121" s="6" t="s">
        <v>652</v>
      </c>
      <c r="E121" s="6" t="s">
        <v>646</v>
      </c>
      <c r="F121" s="6" t="s">
        <v>176</v>
      </c>
      <c r="G121" s="39"/>
      <c r="H121" s="39"/>
      <c r="I121" s="6" t="s">
        <v>646</v>
      </c>
      <c r="J121" s="47">
        <f>J122</f>
        <v>8628</v>
      </c>
      <c r="K121" s="38"/>
      <c r="L121" s="47">
        <f>L122</f>
        <v>10000</v>
      </c>
      <c r="M121" s="47">
        <f>M122</f>
        <v>10000</v>
      </c>
      <c r="N121" s="47">
        <f>N122</f>
        <v>8628</v>
      </c>
      <c r="O121" s="47">
        <f>O122</f>
        <v>8628</v>
      </c>
      <c r="P121" s="47">
        <f>P122</f>
        <v>8628</v>
      </c>
    </row>
    <row r="122" spans="2:16" ht="25.5" customHeight="1" hidden="1">
      <c r="B122" s="144" t="s">
        <v>177</v>
      </c>
      <c r="C122" s="6"/>
      <c r="D122" s="6" t="s">
        <v>652</v>
      </c>
      <c r="E122" s="6" t="s">
        <v>646</v>
      </c>
      <c r="F122" s="6" t="s">
        <v>176</v>
      </c>
      <c r="G122" s="6" t="s">
        <v>175</v>
      </c>
      <c r="H122" s="6"/>
      <c r="I122" s="6" t="s">
        <v>646</v>
      </c>
      <c r="J122" s="294">
        <v>8628</v>
      </c>
      <c r="K122" s="143"/>
      <c r="L122" s="44">
        <v>10000</v>
      </c>
      <c r="M122" s="142">
        <v>10000</v>
      </c>
      <c r="N122" s="294">
        <v>8628</v>
      </c>
      <c r="O122" s="294">
        <v>8628</v>
      </c>
      <c r="P122" s="294">
        <v>8628</v>
      </c>
    </row>
    <row r="123" spans="2:16" ht="12.75" hidden="1">
      <c r="B123" s="43" t="s">
        <v>676</v>
      </c>
      <c r="C123" s="27"/>
      <c r="D123" s="27" t="s">
        <v>652</v>
      </c>
      <c r="E123" s="27" t="s">
        <v>650</v>
      </c>
      <c r="F123" s="6"/>
      <c r="G123" s="6"/>
      <c r="H123" s="6"/>
      <c r="I123" s="27" t="s">
        <v>650</v>
      </c>
      <c r="J123" s="284">
        <f>J124+J131</f>
        <v>1214.55</v>
      </c>
      <c r="K123" s="285"/>
      <c r="L123" s="295">
        <f>L124+L131</f>
        <v>4085</v>
      </c>
      <c r="M123" s="285">
        <f>M124+M131</f>
        <v>85</v>
      </c>
      <c r="N123" s="284">
        <f>N124+N131</f>
        <v>1214.55</v>
      </c>
      <c r="O123" s="284">
        <f>O124+O131</f>
        <v>1214.55</v>
      </c>
      <c r="P123" s="284">
        <f>P124+P131</f>
        <v>1214.55</v>
      </c>
    </row>
    <row r="124" spans="2:16" ht="57.75" customHeight="1" hidden="1">
      <c r="B124" s="94" t="s">
        <v>174</v>
      </c>
      <c r="C124" s="27"/>
      <c r="D124" s="74" t="s">
        <v>652</v>
      </c>
      <c r="E124" s="27" t="s">
        <v>650</v>
      </c>
      <c r="F124" s="27" t="s">
        <v>173</v>
      </c>
      <c r="G124" s="93"/>
      <c r="H124" s="93"/>
      <c r="I124" s="27" t="s">
        <v>650</v>
      </c>
      <c r="J124" s="141">
        <f>J125</f>
        <v>1129.55</v>
      </c>
      <c r="K124" s="42"/>
      <c r="L124" s="141">
        <f aca="true" t="shared" si="8" ref="L124:P125">L125</f>
        <v>4000</v>
      </c>
      <c r="M124" s="141">
        <f t="shared" si="8"/>
        <v>0</v>
      </c>
      <c r="N124" s="141">
        <f t="shared" si="8"/>
        <v>1129.55</v>
      </c>
      <c r="O124" s="141">
        <f t="shared" si="8"/>
        <v>1129.55</v>
      </c>
      <c r="P124" s="141">
        <f t="shared" si="8"/>
        <v>1129.55</v>
      </c>
    </row>
    <row r="125" spans="2:16" ht="76.5" hidden="1">
      <c r="B125" s="48" t="s">
        <v>532</v>
      </c>
      <c r="C125" s="6"/>
      <c r="D125" s="70" t="s">
        <v>652</v>
      </c>
      <c r="E125" s="6" t="s">
        <v>650</v>
      </c>
      <c r="F125" s="6" t="s">
        <v>171</v>
      </c>
      <c r="G125" s="6"/>
      <c r="H125" s="6"/>
      <c r="I125" s="6" t="s">
        <v>650</v>
      </c>
      <c r="J125" s="295">
        <f>J126</f>
        <v>1129.55</v>
      </c>
      <c r="K125" s="295"/>
      <c r="L125" s="295">
        <f t="shared" si="8"/>
        <v>4000</v>
      </c>
      <c r="M125" s="285">
        <f t="shared" si="8"/>
        <v>0</v>
      </c>
      <c r="N125" s="295">
        <f t="shared" si="8"/>
        <v>1129.55</v>
      </c>
      <c r="O125" s="295">
        <f t="shared" si="8"/>
        <v>1129.55</v>
      </c>
      <c r="P125" s="295">
        <f t="shared" si="8"/>
        <v>1129.55</v>
      </c>
    </row>
    <row r="126" spans="2:16" ht="25.5" hidden="1">
      <c r="B126" s="48" t="s">
        <v>172</v>
      </c>
      <c r="C126" s="6"/>
      <c r="D126" s="70" t="s">
        <v>652</v>
      </c>
      <c r="E126" s="6" t="s">
        <v>650</v>
      </c>
      <c r="F126" s="6" t="s">
        <v>171</v>
      </c>
      <c r="G126" s="6" t="s">
        <v>170</v>
      </c>
      <c r="H126" s="6"/>
      <c r="I126" s="6" t="s">
        <v>650</v>
      </c>
      <c r="J126" s="286">
        <v>1129.55</v>
      </c>
      <c r="K126" s="295"/>
      <c r="L126" s="286">
        <v>4000</v>
      </c>
      <c r="M126" s="285"/>
      <c r="N126" s="286">
        <v>1129.55</v>
      </c>
      <c r="O126" s="286">
        <v>1129.55</v>
      </c>
      <c r="P126" s="286">
        <v>1129.55</v>
      </c>
    </row>
    <row r="127" spans="2:16" ht="51" hidden="1">
      <c r="B127" s="48" t="s">
        <v>27</v>
      </c>
      <c r="C127" s="6"/>
      <c r="D127" s="70" t="s">
        <v>652</v>
      </c>
      <c r="E127" s="6" t="s">
        <v>650</v>
      </c>
      <c r="F127" s="6" t="s">
        <v>169</v>
      </c>
      <c r="G127" s="6"/>
      <c r="H127" s="6"/>
      <c r="I127" s="6" t="s">
        <v>650</v>
      </c>
      <c r="J127" s="285"/>
      <c r="K127" s="285"/>
      <c r="L127" s="285"/>
      <c r="M127" s="285"/>
      <c r="N127" s="285"/>
      <c r="O127" s="285"/>
      <c r="P127" s="285"/>
    </row>
    <row r="128" spans="2:16" ht="42.75" customHeight="1" hidden="1">
      <c r="B128" s="94" t="s">
        <v>2</v>
      </c>
      <c r="C128" s="27"/>
      <c r="D128" s="74" t="s">
        <v>652</v>
      </c>
      <c r="E128" s="27" t="s">
        <v>650</v>
      </c>
      <c r="F128" s="27" t="s">
        <v>1</v>
      </c>
      <c r="G128" s="93"/>
      <c r="H128" s="93"/>
      <c r="I128" s="27" t="s">
        <v>650</v>
      </c>
      <c r="J128" s="93"/>
      <c r="K128" s="92"/>
      <c r="L128" s="1"/>
      <c r="M128" s="10"/>
      <c r="N128" s="93"/>
      <c r="O128" s="93"/>
      <c r="P128" s="93"/>
    </row>
    <row r="129" spans="2:16" ht="72.75" customHeight="1" hidden="1">
      <c r="B129" s="40" t="s">
        <v>0</v>
      </c>
      <c r="C129" s="6"/>
      <c r="D129" s="70" t="s">
        <v>652</v>
      </c>
      <c r="E129" s="6" t="s">
        <v>650</v>
      </c>
      <c r="F129" s="6" t="s">
        <v>793</v>
      </c>
      <c r="G129" s="6"/>
      <c r="H129" s="6"/>
      <c r="I129" s="6" t="s">
        <v>650</v>
      </c>
      <c r="J129" s="285"/>
      <c r="K129" s="285"/>
      <c r="L129" s="285"/>
      <c r="M129" s="285"/>
      <c r="N129" s="285"/>
      <c r="O129" s="285"/>
      <c r="P129" s="285"/>
    </row>
    <row r="130" spans="2:16" ht="57" customHeight="1" hidden="1">
      <c r="B130" s="48" t="s">
        <v>792</v>
      </c>
      <c r="C130" s="27"/>
      <c r="D130" s="70" t="s">
        <v>652</v>
      </c>
      <c r="E130" s="6" t="s">
        <v>650</v>
      </c>
      <c r="F130" s="6" t="s">
        <v>791</v>
      </c>
      <c r="G130" s="6"/>
      <c r="H130" s="6"/>
      <c r="I130" s="6" t="s">
        <v>650</v>
      </c>
      <c r="J130" s="285"/>
      <c r="K130" s="285"/>
      <c r="L130" s="285"/>
      <c r="M130" s="285"/>
      <c r="N130" s="285"/>
      <c r="O130" s="285"/>
      <c r="P130" s="285"/>
    </row>
    <row r="131" spans="2:16" ht="39" customHeight="1" hidden="1">
      <c r="B131" s="43" t="s">
        <v>662</v>
      </c>
      <c r="C131" s="6"/>
      <c r="D131" s="27" t="s">
        <v>652</v>
      </c>
      <c r="E131" s="27" t="s">
        <v>650</v>
      </c>
      <c r="F131" s="27" t="s">
        <v>661</v>
      </c>
      <c r="G131" s="39"/>
      <c r="H131" s="39"/>
      <c r="I131" s="27" t="s">
        <v>650</v>
      </c>
      <c r="J131" s="42">
        <f>J132</f>
        <v>85</v>
      </c>
      <c r="K131" s="42"/>
      <c r="L131" s="42">
        <f>L132</f>
        <v>85</v>
      </c>
      <c r="M131" s="42">
        <f>M132</f>
        <v>85</v>
      </c>
      <c r="N131" s="42">
        <f>N132</f>
        <v>85</v>
      </c>
      <c r="O131" s="42">
        <f>O132</f>
        <v>85</v>
      </c>
      <c r="P131" s="42">
        <f>P132</f>
        <v>85</v>
      </c>
    </row>
    <row r="132" spans="2:16" ht="43.5" customHeight="1" hidden="1">
      <c r="B132" s="40" t="s">
        <v>660</v>
      </c>
      <c r="C132" s="6"/>
      <c r="D132" s="6" t="s">
        <v>652</v>
      </c>
      <c r="E132" s="6" t="s">
        <v>650</v>
      </c>
      <c r="F132" s="6" t="s">
        <v>651</v>
      </c>
      <c r="G132" s="39"/>
      <c r="H132" s="39"/>
      <c r="I132" s="6" t="s">
        <v>650</v>
      </c>
      <c r="J132" s="38">
        <f>J135</f>
        <v>85</v>
      </c>
      <c r="K132" s="38"/>
      <c r="L132" s="38">
        <f>L135</f>
        <v>85</v>
      </c>
      <c r="M132" s="38">
        <f>M135</f>
        <v>85</v>
      </c>
      <c r="N132" s="38">
        <f>N135</f>
        <v>85</v>
      </c>
      <c r="O132" s="38">
        <f>O135</f>
        <v>85</v>
      </c>
      <c r="P132" s="38">
        <f>P135</f>
        <v>85</v>
      </c>
    </row>
    <row r="133" spans="2:16" ht="60.75" customHeight="1" hidden="1">
      <c r="B133" s="33" t="s">
        <v>659</v>
      </c>
      <c r="C133" s="24"/>
      <c r="D133" s="24" t="s">
        <v>652</v>
      </c>
      <c r="E133" s="24" t="s">
        <v>650</v>
      </c>
      <c r="F133" s="24" t="s">
        <v>658</v>
      </c>
      <c r="G133" s="962" t="s">
        <v>657</v>
      </c>
      <c r="H133" s="963"/>
      <c r="I133" s="963"/>
      <c r="J133" s="964"/>
      <c r="K133" s="32"/>
      <c r="L133" s="1"/>
      <c r="M133" s="1"/>
      <c r="N133" s="1"/>
      <c r="O133" s="1"/>
      <c r="P133" s="1"/>
    </row>
    <row r="134" spans="2:16" ht="48" customHeight="1" hidden="1">
      <c r="B134" s="33" t="s">
        <v>656</v>
      </c>
      <c r="C134" s="24"/>
      <c r="D134" s="24" t="s">
        <v>652</v>
      </c>
      <c r="E134" s="24" t="s">
        <v>650</v>
      </c>
      <c r="F134" s="24" t="s">
        <v>655</v>
      </c>
      <c r="G134" s="959" t="s">
        <v>654</v>
      </c>
      <c r="H134" s="960"/>
      <c r="I134" s="960"/>
      <c r="J134" s="961"/>
      <c r="K134" s="32"/>
      <c r="L134" s="1"/>
      <c r="M134" s="1"/>
      <c r="N134" s="1"/>
      <c r="O134" s="1"/>
      <c r="P134" s="1"/>
    </row>
    <row r="135" spans="2:16" ht="16.5" customHeight="1" hidden="1">
      <c r="B135" s="134" t="s">
        <v>653</v>
      </c>
      <c r="C135" s="24"/>
      <c r="D135" s="6" t="s">
        <v>652</v>
      </c>
      <c r="E135" s="6" t="s">
        <v>650</v>
      </c>
      <c r="F135" s="6" t="s">
        <v>651</v>
      </c>
      <c r="G135" s="26" t="s">
        <v>638</v>
      </c>
      <c r="H135" s="26"/>
      <c r="I135" s="6" t="s">
        <v>650</v>
      </c>
      <c r="J135" s="21">
        <v>85</v>
      </c>
      <c r="K135" s="23"/>
      <c r="L135" s="22">
        <v>85</v>
      </c>
      <c r="M135" s="21">
        <v>85</v>
      </c>
      <c r="N135" s="21">
        <v>85</v>
      </c>
      <c r="O135" s="21">
        <v>85</v>
      </c>
      <c r="P135" s="21">
        <v>85</v>
      </c>
    </row>
    <row r="136" spans="2:16" ht="20.25" customHeight="1" hidden="1">
      <c r="B136" s="43" t="s">
        <v>671</v>
      </c>
      <c r="C136" s="6"/>
      <c r="D136" s="27" t="s">
        <v>652</v>
      </c>
      <c r="E136" s="27" t="s">
        <v>669</v>
      </c>
      <c r="F136" s="6"/>
      <c r="G136" s="6"/>
      <c r="H136" s="6"/>
      <c r="I136" s="27" t="s">
        <v>669</v>
      </c>
      <c r="J136" s="296">
        <f>J137+J140</f>
        <v>11758.768999999998</v>
      </c>
      <c r="K136" s="285"/>
      <c r="L136" s="296">
        <f>L137+L140</f>
        <v>13625.55</v>
      </c>
      <c r="M136" s="296">
        <f>M137+M140</f>
        <v>15979.505000000001</v>
      </c>
      <c r="N136" s="296">
        <f>N137+N140</f>
        <v>11758.768999999998</v>
      </c>
      <c r="O136" s="296">
        <f>O137+O140</f>
        <v>11758.768999999998</v>
      </c>
      <c r="P136" s="296">
        <f>P137+P140</f>
        <v>11758.768999999998</v>
      </c>
    </row>
    <row r="137" spans="2:16" ht="54.75" customHeight="1" hidden="1">
      <c r="B137" s="96" t="s">
        <v>168</v>
      </c>
      <c r="C137" s="27"/>
      <c r="D137" s="74" t="s">
        <v>652</v>
      </c>
      <c r="E137" s="27" t="s">
        <v>669</v>
      </c>
      <c r="F137" s="27" t="s">
        <v>167</v>
      </c>
      <c r="G137" s="93"/>
      <c r="H137" s="93"/>
      <c r="I137" s="27" t="s">
        <v>669</v>
      </c>
      <c r="J137" s="42">
        <f>J138</f>
        <v>2275.006</v>
      </c>
      <c r="K137" s="42"/>
      <c r="L137" s="42">
        <f aca="true" t="shared" si="9" ref="L137:P138">L138</f>
        <v>6008.35</v>
      </c>
      <c r="M137" s="42">
        <f t="shared" si="9"/>
        <v>8515.705</v>
      </c>
      <c r="N137" s="42">
        <f t="shared" si="9"/>
        <v>2275.006</v>
      </c>
      <c r="O137" s="42">
        <f t="shared" si="9"/>
        <v>2275.006</v>
      </c>
      <c r="P137" s="42">
        <f t="shared" si="9"/>
        <v>2275.006</v>
      </c>
    </row>
    <row r="138" spans="2:16" ht="69.75" customHeight="1" hidden="1">
      <c r="B138" s="48" t="s">
        <v>533</v>
      </c>
      <c r="C138" s="6"/>
      <c r="D138" s="70" t="s">
        <v>652</v>
      </c>
      <c r="E138" s="6" t="s">
        <v>669</v>
      </c>
      <c r="F138" s="6" t="s">
        <v>166</v>
      </c>
      <c r="G138" s="6"/>
      <c r="H138" s="6"/>
      <c r="I138" s="6" t="s">
        <v>669</v>
      </c>
      <c r="J138" s="284">
        <f>J139</f>
        <v>2275.006</v>
      </c>
      <c r="K138" s="285"/>
      <c r="L138" s="284">
        <f t="shared" si="9"/>
        <v>6008.35</v>
      </c>
      <c r="M138" s="284">
        <f t="shared" si="9"/>
        <v>8515.705</v>
      </c>
      <c r="N138" s="284">
        <f t="shared" si="9"/>
        <v>2275.006</v>
      </c>
      <c r="O138" s="284">
        <f t="shared" si="9"/>
        <v>2275.006</v>
      </c>
      <c r="P138" s="284">
        <f t="shared" si="9"/>
        <v>2275.006</v>
      </c>
    </row>
    <row r="139" spans="2:16" ht="12" customHeight="1" hidden="1">
      <c r="B139" s="134" t="s">
        <v>653</v>
      </c>
      <c r="C139" s="6"/>
      <c r="D139" s="70" t="s">
        <v>652</v>
      </c>
      <c r="E139" s="6" t="s">
        <v>669</v>
      </c>
      <c r="F139" s="6" t="s">
        <v>166</v>
      </c>
      <c r="G139" s="6" t="s">
        <v>638</v>
      </c>
      <c r="H139" s="6"/>
      <c r="I139" s="6" t="s">
        <v>669</v>
      </c>
      <c r="J139" s="284">
        <v>2275.006</v>
      </c>
      <c r="K139" s="285"/>
      <c r="L139" s="284">
        <v>6008.35</v>
      </c>
      <c r="M139" s="284">
        <v>8515.705</v>
      </c>
      <c r="N139" s="284">
        <v>2275.006</v>
      </c>
      <c r="O139" s="284">
        <v>2275.006</v>
      </c>
      <c r="P139" s="284">
        <v>2275.006</v>
      </c>
    </row>
    <row r="140" spans="2:16" ht="56.25" customHeight="1" hidden="1">
      <c r="B140" s="94" t="s">
        <v>165</v>
      </c>
      <c r="C140" s="6"/>
      <c r="D140" s="27" t="s">
        <v>652</v>
      </c>
      <c r="E140" s="27" t="s">
        <v>669</v>
      </c>
      <c r="F140" s="27" t="s">
        <v>164</v>
      </c>
      <c r="G140" s="93"/>
      <c r="H140" s="93"/>
      <c r="I140" s="27" t="s">
        <v>669</v>
      </c>
      <c r="J140" s="42">
        <f>J141+J143</f>
        <v>9483.762999999999</v>
      </c>
      <c r="K140" s="93"/>
      <c r="L140" s="42">
        <f>L141+L143</f>
        <v>7617.2</v>
      </c>
      <c r="M140" s="296">
        <f>M141+M143</f>
        <v>7463.8</v>
      </c>
      <c r="N140" s="42">
        <f>N141+N143</f>
        <v>9483.762999999999</v>
      </c>
      <c r="O140" s="42">
        <f>O141+O143</f>
        <v>9483.762999999999</v>
      </c>
      <c r="P140" s="42">
        <f>P141+P143</f>
        <v>9483.762999999999</v>
      </c>
    </row>
    <row r="141" spans="2:16" ht="76.5" hidden="1">
      <c r="B141" s="40" t="s">
        <v>534</v>
      </c>
      <c r="C141" s="6"/>
      <c r="D141" s="27" t="s">
        <v>652</v>
      </c>
      <c r="E141" s="27" t="s">
        <v>669</v>
      </c>
      <c r="F141" s="6" t="s">
        <v>163</v>
      </c>
      <c r="G141" s="6"/>
      <c r="H141" s="6"/>
      <c r="I141" s="27" t="s">
        <v>669</v>
      </c>
      <c r="J141" s="284">
        <f>J142</f>
        <v>5353.775000000001</v>
      </c>
      <c r="K141" s="285"/>
      <c r="L141" s="285">
        <f>L142</f>
        <v>5406.2</v>
      </c>
      <c r="M141" s="285">
        <f>M142</f>
        <v>5230.3</v>
      </c>
      <c r="N141" s="284">
        <f>N142</f>
        <v>5353.775000000001</v>
      </c>
      <c r="O141" s="284">
        <f>O142</f>
        <v>5353.775000000001</v>
      </c>
      <c r="P141" s="284">
        <f>P142</f>
        <v>5353.775000000001</v>
      </c>
    </row>
    <row r="142" spans="2:16" ht="12.75" hidden="1">
      <c r="B142" s="134" t="s">
        <v>653</v>
      </c>
      <c r="C142" s="6"/>
      <c r="D142" s="6" t="s">
        <v>652</v>
      </c>
      <c r="E142" s="6" t="s">
        <v>669</v>
      </c>
      <c r="F142" s="6" t="s">
        <v>163</v>
      </c>
      <c r="G142" s="6" t="s">
        <v>638</v>
      </c>
      <c r="H142" s="6"/>
      <c r="I142" s="6" t="s">
        <v>669</v>
      </c>
      <c r="J142" s="281">
        <f>5356.1-4835.3+2500.3+2332.675</f>
        <v>5353.775000000001</v>
      </c>
      <c r="K142" s="285"/>
      <c r="L142" s="281">
        <v>5406.2</v>
      </c>
      <c r="M142" s="281">
        <v>5230.3</v>
      </c>
      <c r="N142" s="281">
        <f>5356.1-4835.3+2500.3+2332.675</f>
        <v>5353.775000000001</v>
      </c>
      <c r="O142" s="281">
        <f>5356.1-4835.3+2500.3+2332.675</f>
        <v>5353.775000000001</v>
      </c>
      <c r="P142" s="281">
        <f>5356.1-4835.3+2500.3+2332.675</f>
        <v>5353.775000000001</v>
      </c>
    </row>
    <row r="143" spans="2:16" ht="78.75" customHeight="1" hidden="1">
      <c r="B143" s="40" t="s">
        <v>535</v>
      </c>
      <c r="C143" s="6"/>
      <c r="D143" s="27" t="s">
        <v>652</v>
      </c>
      <c r="E143" s="27" t="s">
        <v>669</v>
      </c>
      <c r="F143" s="6" t="s">
        <v>162</v>
      </c>
      <c r="G143" s="6"/>
      <c r="H143" s="6"/>
      <c r="I143" s="27" t="s">
        <v>669</v>
      </c>
      <c r="J143" s="284">
        <f>J144</f>
        <v>4129.987999999999</v>
      </c>
      <c r="K143" s="284"/>
      <c r="L143" s="284">
        <f>L144</f>
        <v>2211</v>
      </c>
      <c r="M143" s="284">
        <f>M144</f>
        <v>2233.5</v>
      </c>
      <c r="N143" s="284">
        <f>N144</f>
        <v>4129.987999999999</v>
      </c>
      <c r="O143" s="284">
        <f>O144</f>
        <v>4129.987999999999</v>
      </c>
      <c r="P143" s="284">
        <f>P144</f>
        <v>4129.987999999999</v>
      </c>
    </row>
    <row r="144" spans="2:16" ht="18" customHeight="1" hidden="1">
      <c r="B144" s="134" t="s">
        <v>653</v>
      </c>
      <c r="C144" s="6"/>
      <c r="D144" s="6" t="s">
        <v>652</v>
      </c>
      <c r="E144" s="6" t="s">
        <v>669</v>
      </c>
      <c r="F144" s="6" t="s">
        <v>162</v>
      </c>
      <c r="G144" s="6" t="s">
        <v>638</v>
      </c>
      <c r="H144" s="6"/>
      <c r="I144" s="6" t="s">
        <v>669</v>
      </c>
      <c r="J144" s="284">
        <f>2142.2+1447.788+540</f>
        <v>4129.987999999999</v>
      </c>
      <c r="K144" s="284"/>
      <c r="L144" s="284">
        <v>2211</v>
      </c>
      <c r="M144" s="284">
        <v>2233.5</v>
      </c>
      <c r="N144" s="284">
        <f>2142.2+1447.788+540</f>
        <v>4129.987999999999</v>
      </c>
      <c r="O144" s="284">
        <f>2142.2+1447.788+540</f>
        <v>4129.987999999999</v>
      </c>
      <c r="P144" s="284">
        <f>2142.2+1447.788+540</f>
        <v>4129.987999999999</v>
      </c>
    </row>
    <row r="145" spans="2:16" ht="19.5" customHeight="1" hidden="1">
      <c r="B145" s="43" t="s">
        <v>161</v>
      </c>
      <c r="C145" s="6"/>
      <c r="D145" s="27" t="s">
        <v>652</v>
      </c>
      <c r="E145" s="27" t="s">
        <v>156</v>
      </c>
      <c r="F145" s="6"/>
      <c r="G145" s="6"/>
      <c r="H145" s="6"/>
      <c r="I145" s="27" t="s">
        <v>156</v>
      </c>
      <c r="J145" s="285">
        <f>J146</f>
        <v>0</v>
      </c>
      <c r="K145" s="285"/>
      <c r="L145" s="285">
        <f aca="true" t="shared" si="10" ref="L145:P148">L146</f>
        <v>0</v>
      </c>
      <c r="M145" s="285">
        <f t="shared" si="10"/>
        <v>0</v>
      </c>
      <c r="N145" s="285">
        <f t="shared" si="10"/>
        <v>0</v>
      </c>
      <c r="O145" s="285">
        <f t="shared" si="10"/>
        <v>0</v>
      </c>
      <c r="P145" s="285">
        <f t="shared" si="10"/>
        <v>0</v>
      </c>
    </row>
    <row r="146" spans="2:16" ht="38.25" hidden="1">
      <c r="B146" s="43" t="s">
        <v>662</v>
      </c>
      <c r="C146" s="6"/>
      <c r="D146" s="27" t="s">
        <v>652</v>
      </c>
      <c r="E146" s="27" t="s">
        <v>156</v>
      </c>
      <c r="F146" s="6"/>
      <c r="G146" s="6"/>
      <c r="H146" s="6"/>
      <c r="I146" s="27" t="s">
        <v>156</v>
      </c>
      <c r="J146" s="285">
        <f>J147</f>
        <v>0</v>
      </c>
      <c r="K146" s="285"/>
      <c r="L146" s="285">
        <f t="shared" si="10"/>
        <v>0</v>
      </c>
      <c r="M146" s="285">
        <f t="shared" si="10"/>
        <v>0</v>
      </c>
      <c r="N146" s="285">
        <f t="shared" si="10"/>
        <v>0</v>
      </c>
      <c r="O146" s="285">
        <f t="shared" si="10"/>
        <v>0</v>
      </c>
      <c r="P146" s="285">
        <f t="shared" si="10"/>
        <v>0</v>
      </c>
    </row>
    <row r="147" spans="2:16" ht="30.75" customHeight="1" hidden="1">
      <c r="B147" s="43" t="s">
        <v>160</v>
      </c>
      <c r="C147" s="6"/>
      <c r="D147" s="27" t="s">
        <v>652</v>
      </c>
      <c r="E147" s="27" t="s">
        <v>156</v>
      </c>
      <c r="F147" s="6" t="s">
        <v>159</v>
      </c>
      <c r="G147" s="39"/>
      <c r="H147" s="39"/>
      <c r="I147" s="27" t="s">
        <v>156</v>
      </c>
      <c r="J147" s="297">
        <f>J148</f>
        <v>0</v>
      </c>
      <c r="K147" s="297"/>
      <c r="L147" s="297">
        <f t="shared" si="10"/>
        <v>0</v>
      </c>
      <c r="M147" s="297">
        <f t="shared" si="10"/>
        <v>0</v>
      </c>
      <c r="N147" s="297">
        <f t="shared" si="10"/>
        <v>0</v>
      </c>
      <c r="O147" s="297">
        <f t="shared" si="10"/>
        <v>0</v>
      </c>
      <c r="P147" s="297">
        <f t="shared" si="10"/>
        <v>0</v>
      </c>
    </row>
    <row r="148" spans="2:16" ht="25.5" hidden="1">
      <c r="B148" s="60" t="s">
        <v>158</v>
      </c>
      <c r="C148" s="6"/>
      <c r="D148" s="27" t="s">
        <v>652</v>
      </c>
      <c r="E148" s="27" t="s">
        <v>156</v>
      </c>
      <c r="F148" s="6" t="s">
        <v>157</v>
      </c>
      <c r="G148" s="39"/>
      <c r="H148" s="39"/>
      <c r="I148" s="27" t="s">
        <v>156</v>
      </c>
      <c r="J148" s="297">
        <f>J149</f>
        <v>0</v>
      </c>
      <c r="K148" s="297"/>
      <c r="L148" s="297">
        <f t="shared" si="10"/>
        <v>0</v>
      </c>
      <c r="M148" s="297">
        <f t="shared" si="10"/>
        <v>0</v>
      </c>
      <c r="N148" s="297">
        <f t="shared" si="10"/>
        <v>0</v>
      </c>
      <c r="O148" s="297">
        <f t="shared" si="10"/>
        <v>0</v>
      </c>
      <c r="P148" s="297">
        <f t="shared" si="10"/>
        <v>0</v>
      </c>
    </row>
    <row r="149" spans="2:16" ht="12.75" hidden="1">
      <c r="B149" s="60"/>
      <c r="C149" s="6"/>
      <c r="D149" s="27" t="s">
        <v>652</v>
      </c>
      <c r="E149" s="27" t="s">
        <v>156</v>
      </c>
      <c r="F149" s="6" t="s">
        <v>157</v>
      </c>
      <c r="G149" s="39"/>
      <c r="H149" s="39"/>
      <c r="I149" s="27" t="s">
        <v>156</v>
      </c>
      <c r="J149" s="297"/>
      <c r="K149" s="297"/>
      <c r="L149" s="297"/>
      <c r="M149" s="297"/>
      <c r="N149" s="297"/>
      <c r="O149" s="297"/>
      <c r="P149" s="297"/>
    </row>
    <row r="150" spans="2:16" ht="15" hidden="1">
      <c r="B150" s="140" t="s">
        <v>155</v>
      </c>
      <c r="C150" s="139"/>
      <c r="D150" s="139" t="s">
        <v>95</v>
      </c>
      <c r="E150" s="136"/>
      <c r="F150" s="138"/>
      <c r="G150" s="137"/>
      <c r="H150" s="298"/>
      <c r="I150" s="136"/>
      <c r="J150" s="277">
        <f>J151</f>
        <v>160</v>
      </c>
      <c r="K150" s="277"/>
      <c r="L150" s="277">
        <f aca="true" t="shared" si="11" ref="L150:P152">L151</f>
        <v>172</v>
      </c>
      <c r="M150" s="277">
        <f t="shared" si="11"/>
        <v>184</v>
      </c>
      <c r="N150" s="277">
        <f t="shared" si="11"/>
        <v>160</v>
      </c>
      <c r="O150" s="277">
        <f t="shared" si="11"/>
        <v>160</v>
      </c>
      <c r="P150" s="277">
        <f t="shared" si="11"/>
        <v>160</v>
      </c>
    </row>
    <row r="151" spans="2:16" ht="12.75" hidden="1">
      <c r="B151" s="43" t="s">
        <v>94</v>
      </c>
      <c r="C151" s="27"/>
      <c r="D151" s="27" t="s">
        <v>95</v>
      </c>
      <c r="E151" s="27" t="s">
        <v>92</v>
      </c>
      <c r="F151" s="1"/>
      <c r="G151" s="6"/>
      <c r="H151" s="6"/>
      <c r="I151" s="27" t="s">
        <v>92</v>
      </c>
      <c r="J151" s="282">
        <f>J152</f>
        <v>160</v>
      </c>
      <c r="K151" s="282"/>
      <c r="L151" s="282">
        <f t="shared" si="11"/>
        <v>172</v>
      </c>
      <c r="M151" s="282">
        <f t="shared" si="11"/>
        <v>184</v>
      </c>
      <c r="N151" s="282">
        <f t="shared" si="11"/>
        <v>160</v>
      </c>
      <c r="O151" s="282">
        <f t="shared" si="11"/>
        <v>160</v>
      </c>
      <c r="P151" s="282">
        <f t="shared" si="11"/>
        <v>160</v>
      </c>
    </row>
    <row r="152" spans="2:16" ht="53.25" customHeight="1" hidden="1">
      <c r="B152" s="43" t="s">
        <v>83</v>
      </c>
      <c r="C152" s="27"/>
      <c r="D152" s="27" t="s">
        <v>95</v>
      </c>
      <c r="E152" s="27" t="s">
        <v>92</v>
      </c>
      <c r="F152" s="27" t="s">
        <v>82</v>
      </c>
      <c r="G152" s="93"/>
      <c r="H152" s="93"/>
      <c r="I152" s="27" t="s">
        <v>92</v>
      </c>
      <c r="J152" s="42">
        <f>J153</f>
        <v>160</v>
      </c>
      <c r="K152" s="42"/>
      <c r="L152" s="42">
        <f t="shared" si="11"/>
        <v>172</v>
      </c>
      <c r="M152" s="42">
        <f t="shared" si="11"/>
        <v>184</v>
      </c>
      <c r="N152" s="42">
        <f t="shared" si="11"/>
        <v>160</v>
      </c>
      <c r="O152" s="42">
        <f t="shared" si="11"/>
        <v>160</v>
      </c>
      <c r="P152" s="42">
        <f t="shared" si="11"/>
        <v>160</v>
      </c>
    </row>
    <row r="153" spans="2:16" ht="76.5" hidden="1">
      <c r="B153" s="110" t="s">
        <v>536</v>
      </c>
      <c r="C153" s="27"/>
      <c r="D153" s="27" t="s">
        <v>95</v>
      </c>
      <c r="E153" s="27" t="s">
        <v>92</v>
      </c>
      <c r="F153" s="27" t="s">
        <v>154</v>
      </c>
      <c r="G153" s="6"/>
      <c r="H153" s="6"/>
      <c r="I153" s="27" t="s">
        <v>92</v>
      </c>
      <c r="J153" s="282">
        <f>J156</f>
        <v>160</v>
      </c>
      <c r="K153" s="282"/>
      <c r="L153" s="282">
        <f>L156</f>
        <v>172</v>
      </c>
      <c r="M153" s="282">
        <f>M156</f>
        <v>184</v>
      </c>
      <c r="N153" s="282">
        <f>N156</f>
        <v>160</v>
      </c>
      <c r="O153" s="282">
        <f>O156</f>
        <v>160</v>
      </c>
      <c r="P153" s="282">
        <f>P156</f>
        <v>160</v>
      </c>
    </row>
    <row r="154" spans="2:16" ht="75" customHeight="1" hidden="1">
      <c r="B154" s="72" t="s">
        <v>100</v>
      </c>
      <c r="C154" s="27"/>
      <c r="D154" s="27" t="s">
        <v>95</v>
      </c>
      <c r="E154" s="27" t="s">
        <v>92</v>
      </c>
      <c r="F154" s="6" t="s">
        <v>99</v>
      </c>
      <c r="G154" s="6"/>
      <c r="H154" s="6"/>
      <c r="I154" s="27" t="s">
        <v>92</v>
      </c>
      <c r="J154" s="282"/>
      <c r="K154" s="282"/>
      <c r="L154" s="282"/>
      <c r="M154" s="282"/>
      <c r="N154" s="282"/>
      <c r="O154" s="282"/>
      <c r="P154" s="282"/>
    </row>
    <row r="155" spans="2:16" ht="15.75" customHeight="1" hidden="1">
      <c r="B155" s="134" t="s">
        <v>653</v>
      </c>
      <c r="C155" s="27"/>
      <c r="D155" s="27" t="s">
        <v>95</v>
      </c>
      <c r="E155" s="27" t="s">
        <v>92</v>
      </c>
      <c r="F155" s="6" t="s">
        <v>99</v>
      </c>
      <c r="G155" s="6" t="s">
        <v>638</v>
      </c>
      <c r="H155" s="6"/>
      <c r="I155" s="27" t="s">
        <v>92</v>
      </c>
      <c r="J155" s="282"/>
      <c r="K155" s="282"/>
      <c r="L155" s="282"/>
      <c r="M155" s="282"/>
      <c r="N155" s="282"/>
      <c r="O155" s="282"/>
      <c r="P155" s="282"/>
    </row>
    <row r="156" spans="2:16" ht="77.25" customHeight="1" hidden="1">
      <c r="B156" s="40" t="s">
        <v>537</v>
      </c>
      <c r="C156" s="27"/>
      <c r="D156" s="27" t="s">
        <v>95</v>
      </c>
      <c r="E156" s="27" t="s">
        <v>92</v>
      </c>
      <c r="F156" s="6" t="s">
        <v>153</v>
      </c>
      <c r="G156" s="6"/>
      <c r="H156" s="6"/>
      <c r="I156" s="27" t="s">
        <v>92</v>
      </c>
      <c r="J156" s="282">
        <f>J157</f>
        <v>160</v>
      </c>
      <c r="K156" s="282"/>
      <c r="L156" s="282">
        <f>L157</f>
        <v>172</v>
      </c>
      <c r="M156" s="282">
        <f>M157</f>
        <v>184</v>
      </c>
      <c r="N156" s="282">
        <f>N157</f>
        <v>160</v>
      </c>
      <c r="O156" s="282">
        <f>O157</f>
        <v>160</v>
      </c>
      <c r="P156" s="282">
        <f>P157</f>
        <v>160</v>
      </c>
    </row>
    <row r="157" spans="2:16" ht="16.5" customHeight="1" hidden="1">
      <c r="B157" s="134" t="s">
        <v>653</v>
      </c>
      <c r="C157" s="27"/>
      <c r="D157" s="27" t="s">
        <v>95</v>
      </c>
      <c r="E157" s="27" t="s">
        <v>92</v>
      </c>
      <c r="F157" s="6" t="s">
        <v>153</v>
      </c>
      <c r="G157" s="6" t="s">
        <v>638</v>
      </c>
      <c r="H157" s="6"/>
      <c r="I157" s="27" t="s">
        <v>92</v>
      </c>
      <c r="J157" s="282">
        <v>160</v>
      </c>
      <c r="K157" s="282"/>
      <c r="L157" s="282">
        <v>172</v>
      </c>
      <c r="M157" s="282">
        <v>184</v>
      </c>
      <c r="N157" s="282">
        <v>160</v>
      </c>
      <c r="O157" s="282">
        <v>160</v>
      </c>
      <c r="P157" s="282">
        <v>160</v>
      </c>
    </row>
    <row r="158" spans="2:16" ht="14.25" hidden="1">
      <c r="B158" s="133" t="s">
        <v>152</v>
      </c>
      <c r="C158" s="132"/>
      <c r="D158" s="132" t="s">
        <v>76</v>
      </c>
      <c r="E158" s="132"/>
      <c r="F158" s="132"/>
      <c r="G158" s="132"/>
      <c r="H158" s="132"/>
      <c r="I158" s="132"/>
      <c r="J158" s="277">
        <f>J159+J166</f>
        <v>7152.5</v>
      </c>
      <c r="K158" s="277"/>
      <c r="L158" s="277">
        <f>L159+L166</f>
        <v>7583.5</v>
      </c>
      <c r="M158" s="277">
        <f>M159+M166</f>
        <v>8198.5</v>
      </c>
      <c r="N158" s="277">
        <f>N159+N166</f>
        <v>7152.5</v>
      </c>
      <c r="O158" s="277">
        <f>O159+O166</f>
        <v>7152.5</v>
      </c>
      <c r="P158" s="277">
        <f>P159+P166</f>
        <v>7152.5</v>
      </c>
    </row>
    <row r="159" spans="2:16" ht="12.75" hidden="1">
      <c r="B159" s="43" t="s">
        <v>721</v>
      </c>
      <c r="C159" s="27"/>
      <c r="D159" s="27" t="s">
        <v>76</v>
      </c>
      <c r="E159" s="27" t="s">
        <v>719</v>
      </c>
      <c r="F159" s="27"/>
      <c r="G159" s="27"/>
      <c r="H159" s="27"/>
      <c r="I159" s="27" t="s">
        <v>719</v>
      </c>
      <c r="J159" s="278">
        <f>J160</f>
        <v>5947</v>
      </c>
      <c r="K159" s="278"/>
      <c r="L159" s="278">
        <f aca="true" t="shared" si="12" ref="L159:P161">L160</f>
        <v>6305</v>
      </c>
      <c r="M159" s="278">
        <f t="shared" si="12"/>
        <v>6960</v>
      </c>
      <c r="N159" s="278">
        <f t="shared" si="12"/>
        <v>5947</v>
      </c>
      <c r="O159" s="278">
        <f t="shared" si="12"/>
        <v>5947</v>
      </c>
      <c r="P159" s="278">
        <f t="shared" si="12"/>
        <v>5947</v>
      </c>
    </row>
    <row r="160" spans="2:16" ht="55.5" customHeight="1" hidden="1">
      <c r="B160" s="43" t="s">
        <v>83</v>
      </c>
      <c r="C160" s="27"/>
      <c r="D160" s="27" t="s">
        <v>76</v>
      </c>
      <c r="E160" s="27" t="s">
        <v>719</v>
      </c>
      <c r="F160" s="27" t="s">
        <v>82</v>
      </c>
      <c r="G160" s="93"/>
      <c r="H160" s="93"/>
      <c r="I160" s="27" t="s">
        <v>719</v>
      </c>
      <c r="J160" s="42">
        <f>J161</f>
        <v>5947</v>
      </c>
      <c r="K160" s="42"/>
      <c r="L160" s="42">
        <f t="shared" si="12"/>
        <v>6305</v>
      </c>
      <c r="M160" s="42">
        <f t="shared" si="12"/>
        <v>6960</v>
      </c>
      <c r="N160" s="42">
        <f t="shared" si="12"/>
        <v>5947</v>
      </c>
      <c r="O160" s="42">
        <f t="shared" si="12"/>
        <v>5947</v>
      </c>
      <c r="P160" s="42">
        <f t="shared" si="12"/>
        <v>5947</v>
      </c>
    </row>
    <row r="161" spans="2:16" ht="83.25" customHeight="1" hidden="1">
      <c r="B161" s="110" t="s">
        <v>538</v>
      </c>
      <c r="C161" s="6"/>
      <c r="D161" s="6" t="s">
        <v>76</v>
      </c>
      <c r="E161" s="6" t="s">
        <v>719</v>
      </c>
      <c r="F161" s="6" t="s">
        <v>151</v>
      </c>
      <c r="G161" s="6"/>
      <c r="H161" s="6"/>
      <c r="I161" s="6" t="s">
        <v>719</v>
      </c>
      <c r="J161" s="280">
        <f>J162</f>
        <v>5947</v>
      </c>
      <c r="K161" s="280"/>
      <c r="L161" s="280">
        <f t="shared" si="12"/>
        <v>6305</v>
      </c>
      <c r="M161" s="280">
        <f t="shared" si="12"/>
        <v>6960</v>
      </c>
      <c r="N161" s="280">
        <f t="shared" si="12"/>
        <v>5947</v>
      </c>
      <c r="O161" s="280">
        <f t="shared" si="12"/>
        <v>5947</v>
      </c>
      <c r="P161" s="280">
        <f t="shared" si="12"/>
        <v>5947</v>
      </c>
    </row>
    <row r="162" spans="2:16" ht="89.25" hidden="1">
      <c r="B162" s="40" t="s">
        <v>539</v>
      </c>
      <c r="C162" s="6"/>
      <c r="D162" s="6" t="s">
        <v>76</v>
      </c>
      <c r="E162" s="6" t="s">
        <v>719</v>
      </c>
      <c r="F162" s="6" t="s">
        <v>150</v>
      </c>
      <c r="G162" s="6"/>
      <c r="H162" s="6"/>
      <c r="I162" s="6" t="s">
        <v>719</v>
      </c>
      <c r="J162" s="280">
        <f>J163+J164+J165</f>
        <v>5947</v>
      </c>
      <c r="K162" s="280"/>
      <c r="L162" s="280">
        <f>L163+L164+L165</f>
        <v>6305</v>
      </c>
      <c r="M162" s="280">
        <f>M163+M164+M165</f>
        <v>6960</v>
      </c>
      <c r="N162" s="280">
        <f>N163+N164+N165</f>
        <v>5947</v>
      </c>
      <c r="O162" s="280">
        <f>O163+O164+O165</f>
        <v>5947</v>
      </c>
      <c r="P162" s="280">
        <f>P163+P164+P165</f>
        <v>5947</v>
      </c>
    </row>
    <row r="163" spans="2:16" ht="12.75" hidden="1">
      <c r="B163" s="134" t="s">
        <v>86</v>
      </c>
      <c r="C163" s="6"/>
      <c r="D163" s="6" t="s">
        <v>76</v>
      </c>
      <c r="E163" s="6" t="s">
        <v>719</v>
      </c>
      <c r="F163" s="6" t="s">
        <v>150</v>
      </c>
      <c r="G163" s="6" t="s">
        <v>85</v>
      </c>
      <c r="H163" s="6"/>
      <c r="I163" s="6" t="s">
        <v>719</v>
      </c>
      <c r="J163" s="299">
        <v>4171.287</v>
      </c>
      <c r="K163" s="299"/>
      <c r="L163" s="280">
        <v>5305.114</v>
      </c>
      <c r="M163" s="280">
        <v>6631.482</v>
      </c>
      <c r="N163" s="299">
        <v>4171.287</v>
      </c>
      <c r="O163" s="299">
        <v>4171.287</v>
      </c>
      <c r="P163" s="299">
        <v>4171.287</v>
      </c>
    </row>
    <row r="164" spans="2:16" ht="12.75" hidden="1">
      <c r="B164" s="134" t="s">
        <v>653</v>
      </c>
      <c r="C164" s="6"/>
      <c r="D164" s="6" t="s">
        <v>76</v>
      </c>
      <c r="E164" s="6" t="s">
        <v>719</v>
      </c>
      <c r="F164" s="6" t="s">
        <v>150</v>
      </c>
      <c r="G164" s="6" t="s">
        <v>638</v>
      </c>
      <c r="H164" s="6"/>
      <c r="I164" s="6" t="s">
        <v>719</v>
      </c>
      <c r="J164" s="280">
        <f>1775.713-0.713</f>
        <v>1775</v>
      </c>
      <c r="K164" s="280"/>
      <c r="L164" s="280">
        <f>999.886-0.886</f>
        <v>999</v>
      </c>
      <c r="M164" s="280">
        <v>328</v>
      </c>
      <c r="N164" s="280">
        <f>1775.713-0.713</f>
        <v>1775</v>
      </c>
      <c r="O164" s="280">
        <f>1775.713-0.713</f>
        <v>1775</v>
      </c>
      <c r="P164" s="280">
        <f>1775.713-0.713</f>
        <v>1775</v>
      </c>
    </row>
    <row r="165" spans="2:16" ht="12.75" hidden="1">
      <c r="B165" s="134" t="s">
        <v>728</v>
      </c>
      <c r="C165" s="6"/>
      <c r="D165" s="6" t="s">
        <v>76</v>
      </c>
      <c r="E165" s="6" t="s">
        <v>719</v>
      </c>
      <c r="F165" s="6" t="s">
        <v>150</v>
      </c>
      <c r="G165" s="6" t="s">
        <v>725</v>
      </c>
      <c r="H165" s="6"/>
      <c r="I165" s="6" t="s">
        <v>719</v>
      </c>
      <c r="J165" s="282">
        <v>0.713</v>
      </c>
      <c r="K165" s="282"/>
      <c r="L165" s="282">
        <v>0.886</v>
      </c>
      <c r="M165" s="282">
        <v>0.518</v>
      </c>
      <c r="N165" s="282">
        <v>0.713</v>
      </c>
      <c r="O165" s="282">
        <v>0.713</v>
      </c>
      <c r="P165" s="282">
        <v>0.713</v>
      </c>
    </row>
    <row r="166" spans="2:16" ht="30.75" customHeight="1" hidden="1">
      <c r="B166" s="43" t="s">
        <v>74</v>
      </c>
      <c r="C166" s="27"/>
      <c r="D166" s="27" t="s">
        <v>76</v>
      </c>
      <c r="E166" s="27" t="s">
        <v>72</v>
      </c>
      <c r="F166" s="6"/>
      <c r="G166" s="6"/>
      <c r="H166" s="6"/>
      <c r="I166" s="27" t="s">
        <v>72</v>
      </c>
      <c r="J166" s="278">
        <f>J167</f>
        <v>1205.5</v>
      </c>
      <c r="K166" s="278"/>
      <c r="L166" s="278">
        <f aca="true" t="shared" si="13" ref="L166:P169">L167</f>
        <v>1278.5</v>
      </c>
      <c r="M166" s="278">
        <f t="shared" si="13"/>
        <v>1238.5</v>
      </c>
      <c r="N166" s="278">
        <f t="shared" si="13"/>
        <v>1205.5</v>
      </c>
      <c r="O166" s="278">
        <f t="shared" si="13"/>
        <v>1205.5</v>
      </c>
      <c r="P166" s="278">
        <f t="shared" si="13"/>
        <v>1205.5</v>
      </c>
    </row>
    <row r="167" spans="2:16" ht="39" customHeight="1" hidden="1">
      <c r="B167" s="43" t="s">
        <v>83</v>
      </c>
      <c r="C167" s="27"/>
      <c r="D167" s="27" t="s">
        <v>76</v>
      </c>
      <c r="E167" s="27" t="s">
        <v>72</v>
      </c>
      <c r="F167" s="27" t="s">
        <v>82</v>
      </c>
      <c r="G167" s="93"/>
      <c r="H167" s="93"/>
      <c r="I167" s="27" t="s">
        <v>72</v>
      </c>
      <c r="J167" s="42">
        <f>J168</f>
        <v>1205.5</v>
      </c>
      <c r="K167" s="42"/>
      <c r="L167" s="42">
        <f t="shared" si="13"/>
        <v>1278.5</v>
      </c>
      <c r="M167" s="42">
        <f t="shared" si="13"/>
        <v>1238.5</v>
      </c>
      <c r="N167" s="42">
        <f t="shared" si="13"/>
        <v>1205.5</v>
      </c>
      <c r="O167" s="42">
        <f t="shared" si="13"/>
        <v>1205.5</v>
      </c>
      <c r="P167" s="42">
        <f t="shared" si="13"/>
        <v>1205.5</v>
      </c>
    </row>
    <row r="168" spans="2:16" ht="85.5" customHeight="1" hidden="1">
      <c r="B168" s="110" t="s">
        <v>540</v>
      </c>
      <c r="C168" s="6"/>
      <c r="D168" s="6" t="s">
        <v>76</v>
      </c>
      <c r="E168" s="6" t="s">
        <v>72</v>
      </c>
      <c r="F168" s="6" t="s">
        <v>149</v>
      </c>
      <c r="G168" s="6"/>
      <c r="H168" s="6"/>
      <c r="I168" s="6" t="s">
        <v>72</v>
      </c>
      <c r="J168" s="280">
        <f>J169</f>
        <v>1205.5</v>
      </c>
      <c r="K168" s="280"/>
      <c r="L168" s="280">
        <f t="shared" si="13"/>
        <v>1278.5</v>
      </c>
      <c r="M168" s="280">
        <f t="shared" si="13"/>
        <v>1238.5</v>
      </c>
      <c r="N168" s="280">
        <f t="shared" si="13"/>
        <v>1205.5</v>
      </c>
      <c r="O168" s="280">
        <f t="shared" si="13"/>
        <v>1205.5</v>
      </c>
      <c r="P168" s="280">
        <f t="shared" si="13"/>
        <v>1205.5</v>
      </c>
    </row>
    <row r="169" spans="2:16" ht="89.25" hidden="1">
      <c r="B169" s="40" t="s">
        <v>541</v>
      </c>
      <c r="C169" s="6"/>
      <c r="D169" s="6" t="s">
        <v>76</v>
      </c>
      <c r="E169" s="6" t="s">
        <v>72</v>
      </c>
      <c r="F169" s="6" t="s">
        <v>148</v>
      </c>
      <c r="G169" s="6"/>
      <c r="H169" s="6"/>
      <c r="I169" s="6" t="s">
        <v>72</v>
      </c>
      <c r="J169" s="280">
        <f>J170</f>
        <v>1205.5</v>
      </c>
      <c r="K169" s="280"/>
      <c r="L169" s="280">
        <f t="shared" si="13"/>
        <v>1278.5</v>
      </c>
      <c r="M169" s="280">
        <f t="shared" si="13"/>
        <v>1238.5</v>
      </c>
      <c r="N169" s="280">
        <f t="shared" si="13"/>
        <v>1205.5</v>
      </c>
      <c r="O169" s="280">
        <f t="shared" si="13"/>
        <v>1205.5</v>
      </c>
      <c r="P169" s="280">
        <f t="shared" si="13"/>
        <v>1205.5</v>
      </c>
    </row>
    <row r="170" spans="2:16" ht="12.75" hidden="1">
      <c r="B170" s="134" t="s">
        <v>653</v>
      </c>
      <c r="C170" s="6"/>
      <c r="D170" s="6" t="s">
        <v>76</v>
      </c>
      <c r="E170" s="6" t="s">
        <v>72</v>
      </c>
      <c r="F170" s="6" t="s">
        <v>148</v>
      </c>
      <c r="G170" s="6" t="s">
        <v>638</v>
      </c>
      <c r="H170" s="6"/>
      <c r="I170" s="6" t="s">
        <v>72</v>
      </c>
      <c r="J170" s="280">
        <v>1205.5</v>
      </c>
      <c r="K170" s="280"/>
      <c r="L170" s="280">
        <v>1278.5</v>
      </c>
      <c r="M170" s="280">
        <v>1238.5</v>
      </c>
      <c r="N170" s="280">
        <v>1205.5</v>
      </c>
      <c r="O170" s="280">
        <v>1205.5</v>
      </c>
      <c r="P170" s="280">
        <v>1205.5</v>
      </c>
    </row>
    <row r="171" spans="2:24" s="114" customFormat="1" ht="51" hidden="1">
      <c r="B171" s="116" t="s">
        <v>77</v>
      </c>
      <c r="C171" s="26"/>
      <c r="D171" s="26" t="s">
        <v>76</v>
      </c>
      <c r="E171" s="6" t="s">
        <v>72</v>
      </c>
      <c r="F171" s="26" t="s">
        <v>75</v>
      </c>
      <c r="G171" s="24"/>
      <c r="H171" s="24"/>
      <c r="I171" s="6" t="s">
        <v>72</v>
      </c>
      <c r="J171" s="282"/>
      <c r="K171" s="282"/>
      <c r="L171" s="282"/>
      <c r="M171" s="282"/>
      <c r="N171" s="282"/>
      <c r="O171" s="282"/>
      <c r="P171" s="282"/>
      <c r="Q171" s="115"/>
      <c r="R171" s="115"/>
      <c r="S171" s="115"/>
      <c r="T171" s="115"/>
      <c r="U171" s="115"/>
      <c r="V171" s="115"/>
      <c r="W171" s="115"/>
      <c r="X171" s="115"/>
    </row>
    <row r="172" spans="2:16" ht="14.25" hidden="1">
      <c r="B172" s="133" t="s">
        <v>147</v>
      </c>
      <c r="C172" s="132"/>
      <c r="D172" s="132" t="s">
        <v>681</v>
      </c>
      <c r="E172" s="132"/>
      <c r="F172" s="132"/>
      <c r="G172" s="132"/>
      <c r="H172" s="132"/>
      <c r="I172" s="132"/>
      <c r="J172" s="287">
        <f>J173+J176</f>
        <v>412.5</v>
      </c>
      <c r="K172" s="287"/>
      <c r="L172" s="287">
        <f>L173+L176</f>
        <v>412.5</v>
      </c>
      <c r="M172" s="287">
        <f>M173+M176</f>
        <v>412.5</v>
      </c>
      <c r="N172" s="287">
        <f>N173+N176</f>
        <v>412.5</v>
      </c>
      <c r="O172" s="287">
        <f>O173+O176</f>
        <v>412.5</v>
      </c>
      <c r="P172" s="287">
        <f>P173+P176</f>
        <v>412.5</v>
      </c>
    </row>
    <row r="173" spans="2:16" ht="12.75" hidden="1">
      <c r="B173" s="90" t="s">
        <v>713</v>
      </c>
      <c r="C173" s="71"/>
      <c r="D173" s="27" t="s">
        <v>681</v>
      </c>
      <c r="E173" s="27" t="s">
        <v>710</v>
      </c>
      <c r="F173" s="71"/>
      <c r="G173" s="71"/>
      <c r="H173" s="71"/>
      <c r="I173" s="27" t="s">
        <v>710</v>
      </c>
      <c r="J173" s="285">
        <f>J174</f>
        <v>240.5</v>
      </c>
      <c r="K173" s="285"/>
      <c r="L173" s="285">
        <f aca="true" t="shared" si="14" ref="L173:P174">L174</f>
        <v>240.5</v>
      </c>
      <c r="M173" s="285">
        <f t="shared" si="14"/>
        <v>240.5</v>
      </c>
      <c r="N173" s="285">
        <f t="shared" si="14"/>
        <v>240.5</v>
      </c>
      <c r="O173" s="285">
        <f t="shared" si="14"/>
        <v>240.5</v>
      </c>
      <c r="P173" s="285">
        <f t="shared" si="14"/>
        <v>240.5</v>
      </c>
    </row>
    <row r="174" spans="2:16" ht="21" customHeight="1" hidden="1">
      <c r="B174" s="72" t="s">
        <v>146</v>
      </c>
      <c r="C174" s="71"/>
      <c r="D174" s="6" t="s">
        <v>681</v>
      </c>
      <c r="E174" s="6" t="s">
        <v>710</v>
      </c>
      <c r="F174" s="61">
        <v>9900308</v>
      </c>
      <c r="G174" s="71"/>
      <c r="H174" s="71"/>
      <c r="I174" s="6" t="s">
        <v>710</v>
      </c>
      <c r="J174" s="283">
        <f>J175</f>
        <v>240.5</v>
      </c>
      <c r="K174" s="283"/>
      <c r="L174" s="283">
        <f t="shared" si="14"/>
        <v>240.5</v>
      </c>
      <c r="M174" s="283">
        <f t="shared" si="14"/>
        <v>240.5</v>
      </c>
      <c r="N174" s="283">
        <f t="shared" si="14"/>
        <v>240.5</v>
      </c>
      <c r="O174" s="283">
        <f t="shared" si="14"/>
        <v>240.5</v>
      </c>
      <c r="P174" s="283">
        <f t="shared" si="14"/>
        <v>240.5</v>
      </c>
    </row>
    <row r="175" spans="2:16" ht="21" customHeight="1" hidden="1">
      <c r="B175" s="134" t="s">
        <v>683</v>
      </c>
      <c r="C175" s="71"/>
      <c r="D175" s="6" t="s">
        <v>681</v>
      </c>
      <c r="E175" s="6" t="s">
        <v>710</v>
      </c>
      <c r="F175" s="61">
        <v>9900308</v>
      </c>
      <c r="G175" s="26" t="s">
        <v>679</v>
      </c>
      <c r="H175" s="26"/>
      <c r="I175" s="6" t="s">
        <v>710</v>
      </c>
      <c r="J175" s="283">
        <v>240.5</v>
      </c>
      <c r="K175" s="283"/>
      <c r="L175" s="283">
        <v>240.5</v>
      </c>
      <c r="M175" s="283">
        <v>240.5</v>
      </c>
      <c r="N175" s="283">
        <v>240.5</v>
      </c>
      <c r="O175" s="283">
        <v>240.5</v>
      </c>
      <c r="P175" s="283">
        <v>240.5</v>
      </c>
    </row>
    <row r="176" spans="2:16" ht="12.75" hidden="1">
      <c r="B176" s="135" t="s">
        <v>682</v>
      </c>
      <c r="C176" s="27"/>
      <c r="D176" s="27" t="s">
        <v>681</v>
      </c>
      <c r="E176" s="27" t="s">
        <v>678</v>
      </c>
      <c r="F176" s="27"/>
      <c r="G176" s="6"/>
      <c r="H176" s="6"/>
      <c r="I176" s="27" t="s">
        <v>678</v>
      </c>
      <c r="J176" s="285">
        <f>J177</f>
        <v>172</v>
      </c>
      <c r="K176" s="285"/>
      <c r="L176" s="285">
        <f aca="true" t="shared" si="15" ref="L176:P177">L177</f>
        <v>172</v>
      </c>
      <c r="M176" s="285">
        <f t="shared" si="15"/>
        <v>172</v>
      </c>
      <c r="N176" s="285">
        <f t="shared" si="15"/>
        <v>172</v>
      </c>
      <c r="O176" s="285">
        <f t="shared" si="15"/>
        <v>172</v>
      </c>
      <c r="P176" s="285">
        <f t="shared" si="15"/>
        <v>172</v>
      </c>
    </row>
    <row r="177" spans="2:16" ht="21" customHeight="1" hidden="1">
      <c r="B177" s="56" t="s">
        <v>145</v>
      </c>
      <c r="C177" s="56"/>
      <c r="D177" s="6" t="s">
        <v>681</v>
      </c>
      <c r="E177" s="6" t="s">
        <v>678</v>
      </c>
      <c r="F177" s="61">
        <v>9901073</v>
      </c>
      <c r="G177" s="6"/>
      <c r="H177" s="6"/>
      <c r="I177" s="6" t="s">
        <v>678</v>
      </c>
      <c r="J177" s="283">
        <f>J178</f>
        <v>172</v>
      </c>
      <c r="K177" s="283"/>
      <c r="L177" s="283">
        <f t="shared" si="15"/>
        <v>172</v>
      </c>
      <c r="M177" s="283">
        <f t="shared" si="15"/>
        <v>172</v>
      </c>
      <c r="N177" s="283">
        <f t="shared" si="15"/>
        <v>172</v>
      </c>
      <c r="O177" s="283">
        <f t="shared" si="15"/>
        <v>172</v>
      </c>
      <c r="P177" s="283">
        <f t="shared" si="15"/>
        <v>172</v>
      </c>
    </row>
    <row r="178" spans="2:16" ht="21" customHeight="1" hidden="1">
      <c r="B178" s="134" t="s">
        <v>683</v>
      </c>
      <c r="C178" s="56"/>
      <c r="D178" s="6" t="s">
        <v>681</v>
      </c>
      <c r="E178" s="6" t="s">
        <v>678</v>
      </c>
      <c r="F178" s="61">
        <v>9901073</v>
      </c>
      <c r="G178" s="6" t="s">
        <v>679</v>
      </c>
      <c r="H178" s="6"/>
      <c r="I178" s="6" t="s">
        <v>678</v>
      </c>
      <c r="J178" s="283">
        <v>172</v>
      </c>
      <c r="K178" s="283"/>
      <c r="L178" s="283">
        <v>172</v>
      </c>
      <c r="M178" s="283">
        <v>172</v>
      </c>
      <c r="N178" s="283">
        <v>172</v>
      </c>
      <c r="O178" s="283">
        <v>172</v>
      </c>
      <c r="P178" s="283">
        <v>172</v>
      </c>
    </row>
    <row r="179" spans="2:16" ht="14.25" hidden="1">
      <c r="B179" s="133" t="s">
        <v>144</v>
      </c>
      <c r="C179" s="132"/>
      <c r="D179" s="132" t="s">
        <v>117</v>
      </c>
      <c r="E179" s="132"/>
      <c r="F179" s="132"/>
      <c r="G179" s="132"/>
      <c r="H179" s="132"/>
      <c r="I179" s="132"/>
      <c r="J179" s="288">
        <f>J181</f>
        <v>3930</v>
      </c>
      <c r="K179" s="288"/>
      <c r="L179" s="288">
        <f>L181</f>
        <v>3930</v>
      </c>
      <c r="M179" s="288">
        <f>M181</f>
        <v>1185</v>
      </c>
      <c r="N179" s="288">
        <f>N181</f>
        <v>3930</v>
      </c>
      <c r="O179" s="288">
        <f>O181</f>
        <v>3930</v>
      </c>
      <c r="P179" s="288">
        <f>P181</f>
        <v>3930</v>
      </c>
    </row>
    <row r="180" spans="2:16" ht="24" customHeight="1" hidden="1">
      <c r="B180" s="43" t="s">
        <v>698</v>
      </c>
      <c r="C180" s="6"/>
      <c r="D180" s="27" t="s">
        <v>117</v>
      </c>
      <c r="E180" s="27" t="s">
        <v>696</v>
      </c>
      <c r="F180" s="27"/>
      <c r="G180" s="27"/>
      <c r="H180" s="27"/>
      <c r="I180" s="27" t="s">
        <v>696</v>
      </c>
      <c r="J180" s="281">
        <f>J181</f>
        <v>3930</v>
      </c>
      <c r="K180" s="281"/>
      <c r="L180" s="281">
        <f>L181</f>
        <v>3930</v>
      </c>
      <c r="M180" s="281">
        <f>M181</f>
        <v>1185</v>
      </c>
      <c r="N180" s="281">
        <f>N181</f>
        <v>3930</v>
      </c>
      <c r="O180" s="281">
        <f>O181</f>
        <v>3930</v>
      </c>
      <c r="P180" s="281">
        <f>P181</f>
        <v>3930</v>
      </c>
    </row>
    <row r="181" spans="2:16" ht="58.5" customHeight="1" hidden="1">
      <c r="B181" s="90" t="s">
        <v>143</v>
      </c>
      <c r="C181" s="6"/>
      <c r="D181" s="6" t="s">
        <v>117</v>
      </c>
      <c r="E181" s="6" t="s">
        <v>696</v>
      </c>
      <c r="F181" s="6" t="s">
        <v>142</v>
      </c>
      <c r="G181" s="121"/>
      <c r="H181" s="121"/>
      <c r="I181" s="6" t="s">
        <v>696</v>
      </c>
      <c r="J181" s="300">
        <f>J184+J188</f>
        <v>3930</v>
      </c>
      <c r="K181" s="300"/>
      <c r="L181" s="300">
        <f>L184+L188</f>
        <v>3930</v>
      </c>
      <c r="M181" s="300">
        <f>M184+M188</f>
        <v>1185</v>
      </c>
      <c r="N181" s="300">
        <f>N184+N188</f>
        <v>3930</v>
      </c>
      <c r="O181" s="300">
        <f>O184+O188</f>
        <v>3930</v>
      </c>
      <c r="P181" s="300">
        <f>P184+P188</f>
        <v>3930</v>
      </c>
    </row>
    <row r="182" spans="2:16" ht="63.75" hidden="1">
      <c r="B182" s="110" t="s">
        <v>542</v>
      </c>
      <c r="C182" s="6"/>
      <c r="D182" s="6" t="s">
        <v>117</v>
      </c>
      <c r="E182" s="6" t="s">
        <v>696</v>
      </c>
      <c r="F182" s="6" t="s">
        <v>128</v>
      </c>
      <c r="G182" s="6"/>
      <c r="H182" s="6"/>
      <c r="I182" s="6" t="s">
        <v>696</v>
      </c>
      <c r="J182" s="281"/>
      <c r="K182" s="281"/>
      <c r="L182" s="281"/>
      <c r="M182" s="281"/>
      <c r="N182" s="281"/>
      <c r="O182" s="281"/>
      <c r="P182" s="281"/>
    </row>
    <row r="183" spans="2:16" ht="63.75" hidden="1">
      <c r="B183" s="60" t="s">
        <v>543</v>
      </c>
      <c r="C183" s="6"/>
      <c r="D183" s="6" t="s">
        <v>117</v>
      </c>
      <c r="E183" s="6" t="s">
        <v>696</v>
      </c>
      <c r="F183" s="6" t="s">
        <v>127</v>
      </c>
      <c r="G183" s="6"/>
      <c r="H183" s="6"/>
      <c r="I183" s="6" t="s">
        <v>696</v>
      </c>
      <c r="J183" s="281"/>
      <c r="K183" s="281"/>
      <c r="L183" s="281"/>
      <c r="M183" s="281"/>
      <c r="N183" s="281"/>
      <c r="O183" s="281"/>
      <c r="P183" s="281"/>
    </row>
    <row r="184" spans="2:16" ht="89.25" hidden="1">
      <c r="B184" s="110" t="s">
        <v>544</v>
      </c>
      <c r="C184" s="6"/>
      <c r="D184" s="6" t="s">
        <v>117</v>
      </c>
      <c r="E184" s="6" t="s">
        <v>696</v>
      </c>
      <c r="F184" s="27" t="s">
        <v>126</v>
      </c>
      <c r="G184" s="6"/>
      <c r="H184" s="6"/>
      <c r="I184" s="6" t="s">
        <v>696</v>
      </c>
      <c r="J184" s="279">
        <f>J185</f>
        <v>3600</v>
      </c>
      <c r="K184" s="279"/>
      <c r="L184" s="279">
        <f aca="true" t="shared" si="16" ref="L184:P185">L185</f>
        <v>3600</v>
      </c>
      <c r="M184" s="279">
        <f t="shared" si="16"/>
        <v>850</v>
      </c>
      <c r="N184" s="279">
        <f t="shared" si="16"/>
        <v>3600</v>
      </c>
      <c r="O184" s="279">
        <f t="shared" si="16"/>
        <v>3600</v>
      </c>
      <c r="P184" s="279">
        <f t="shared" si="16"/>
        <v>3600</v>
      </c>
    </row>
    <row r="185" spans="2:16" ht="80.25" customHeight="1" hidden="1">
      <c r="B185" s="40" t="s">
        <v>545</v>
      </c>
      <c r="C185" s="6"/>
      <c r="D185" s="6" t="s">
        <v>117</v>
      </c>
      <c r="E185" s="6" t="s">
        <v>696</v>
      </c>
      <c r="F185" s="6" t="s">
        <v>123</v>
      </c>
      <c r="G185" s="6"/>
      <c r="H185" s="6"/>
      <c r="I185" s="6" t="s">
        <v>696</v>
      </c>
      <c r="J185" s="281">
        <f>J186</f>
        <v>3600</v>
      </c>
      <c r="K185" s="281"/>
      <c r="L185" s="281">
        <f t="shared" si="16"/>
        <v>3600</v>
      </c>
      <c r="M185" s="281">
        <f t="shared" si="16"/>
        <v>850</v>
      </c>
      <c r="N185" s="281">
        <f t="shared" si="16"/>
        <v>3600</v>
      </c>
      <c r="O185" s="281">
        <f t="shared" si="16"/>
        <v>3600</v>
      </c>
      <c r="P185" s="281">
        <f t="shared" si="16"/>
        <v>3600</v>
      </c>
    </row>
    <row r="186" spans="2:16" ht="12.75" hidden="1">
      <c r="B186" s="12" t="s">
        <v>653</v>
      </c>
      <c r="C186" s="6"/>
      <c r="D186" s="6" t="s">
        <v>117</v>
      </c>
      <c r="E186" s="6" t="s">
        <v>696</v>
      </c>
      <c r="F186" s="6" t="s">
        <v>123</v>
      </c>
      <c r="G186" s="6" t="s">
        <v>638</v>
      </c>
      <c r="H186" s="6"/>
      <c r="I186" s="6" t="s">
        <v>696</v>
      </c>
      <c r="J186" s="281">
        <v>3600</v>
      </c>
      <c r="K186" s="281"/>
      <c r="L186" s="281">
        <v>3600</v>
      </c>
      <c r="M186" s="281">
        <v>850</v>
      </c>
      <c r="N186" s="281">
        <v>3600</v>
      </c>
      <c r="O186" s="281">
        <v>3600</v>
      </c>
      <c r="P186" s="281">
        <v>3600</v>
      </c>
    </row>
    <row r="187" spans="2:16" ht="63.75" hidden="1">
      <c r="B187" s="60" t="s">
        <v>125</v>
      </c>
      <c r="C187" s="6"/>
      <c r="D187" s="6" t="s">
        <v>117</v>
      </c>
      <c r="E187" s="6" t="s">
        <v>696</v>
      </c>
      <c r="F187" s="6" t="s">
        <v>124</v>
      </c>
      <c r="G187" s="6"/>
      <c r="H187" s="6"/>
      <c r="I187" s="6" t="s">
        <v>696</v>
      </c>
      <c r="J187" s="283"/>
      <c r="K187" s="283"/>
      <c r="L187" s="283"/>
      <c r="M187" s="283"/>
      <c r="N187" s="283"/>
      <c r="O187" s="283"/>
      <c r="P187" s="283"/>
    </row>
    <row r="188" spans="2:16" ht="76.5" hidden="1">
      <c r="B188" s="131" t="s">
        <v>546</v>
      </c>
      <c r="C188" s="6"/>
      <c r="D188" s="6" t="s">
        <v>117</v>
      </c>
      <c r="E188" s="6" t="s">
        <v>696</v>
      </c>
      <c r="F188" s="27" t="s">
        <v>141</v>
      </c>
      <c r="G188" s="6"/>
      <c r="H188" s="6"/>
      <c r="I188" s="6" t="s">
        <v>696</v>
      </c>
      <c r="J188" s="285">
        <f>J189</f>
        <v>330</v>
      </c>
      <c r="K188" s="285"/>
      <c r="L188" s="285">
        <f>L189</f>
        <v>330</v>
      </c>
      <c r="M188" s="285">
        <f>M189</f>
        <v>335</v>
      </c>
      <c r="N188" s="285">
        <f>N189</f>
        <v>330</v>
      </c>
      <c r="O188" s="285">
        <f>O189</f>
        <v>330</v>
      </c>
      <c r="P188" s="285">
        <f>P189</f>
        <v>330</v>
      </c>
    </row>
    <row r="189" spans="2:16" ht="92.25" customHeight="1" hidden="1">
      <c r="B189" s="60" t="s">
        <v>547</v>
      </c>
      <c r="C189" s="6"/>
      <c r="D189" s="6" t="s">
        <v>117</v>
      </c>
      <c r="E189" s="6" t="s">
        <v>696</v>
      </c>
      <c r="F189" s="6" t="s">
        <v>140</v>
      </c>
      <c r="G189" s="6"/>
      <c r="H189" s="6"/>
      <c r="I189" s="6" t="s">
        <v>696</v>
      </c>
      <c r="J189" s="283">
        <f>J190</f>
        <v>330</v>
      </c>
      <c r="K189" s="283"/>
      <c r="L189" s="283">
        <f>L190</f>
        <v>330</v>
      </c>
      <c r="M189" s="283">
        <v>335</v>
      </c>
      <c r="N189" s="283">
        <f>N190</f>
        <v>330</v>
      </c>
      <c r="O189" s="283">
        <f>O190</f>
        <v>330</v>
      </c>
      <c r="P189" s="283">
        <f>P190</f>
        <v>330</v>
      </c>
    </row>
    <row r="190" spans="2:16" ht="13.5" customHeight="1" hidden="1">
      <c r="B190" s="12" t="s">
        <v>653</v>
      </c>
      <c r="C190" s="6"/>
      <c r="D190" s="6" t="s">
        <v>117</v>
      </c>
      <c r="E190" s="6" t="s">
        <v>696</v>
      </c>
      <c r="F190" s="6" t="s">
        <v>140</v>
      </c>
      <c r="G190" s="6" t="s">
        <v>638</v>
      </c>
      <c r="H190" s="6"/>
      <c r="I190" s="6" t="s">
        <v>696</v>
      </c>
      <c r="J190" s="283">
        <v>330</v>
      </c>
      <c r="K190" s="283"/>
      <c r="L190" s="283">
        <v>330</v>
      </c>
      <c r="M190" s="283">
        <v>330</v>
      </c>
      <c r="N190" s="283">
        <v>330</v>
      </c>
      <c r="O190" s="283">
        <v>330</v>
      </c>
      <c r="P190" s="283">
        <v>330</v>
      </c>
    </row>
    <row r="191" ht="12.75" hidden="1"/>
    <row r="192" ht="12.75" hidden="1"/>
    <row r="193" ht="12.75" hidden="1"/>
    <row r="194" spans="1:16" ht="47.25">
      <c r="A194" s="130"/>
      <c r="B194" s="129" t="s">
        <v>139</v>
      </c>
      <c r="C194" s="128"/>
      <c r="D194" s="127"/>
      <c r="E194" s="127"/>
      <c r="F194" s="126" t="s">
        <v>138</v>
      </c>
      <c r="G194" s="126" t="s">
        <v>137</v>
      </c>
      <c r="H194" s="126" t="s">
        <v>548</v>
      </c>
      <c r="I194" s="126" t="s">
        <v>549</v>
      </c>
      <c r="J194" s="422" t="s">
        <v>136</v>
      </c>
      <c r="K194" s="423"/>
      <c r="L194" s="125" t="s">
        <v>135</v>
      </c>
      <c r="M194" s="125" t="s">
        <v>134</v>
      </c>
      <c r="N194" s="424" t="s">
        <v>132</v>
      </c>
      <c r="O194" s="400" t="s">
        <v>550</v>
      </c>
      <c r="P194" s="273" t="s">
        <v>133</v>
      </c>
    </row>
    <row r="195" spans="1:16" ht="15.75">
      <c r="A195" s="25"/>
      <c r="B195" s="124" t="s">
        <v>131</v>
      </c>
      <c r="C195" s="123"/>
      <c r="D195" s="122"/>
      <c r="E195" s="122"/>
      <c r="F195" s="74"/>
      <c r="G195" s="74"/>
      <c r="H195" s="74"/>
      <c r="I195" s="74"/>
      <c r="J195" s="301">
        <f>J196+J339</f>
        <v>72325.90000000001</v>
      </c>
      <c r="K195" s="425"/>
      <c r="L195" s="302">
        <f>L196+L339</f>
        <v>70391</v>
      </c>
      <c r="M195" s="302">
        <f>M196+M339</f>
        <v>70022.1</v>
      </c>
      <c r="N195" s="702">
        <f>N196+N339</f>
        <v>99481.98300000001</v>
      </c>
      <c r="O195" s="301">
        <f>O196+O339</f>
        <v>78942.40000000001</v>
      </c>
      <c r="P195" s="301">
        <f>P196+P339</f>
        <v>79872.9</v>
      </c>
    </row>
    <row r="196" spans="1:16" ht="15.75">
      <c r="A196" s="25"/>
      <c r="B196" s="91" t="s">
        <v>130</v>
      </c>
      <c r="C196" s="123"/>
      <c r="D196" s="122"/>
      <c r="E196" s="122"/>
      <c r="F196" s="74"/>
      <c r="G196" s="74"/>
      <c r="H196" s="74"/>
      <c r="I196" s="74"/>
      <c r="J196" s="302">
        <f>J197+J210+J221+J246+J266+J290+J296+J329</f>
        <v>25287.312</v>
      </c>
      <c r="K196" s="425"/>
      <c r="L196" s="302">
        <f>L197+L210+L221+L246+L266+L290+L296+L329</f>
        <v>42242.735</v>
      </c>
      <c r="M196" s="302">
        <f>M197+M210+M221+M246+M266+M290+M296+M329</f>
        <v>40917.551999999996</v>
      </c>
      <c r="N196" s="426">
        <f>N329+N305+N296+N290+N266+N246+N221+N210+N197+N313</f>
        <v>63812.417</v>
      </c>
      <c r="O196" s="302">
        <f>O329+O305+O296+O290+O266+O246+O221+O210+O197</f>
        <v>55959.275</v>
      </c>
      <c r="P196" s="302">
        <f>P329+P305+P296+P290+P266+P246+P221+P210+P197</f>
        <v>55434.17</v>
      </c>
    </row>
    <row r="197" spans="1:17" ht="48" customHeight="1">
      <c r="A197" s="73">
        <v>1</v>
      </c>
      <c r="B197" s="90" t="s">
        <v>619</v>
      </c>
      <c r="C197" s="6"/>
      <c r="D197" s="6" t="s">
        <v>117</v>
      </c>
      <c r="E197" s="6" t="s">
        <v>696</v>
      </c>
      <c r="F197" s="27" t="s">
        <v>129</v>
      </c>
      <c r="G197" s="121"/>
      <c r="H197" s="121"/>
      <c r="I197" s="6"/>
      <c r="J197" s="303">
        <f>J200+J205</f>
        <v>330</v>
      </c>
      <c r="K197" s="300"/>
      <c r="L197" s="300">
        <f>L200+L205</f>
        <v>3930</v>
      </c>
      <c r="M197" s="300">
        <f>M200+M205</f>
        <v>1185</v>
      </c>
      <c r="N197" s="427">
        <f>N200+N205</f>
        <v>500</v>
      </c>
      <c r="O197" s="303">
        <f>O200+O205</f>
        <v>450</v>
      </c>
      <c r="P197" s="303">
        <f>P200+P205</f>
        <v>500</v>
      </c>
      <c r="Q197" s="304"/>
    </row>
    <row r="198" spans="1:16" ht="63.75" hidden="1">
      <c r="A198" s="25"/>
      <c r="B198" s="110" t="s">
        <v>542</v>
      </c>
      <c r="C198" s="6"/>
      <c r="D198" s="6" t="s">
        <v>117</v>
      </c>
      <c r="E198" s="6" t="s">
        <v>696</v>
      </c>
      <c r="F198" s="6" t="s">
        <v>128</v>
      </c>
      <c r="G198" s="6"/>
      <c r="H198" s="6"/>
      <c r="I198" s="6"/>
      <c r="J198" s="281"/>
      <c r="K198" s="281"/>
      <c r="L198" s="281"/>
      <c r="M198" s="281"/>
      <c r="N198" s="428"/>
      <c r="O198" s="401"/>
      <c r="P198" s="281"/>
    </row>
    <row r="199" spans="1:16" ht="63.75" hidden="1">
      <c r="A199" s="25"/>
      <c r="B199" s="40" t="s">
        <v>543</v>
      </c>
      <c r="C199" s="6"/>
      <c r="D199" s="6" t="s">
        <v>117</v>
      </c>
      <c r="E199" s="6" t="s">
        <v>696</v>
      </c>
      <c r="F199" s="6" t="s">
        <v>127</v>
      </c>
      <c r="G199" s="6"/>
      <c r="H199" s="6"/>
      <c r="I199" s="6"/>
      <c r="J199" s="281"/>
      <c r="K199" s="281"/>
      <c r="L199" s="281"/>
      <c r="M199" s="281"/>
      <c r="N199" s="428"/>
      <c r="O199" s="401"/>
      <c r="P199" s="281"/>
    </row>
    <row r="200" spans="1:20" ht="76.5" hidden="1">
      <c r="A200" s="25"/>
      <c r="B200" s="110" t="s">
        <v>551</v>
      </c>
      <c r="C200" s="6"/>
      <c r="D200" s="6" t="s">
        <v>117</v>
      </c>
      <c r="E200" s="6" t="s">
        <v>696</v>
      </c>
      <c r="F200" s="27" t="s">
        <v>126</v>
      </c>
      <c r="G200" s="6"/>
      <c r="H200" s="6"/>
      <c r="I200" s="6"/>
      <c r="J200" s="279">
        <f>J201</f>
        <v>0</v>
      </c>
      <c r="K200" s="279"/>
      <c r="L200" s="279">
        <f aca="true" t="shared" si="17" ref="L200:P201">L201</f>
        <v>3600</v>
      </c>
      <c r="M200" s="279">
        <f t="shared" si="17"/>
        <v>850</v>
      </c>
      <c r="N200" s="429">
        <f t="shared" si="17"/>
        <v>0</v>
      </c>
      <c r="O200" s="402">
        <f t="shared" si="17"/>
        <v>0</v>
      </c>
      <c r="P200" s="279">
        <f t="shared" si="17"/>
        <v>0</v>
      </c>
      <c r="Q200" s="305"/>
      <c r="R200" s="305"/>
      <c r="S200" s="305"/>
      <c r="T200" s="305"/>
    </row>
    <row r="201" spans="1:20" ht="102" hidden="1">
      <c r="A201" s="25"/>
      <c r="B201" s="40" t="s">
        <v>552</v>
      </c>
      <c r="C201" s="6"/>
      <c r="D201" s="6" t="s">
        <v>117</v>
      </c>
      <c r="E201" s="6" t="s">
        <v>696</v>
      </c>
      <c r="F201" s="6" t="s">
        <v>123</v>
      </c>
      <c r="G201" s="6"/>
      <c r="H201" s="6"/>
      <c r="I201" s="6"/>
      <c r="J201" s="281">
        <f>J202</f>
        <v>0</v>
      </c>
      <c r="K201" s="281"/>
      <c r="L201" s="281">
        <f t="shared" si="17"/>
        <v>3600</v>
      </c>
      <c r="M201" s="281">
        <f t="shared" si="17"/>
        <v>850</v>
      </c>
      <c r="N201" s="428">
        <f t="shared" si="17"/>
        <v>0</v>
      </c>
      <c r="O201" s="401">
        <f t="shared" si="17"/>
        <v>0</v>
      </c>
      <c r="P201" s="281">
        <f t="shared" si="17"/>
        <v>0</v>
      </c>
      <c r="Q201" s="305"/>
      <c r="R201" s="305"/>
      <c r="S201" s="305"/>
      <c r="T201" s="305"/>
    </row>
    <row r="202" spans="1:20" ht="25.5" hidden="1">
      <c r="A202" s="25"/>
      <c r="B202" s="11" t="s">
        <v>641</v>
      </c>
      <c r="C202" s="6"/>
      <c r="D202" s="6" t="s">
        <v>117</v>
      </c>
      <c r="E202" s="6" t="s">
        <v>696</v>
      </c>
      <c r="F202" s="6" t="s">
        <v>123</v>
      </c>
      <c r="G202" s="6" t="s">
        <v>638</v>
      </c>
      <c r="H202" s="6"/>
      <c r="I202" s="6"/>
      <c r="J202" s="281">
        <f>J204</f>
        <v>0</v>
      </c>
      <c r="K202" s="281"/>
      <c r="L202" s="281">
        <v>3600</v>
      </c>
      <c r="M202" s="281">
        <v>850</v>
      </c>
      <c r="N202" s="428">
        <f>N204</f>
        <v>0</v>
      </c>
      <c r="O202" s="401">
        <f>O204</f>
        <v>0</v>
      </c>
      <c r="P202" s="281">
        <f>P204</f>
        <v>0</v>
      </c>
      <c r="Q202" s="305"/>
      <c r="R202" s="305"/>
      <c r="S202" s="305"/>
      <c r="T202" s="305"/>
    </row>
    <row r="203" spans="1:20" ht="63.75" hidden="1">
      <c r="A203" s="25"/>
      <c r="B203" s="40" t="s">
        <v>125</v>
      </c>
      <c r="C203" s="6"/>
      <c r="D203" s="6" t="s">
        <v>117</v>
      </c>
      <c r="E203" s="6" t="s">
        <v>696</v>
      </c>
      <c r="F203" s="6" t="s">
        <v>124</v>
      </c>
      <c r="G203" s="6"/>
      <c r="H203" s="6"/>
      <c r="I203" s="6" t="s">
        <v>696</v>
      </c>
      <c r="J203" s="283"/>
      <c r="K203" s="283"/>
      <c r="L203" s="283"/>
      <c r="M203" s="283"/>
      <c r="N203" s="430"/>
      <c r="O203" s="289"/>
      <c r="P203" s="283"/>
      <c r="Q203" s="305"/>
      <c r="R203" s="305"/>
      <c r="S203" s="305"/>
      <c r="T203" s="305"/>
    </row>
    <row r="204" spans="1:20" ht="15.75" hidden="1">
      <c r="A204" s="25"/>
      <c r="B204" s="40" t="s">
        <v>698</v>
      </c>
      <c r="C204" s="6"/>
      <c r="D204" s="6"/>
      <c r="E204" s="6"/>
      <c r="F204" s="6" t="s">
        <v>123</v>
      </c>
      <c r="G204" s="6" t="s">
        <v>638</v>
      </c>
      <c r="H204" s="6"/>
      <c r="I204" s="6" t="s">
        <v>696</v>
      </c>
      <c r="J204" s="281"/>
      <c r="K204" s="281"/>
      <c r="L204" s="281">
        <v>3600</v>
      </c>
      <c r="M204" s="281">
        <v>850</v>
      </c>
      <c r="N204" s="428"/>
      <c r="O204" s="401"/>
      <c r="P204" s="281"/>
      <c r="Q204" s="305"/>
      <c r="R204" s="305"/>
      <c r="S204" s="305"/>
      <c r="T204" s="305"/>
    </row>
    <row r="205" spans="1:20" ht="38.25">
      <c r="A205" s="25"/>
      <c r="B205" s="110" t="s">
        <v>122</v>
      </c>
      <c r="C205" s="6"/>
      <c r="D205" s="6" t="s">
        <v>117</v>
      </c>
      <c r="E205" s="6" t="s">
        <v>696</v>
      </c>
      <c r="F205" s="27" t="s">
        <v>121</v>
      </c>
      <c r="G205" s="6"/>
      <c r="H205" s="6"/>
      <c r="I205" s="6"/>
      <c r="J205" s="285">
        <f>J206</f>
        <v>330</v>
      </c>
      <c r="K205" s="285"/>
      <c r="L205" s="285">
        <f>L206</f>
        <v>330</v>
      </c>
      <c r="M205" s="285">
        <f>M206</f>
        <v>335</v>
      </c>
      <c r="N205" s="431">
        <f>N206</f>
        <v>500</v>
      </c>
      <c r="O205" s="388">
        <f>O206</f>
        <v>450</v>
      </c>
      <c r="P205" s="285">
        <f>P206</f>
        <v>500</v>
      </c>
      <c r="Q205" s="305"/>
      <c r="R205" s="305"/>
      <c r="S205" s="305"/>
      <c r="T205" s="305"/>
    </row>
    <row r="206" spans="1:16" ht="38.25">
      <c r="A206" s="25"/>
      <c r="B206" s="306" t="s">
        <v>120</v>
      </c>
      <c r="C206" s="6"/>
      <c r="D206" s="6" t="s">
        <v>117</v>
      </c>
      <c r="E206" s="6" t="s">
        <v>696</v>
      </c>
      <c r="F206" s="6" t="s">
        <v>119</v>
      </c>
      <c r="G206" s="6"/>
      <c r="H206" s="6"/>
      <c r="I206" s="6"/>
      <c r="J206" s="283">
        <f>J208</f>
        <v>330</v>
      </c>
      <c r="K206" s="283"/>
      <c r="L206" s="283">
        <f>L208</f>
        <v>330</v>
      </c>
      <c r="M206" s="283">
        <v>335</v>
      </c>
      <c r="N206" s="430">
        <f aca="true" t="shared" si="18" ref="N206:P207">N208</f>
        <v>500</v>
      </c>
      <c r="O206" s="289">
        <f t="shared" si="18"/>
        <v>450</v>
      </c>
      <c r="P206" s="283">
        <f t="shared" si="18"/>
        <v>500</v>
      </c>
    </row>
    <row r="207" spans="1:16" ht="25.5">
      <c r="A207" s="25"/>
      <c r="B207" s="40" t="s">
        <v>118</v>
      </c>
      <c r="C207" s="6"/>
      <c r="D207" s="6" t="s">
        <v>117</v>
      </c>
      <c r="E207" s="6" t="s">
        <v>696</v>
      </c>
      <c r="F207" s="6" t="s">
        <v>116</v>
      </c>
      <c r="G207" s="6"/>
      <c r="H207" s="6"/>
      <c r="I207" s="6"/>
      <c r="J207" s="283">
        <f>J209</f>
        <v>330</v>
      </c>
      <c r="K207" s="283"/>
      <c r="L207" s="283"/>
      <c r="M207" s="283"/>
      <c r="N207" s="430">
        <f t="shared" si="18"/>
        <v>500</v>
      </c>
      <c r="O207" s="289">
        <f t="shared" si="18"/>
        <v>450</v>
      </c>
      <c r="P207" s="283">
        <f t="shared" si="18"/>
        <v>500</v>
      </c>
    </row>
    <row r="208" spans="1:16" ht="24.75" customHeight="1">
      <c r="A208" s="25"/>
      <c r="B208" s="11" t="s">
        <v>641</v>
      </c>
      <c r="C208" s="6"/>
      <c r="D208" s="6" t="s">
        <v>117</v>
      </c>
      <c r="E208" s="6" t="s">
        <v>696</v>
      </c>
      <c r="F208" s="6" t="s">
        <v>116</v>
      </c>
      <c r="G208" s="6" t="s">
        <v>638</v>
      </c>
      <c r="H208" s="6"/>
      <c r="I208" s="6"/>
      <c r="J208" s="283">
        <f>J209</f>
        <v>330</v>
      </c>
      <c r="K208" s="283"/>
      <c r="L208" s="283">
        <v>330</v>
      </c>
      <c r="M208" s="283">
        <v>330</v>
      </c>
      <c r="N208" s="430">
        <f>N209</f>
        <v>500</v>
      </c>
      <c r="O208" s="289">
        <f>O209</f>
        <v>450</v>
      </c>
      <c r="P208" s="283">
        <f>P209</f>
        <v>500</v>
      </c>
    </row>
    <row r="209" spans="1:16" ht="13.5" customHeight="1">
      <c r="A209" s="25"/>
      <c r="B209" s="40" t="s">
        <v>698</v>
      </c>
      <c r="C209" s="6"/>
      <c r="D209" s="6"/>
      <c r="E209" s="6"/>
      <c r="F209" s="6" t="s">
        <v>116</v>
      </c>
      <c r="G209" s="6" t="s">
        <v>638</v>
      </c>
      <c r="H209" s="6" t="s">
        <v>257</v>
      </c>
      <c r="I209" s="6" t="s">
        <v>256</v>
      </c>
      <c r="J209" s="283">
        <v>330</v>
      </c>
      <c r="K209" s="283"/>
      <c r="L209" s="283">
        <v>330</v>
      </c>
      <c r="M209" s="283">
        <v>330</v>
      </c>
      <c r="N209" s="430">
        <v>500</v>
      </c>
      <c r="O209" s="289">
        <v>450</v>
      </c>
      <c r="P209" s="283">
        <v>500</v>
      </c>
    </row>
    <row r="210" spans="1:24" s="66" customFormat="1" ht="51.75" customHeight="1">
      <c r="A210" s="73">
        <v>2</v>
      </c>
      <c r="B210" s="43" t="s">
        <v>620</v>
      </c>
      <c r="C210" s="6"/>
      <c r="D210" s="27" t="s">
        <v>688</v>
      </c>
      <c r="E210" s="27" t="s">
        <v>685</v>
      </c>
      <c r="F210" s="27" t="s">
        <v>115</v>
      </c>
      <c r="G210" s="93"/>
      <c r="H210" s="93"/>
      <c r="I210" s="27"/>
      <c r="J210" s="42">
        <f>J212</f>
        <v>305</v>
      </c>
      <c r="K210" s="42"/>
      <c r="L210" s="42">
        <f>L212</f>
        <v>305</v>
      </c>
      <c r="M210" s="42">
        <f>M212</f>
        <v>310</v>
      </c>
      <c r="N210" s="41">
        <f>N212</f>
        <v>300</v>
      </c>
      <c r="O210" s="141">
        <f>O212</f>
        <v>315</v>
      </c>
      <c r="P210" s="42">
        <f>P212</f>
        <v>320</v>
      </c>
      <c r="Q210" s="67"/>
      <c r="R210" s="67"/>
      <c r="S210" s="67"/>
      <c r="T210" s="67"/>
      <c r="U210" s="67"/>
      <c r="V210" s="67"/>
      <c r="W210" s="67"/>
      <c r="X210" s="67"/>
    </row>
    <row r="211" spans="1:24" s="66" customFormat="1" ht="78" customHeight="1" hidden="1">
      <c r="A211" s="68"/>
      <c r="B211" s="120" t="s">
        <v>526</v>
      </c>
      <c r="C211" s="67"/>
      <c r="D211" s="26" t="s">
        <v>688</v>
      </c>
      <c r="E211" s="26" t="s">
        <v>685</v>
      </c>
      <c r="F211" s="26" t="s">
        <v>114</v>
      </c>
      <c r="G211" s="6"/>
      <c r="H211" s="6"/>
      <c r="I211" s="26"/>
      <c r="J211" s="285"/>
      <c r="K211" s="285"/>
      <c r="L211" s="285"/>
      <c r="M211" s="285"/>
      <c r="N211" s="431"/>
      <c r="O211" s="388"/>
      <c r="P211" s="285"/>
      <c r="Q211" s="67"/>
      <c r="R211" s="67"/>
      <c r="S211" s="67"/>
      <c r="T211" s="67"/>
      <c r="U211" s="67"/>
      <c r="V211" s="67"/>
      <c r="W211" s="67"/>
      <c r="X211" s="67"/>
    </row>
    <row r="212" spans="1:24" s="66" customFormat="1" ht="51">
      <c r="A212" s="68"/>
      <c r="B212" s="307" t="s">
        <v>113</v>
      </c>
      <c r="C212" s="6"/>
      <c r="D212" s="26" t="s">
        <v>688</v>
      </c>
      <c r="E212" s="26" t="s">
        <v>685</v>
      </c>
      <c r="F212" s="6" t="s">
        <v>112</v>
      </c>
      <c r="G212" s="6"/>
      <c r="H212" s="6"/>
      <c r="I212" s="26"/>
      <c r="J212" s="283">
        <f>J214</f>
        <v>305</v>
      </c>
      <c r="K212" s="285"/>
      <c r="L212" s="285">
        <f>L214</f>
        <v>305</v>
      </c>
      <c r="M212" s="285">
        <f>M214</f>
        <v>310</v>
      </c>
      <c r="N212" s="430">
        <f>N214</f>
        <v>300</v>
      </c>
      <c r="O212" s="289">
        <f>O214</f>
        <v>315</v>
      </c>
      <c r="P212" s="283">
        <f>P214</f>
        <v>320</v>
      </c>
      <c r="Q212" s="67"/>
      <c r="R212" s="67"/>
      <c r="S212" s="67"/>
      <c r="T212" s="67"/>
      <c r="U212" s="67"/>
      <c r="V212" s="67"/>
      <c r="W212" s="67"/>
      <c r="X212" s="67"/>
    </row>
    <row r="213" spans="1:24" s="66" customFormat="1" ht="25.5">
      <c r="A213" s="68"/>
      <c r="B213" s="308" t="s">
        <v>111</v>
      </c>
      <c r="C213" s="6"/>
      <c r="D213" s="26"/>
      <c r="E213" s="26"/>
      <c r="F213" s="6" t="s">
        <v>110</v>
      </c>
      <c r="G213" s="6"/>
      <c r="H213" s="6"/>
      <c r="I213" s="26"/>
      <c r="J213" s="283">
        <f>J214</f>
        <v>305</v>
      </c>
      <c r="K213" s="285"/>
      <c r="L213" s="285"/>
      <c r="M213" s="285"/>
      <c r="N213" s="430">
        <f>N214</f>
        <v>300</v>
      </c>
      <c r="O213" s="289">
        <f>O214</f>
        <v>315</v>
      </c>
      <c r="P213" s="283">
        <f>P214</f>
        <v>320</v>
      </c>
      <c r="Q213" s="67"/>
      <c r="R213" s="67"/>
      <c r="S213" s="67"/>
      <c r="T213" s="67"/>
      <c r="U213" s="67"/>
      <c r="V213" s="67"/>
      <c r="W213" s="67"/>
      <c r="X213" s="67"/>
    </row>
    <row r="214" spans="1:24" s="66" customFormat="1" ht="24.75" customHeight="1">
      <c r="A214" s="68"/>
      <c r="B214" s="11" t="s">
        <v>641</v>
      </c>
      <c r="C214" s="6"/>
      <c r="D214" s="26" t="s">
        <v>688</v>
      </c>
      <c r="E214" s="26" t="s">
        <v>685</v>
      </c>
      <c r="F214" s="6" t="s">
        <v>110</v>
      </c>
      <c r="G214" s="6" t="s">
        <v>638</v>
      </c>
      <c r="H214" s="6"/>
      <c r="I214" s="26"/>
      <c r="J214" s="283">
        <f>J220</f>
        <v>305</v>
      </c>
      <c r="K214" s="285"/>
      <c r="L214" s="283">
        <v>305</v>
      </c>
      <c r="M214" s="283">
        <v>310</v>
      </c>
      <c r="N214" s="430">
        <f>N220</f>
        <v>300</v>
      </c>
      <c r="O214" s="289">
        <f>O220</f>
        <v>315</v>
      </c>
      <c r="P214" s="283">
        <f>P220</f>
        <v>320</v>
      </c>
      <c r="Q214" s="67"/>
      <c r="R214" s="67"/>
      <c r="S214" s="67"/>
      <c r="T214" s="67"/>
      <c r="U214" s="67"/>
      <c r="V214" s="67"/>
      <c r="W214" s="67"/>
      <c r="X214" s="67"/>
    </row>
    <row r="215" spans="1:16" ht="53.25" customHeight="1" hidden="1">
      <c r="A215" s="25"/>
      <c r="B215" s="43" t="s">
        <v>109</v>
      </c>
      <c r="C215" s="27"/>
      <c r="D215" s="74" t="s">
        <v>652</v>
      </c>
      <c r="E215" s="27" t="s">
        <v>646</v>
      </c>
      <c r="F215" s="27" t="s">
        <v>108</v>
      </c>
      <c r="G215" s="93"/>
      <c r="H215" s="93"/>
      <c r="I215" s="27" t="s">
        <v>646</v>
      </c>
      <c r="J215" s="93"/>
      <c r="K215" s="93"/>
      <c r="L215" s="2"/>
      <c r="M215" s="10"/>
      <c r="N215" s="433"/>
      <c r="O215" s="403"/>
      <c r="P215" s="93"/>
    </row>
    <row r="216" spans="1:16" ht="63.75" hidden="1">
      <c r="A216" s="25"/>
      <c r="B216" s="119" t="s">
        <v>528</v>
      </c>
      <c r="C216" s="6"/>
      <c r="D216" s="70" t="s">
        <v>652</v>
      </c>
      <c r="E216" s="6" t="s">
        <v>646</v>
      </c>
      <c r="F216" s="6" t="s">
        <v>107</v>
      </c>
      <c r="G216" s="6"/>
      <c r="H216" s="6"/>
      <c r="I216" s="6" t="s">
        <v>646</v>
      </c>
      <c r="J216" s="278"/>
      <c r="K216" s="278"/>
      <c r="L216" s="278"/>
      <c r="M216" s="278"/>
      <c r="N216" s="434"/>
      <c r="O216" s="404"/>
      <c r="P216" s="278"/>
    </row>
    <row r="217" spans="1:16" ht="81" customHeight="1" hidden="1">
      <c r="A217" s="25"/>
      <c r="B217" s="118" t="s">
        <v>529</v>
      </c>
      <c r="C217" s="6"/>
      <c r="D217" s="70" t="s">
        <v>652</v>
      </c>
      <c r="E217" s="6" t="s">
        <v>646</v>
      </c>
      <c r="F217" s="6" t="s">
        <v>106</v>
      </c>
      <c r="G217" s="6"/>
      <c r="H217" s="6"/>
      <c r="I217" s="6" t="s">
        <v>646</v>
      </c>
      <c r="J217" s="278"/>
      <c r="K217" s="278"/>
      <c r="L217" s="278"/>
      <c r="M217" s="278"/>
      <c r="N217" s="434"/>
      <c r="O217" s="404"/>
      <c r="P217" s="278"/>
    </row>
    <row r="218" spans="1:16" ht="81" customHeight="1" hidden="1">
      <c r="A218" s="25"/>
      <c r="B218" s="119" t="s">
        <v>530</v>
      </c>
      <c r="C218" s="6"/>
      <c r="D218" s="70" t="s">
        <v>652</v>
      </c>
      <c r="E218" s="6" t="s">
        <v>646</v>
      </c>
      <c r="F218" s="6" t="s">
        <v>105</v>
      </c>
      <c r="G218" s="6"/>
      <c r="H218" s="6"/>
      <c r="I218" s="6" t="s">
        <v>646</v>
      </c>
      <c r="J218" s="285"/>
      <c r="K218" s="285"/>
      <c r="L218" s="285"/>
      <c r="M218" s="285"/>
      <c r="N218" s="431"/>
      <c r="O218" s="388"/>
      <c r="P218" s="285"/>
    </row>
    <row r="219" spans="1:16" ht="63.75" hidden="1">
      <c r="A219" s="25"/>
      <c r="B219" s="118" t="s">
        <v>531</v>
      </c>
      <c r="C219" s="6"/>
      <c r="D219" s="70" t="s">
        <v>652</v>
      </c>
      <c r="E219" s="6" t="s">
        <v>646</v>
      </c>
      <c r="F219" s="6" t="s">
        <v>104</v>
      </c>
      <c r="G219" s="6"/>
      <c r="H219" s="6"/>
      <c r="I219" s="6" t="s">
        <v>646</v>
      </c>
      <c r="J219" s="285"/>
      <c r="K219" s="285"/>
      <c r="L219" s="285"/>
      <c r="M219" s="285"/>
      <c r="N219" s="431"/>
      <c r="O219" s="388"/>
      <c r="P219" s="285"/>
    </row>
    <row r="220" spans="1:16" ht="12.75">
      <c r="A220" s="25"/>
      <c r="B220" s="118" t="s">
        <v>687</v>
      </c>
      <c r="C220" s="6"/>
      <c r="D220" s="70"/>
      <c r="E220" s="6"/>
      <c r="F220" s="6" t="s">
        <v>103</v>
      </c>
      <c r="G220" s="6" t="s">
        <v>638</v>
      </c>
      <c r="H220" s="6" t="s">
        <v>246</v>
      </c>
      <c r="I220" s="26" t="s">
        <v>316</v>
      </c>
      <c r="J220" s="283">
        <v>305</v>
      </c>
      <c r="K220" s="285"/>
      <c r="L220" s="283">
        <v>305</v>
      </c>
      <c r="M220" s="283">
        <v>310</v>
      </c>
      <c r="N220" s="430">
        <f>320-20</f>
        <v>300</v>
      </c>
      <c r="O220" s="514">
        <v>315</v>
      </c>
      <c r="P220" s="500">
        <v>320</v>
      </c>
    </row>
    <row r="221" spans="1:16" ht="53.25" customHeight="1">
      <c r="A221" s="73">
        <v>3</v>
      </c>
      <c r="B221" s="43" t="s">
        <v>621</v>
      </c>
      <c r="C221" s="27"/>
      <c r="D221" s="27" t="s">
        <v>95</v>
      </c>
      <c r="E221" s="27" t="s">
        <v>92</v>
      </c>
      <c r="F221" s="27" t="s">
        <v>102</v>
      </c>
      <c r="G221" s="93"/>
      <c r="H221" s="93"/>
      <c r="I221" s="27"/>
      <c r="J221" s="42">
        <f>J222+J230+J240</f>
        <v>7755.5</v>
      </c>
      <c r="K221" s="42"/>
      <c r="L221" s="42">
        <f>L222+L230+L240</f>
        <v>7755.5</v>
      </c>
      <c r="M221" s="42">
        <f>M222+M230+M240</f>
        <v>8382.5</v>
      </c>
      <c r="N221" s="41">
        <f>N222+N230+N240</f>
        <v>11516.764</v>
      </c>
      <c r="O221" s="141">
        <f>O222+O230+O240</f>
        <v>8514.599999999999</v>
      </c>
      <c r="P221" s="42">
        <f>P222+P230+P240</f>
        <v>8600</v>
      </c>
    </row>
    <row r="222" spans="1:16" ht="38.25">
      <c r="A222" s="25"/>
      <c r="B222" s="110" t="s">
        <v>622</v>
      </c>
      <c r="C222" s="27"/>
      <c r="D222" s="27" t="s">
        <v>95</v>
      </c>
      <c r="E222" s="27" t="s">
        <v>92</v>
      </c>
      <c r="F222" s="6" t="s">
        <v>101</v>
      </c>
      <c r="G222" s="6"/>
      <c r="H222" s="6"/>
      <c r="I222" s="27"/>
      <c r="J222" s="282">
        <f>J226</f>
        <v>272</v>
      </c>
      <c r="K222" s="282"/>
      <c r="L222" s="282">
        <f>L226</f>
        <v>172</v>
      </c>
      <c r="M222" s="282">
        <f>M226</f>
        <v>184</v>
      </c>
      <c r="N222" s="435">
        <f>N225</f>
        <v>337</v>
      </c>
      <c r="O222" s="405">
        <f>O225</f>
        <v>302</v>
      </c>
      <c r="P222" s="282">
        <f>P225</f>
        <v>337</v>
      </c>
    </row>
    <row r="223" spans="1:16" ht="75" customHeight="1" hidden="1">
      <c r="A223" s="25"/>
      <c r="B223" s="72" t="s">
        <v>100</v>
      </c>
      <c r="C223" s="27"/>
      <c r="D223" s="27" t="s">
        <v>95</v>
      </c>
      <c r="E223" s="27" t="s">
        <v>92</v>
      </c>
      <c r="F223" s="6" t="s">
        <v>99</v>
      </c>
      <c r="G223" s="6"/>
      <c r="H223" s="6"/>
      <c r="I223" s="27"/>
      <c r="J223" s="282"/>
      <c r="K223" s="282"/>
      <c r="L223" s="282"/>
      <c r="M223" s="282"/>
      <c r="N223" s="435"/>
      <c r="O223" s="405"/>
      <c r="P223" s="282"/>
    </row>
    <row r="224" spans="1:16" ht="24.75" customHeight="1" hidden="1">
      <c r="A224" s="25"/>
      <c r="B224" s="11" t="s">
        <v>641</v>
      </c>
      <c r="C224" s="27"/>
      <c r="D224" s="27" t="s">
        <v>95</v>
      </c>
      <c r="E224" s="27" t="s">
        <v>92</v>
      </c>
      <c r="F224" s="6" t="s">
        <v>99</v>
      </c>
      <c r="G224" s="6" t="s">
        <v>638</v>
      </c>
      <c r="H224" s="6"/>
      <c r="I224" s="27"/>
      <c r="J224" s="282"/>
      <c r="K224" s="282"/>
      <c r="L224" s="282"/>
      <c r="M224" s="282"/>
      <c r="N224" s="435"/>
      <c r="O224" s="405"/>
      <c r="P224" s="282"/>
    </row>
    <row r="225" spans="1:16" ht="24.75" customHeight="1">
      <c r="A225" s="25"/>
      <c r="B225" s="307" t="s">
        <v>98</v>
      </c>
      <c r="C225" s="27"/>
      <c r="D225" s="27"/>
      <c r="E225" s="27"/>
      <c r="F225" s="6" t="s">
        <v>97</v>
      </c>
      <c r="G225" s="6"/>
      <c r="H225" s="6"/>
      <c r="I225" s="27"/>
      <c r="J225" s="282">
        <f>J226</f>
        <v>272</v>
      </c>
      <c r="K225" s="282"/>
      <c r="L225" s="282"/>
      <c r="M225" s="282"/>
      <c r="N225" s="435">
        <f aca="true" t="shared" si="19" ref="N225:P227">N226</f>
        <v>337</v>
      </c>
      <c r="O225" s="405">
        <f t="shared" si="19"/>
        <v>302</v>
      </c>
      <c r="P225" s="282">
        <f t="shared" si="19"/>
        <v>337</v>
      </c>
    </row>
    <row r="226" spans="1:16" ht="25.5">
      <c r="A226" s="25"/>
      <c r="B226" s="40" t="s">
        <v>96</v>
      </c>
      <c r="C226" s="27"/>
      <c r="D226" s="27" t="s">
        <v>95</v>
      </c>
      <c r="E226" s="27" t="s">
        <v>92</v>
      </c>
      <c r="F226" s="6" t="s">
        <v>93</v>
      </c>
      <c r="G226" s="6"/>
      <c r="H226" s="6"/>
      <c r="I226" s="27"/>
      <c r="J226" s="282">
        <f>J227</f>
        <v>272</v>
      </c>
      <c r="K226" s="282"/>
      <c r="L226" s="282">
        <f>L227</f>
        <v>172</v>
      </c>
      <c r="M226" s="282">
        <f>M227</f>
        <v>184</v>
      </c>
      <c r="N226" s="435">
        <f t="shared" si="19"/>
        <v>337</v>
      </c>
      <c r="O226" s="405">
        <f t="shared" si="19"/>
        <v>302</v>
      </c>
      <c r="P226" s="282">
        <f t="shared" si="19"/>
        <v>337</v>
      </c>
    </row>
    <row r="227" spans="1:16" ht="24.75" customHeight="1">
      <c r="A227" s="25"/>
      <c r="B227" s="11" t="s">
        <v>641</v>
      </c>
      <c r="C227" s="27"/>
      <c r="D227" s="27" t="s">
        <v>95</v>
      </c>
      <c r="E227" s="27" t="s">
        <v>92</v>
      </c>
      <c r="F227" s="6" t="s">
        <v>93</v>
      </c>
      <c r="G227" s="6" t="s">
        <v>638</v>
      </c>
      <c r="H227" s="6"/>
      <c r="I227" s="6"/>
      <c r="J227" s="282">
        <f>J228</f>
        <v>272</v>
      </c>
      <c r="K227" s="282"/>
      <c r="L227" s="282">
        <v>172</v>
      </c>
      <c r="M227" s="282">
        <v>184</v>
      </c>
      <c r="N227" s="435">
        <f t="shared" si="19"/>
        <v>337</v>
      </c>
      <c r="O227" s="405">
        <f t="shared" si="19"/>
        <v>302</v>
      </c>
      <c r="P227" s="282">
        <f t="shared" si="19"/>
        <v>337</v>
      </c>
    </row>
    <row r="228" spans="1:16" ht="16.5" customHeight="1">
      <c r="A228" s="25"/>
      <c r="B228" s="69" t="s">
        <v>94</v>
      </c>
      <c r="C228" s="27"/>
      <c r="D228" s="27"/>
      <c r="E228" s="27"/>
      <c r="F228" s="6" t="s">
        <v>93</v>
      </c>
      <c r="G228" s="6" t="s">
        <v>638</v>
      </c>
      <c r="H228" s="6" t="s">
        <v>289</v>
      </c>
      <c r="I228" s="6" t="s">
        <v>289</v>
      </c>
      <c r="J228" s="282">
        <v>272</v>
      </c>
      <c r="K228" s="282"/>
      <c r="L228" s="282">
        <v>172</v>
      </c>
      <c r="M228" s="282">
        <v>184</v>
      </c>
      <c r="N228" s="435">
        <v>337</v>
      </c>
      <c r="O228" s="405">
        <v>302</v>
      </c>
      <c r="P228" s="282">
        <v>337</v>
      </c>
    </row>
    <row r="229" spans="1:16" ht="48" customHeight="1">
      <c r="A229" s="73">
        <v>4</v>
      </c>
      <c r="B229" s="43" t="s">
        <v>623</v>
      </c>
      <c r="C229" s="27"/>
      <c r="D229" s="27" t="s">
        <v>76</v>
      </c>
      <c r="E229" s="27" t="s">
        <v>719</v>
      </c>
      <c r="F229" s="27" t="s">
        <v>82</v>
      </c>
      <c r="G229" s="93"/>
      <c r="H229" s="93"/>
      <c r="I229" s="27"/>
      <c r="J229" s="42">
        <f>J230</f>
        <v>6205</v>
      </c>
      <c r="K229" s="42"/>
      <c r="L229" s="42">
        <f>L230</f>
        <v>6305</v>
      </c>
      <c r="M229" s="42">
        <f>M230</f>
        <v>6960</v>
      </c>
      <c r="N229" s="41">
        <f>N230</f>
        <v>9412.673999999999</v>
      </c>
      <c r="O229" s="141">
        <f>O230</f>
        <v>6962.099999999999</v>
      </c>
      <c r="P229" s="42">
        <f>P230</f>
        <v>6915</v>
      </c>
    </row>
    <row r="230" spans="1:16" ht="38.25">
      <c r="A230" s="25"/>
      <c r="B230" s="110" t="s">
        <v>624</v>
      </c>
      <c r="C230" s="6"/>
      <c r="D230" s="6" t="s">
        <v>76</v>
      </c>
      <c r="E230" s="6" t="s">
        <v>719</v>
      </c>
      <c r="F230" s="6" t="s">
        <v>90</v>
      </c>
      <c r="G230" s="6"/>
      <c r="H230" s="6"/>
      <c r="I230" s="6"/>
      <c r="J230" s="280">
        <f>J232</f>
        <v>6205</v>
      </c>
      <c r="K230" s="280"/>
      <c r="L230" s="280">
        <f>L232</f>
        <v>6305</v>
      </c>
      <c r="M230" s="280">
        <f>M232</f>
        <v>6960</v>
      </c>
      <c r="N230" s="436">
        <f>N232</f>
        <v>9412.673999999999</v>
      </c>
      <c r="O230" s="406">
        <f>O232</f>
        <v>6962.099999999999</v>
      </c>
      <c r="P230" s="280">
        <f>P232</f>
        <v>6915</v>
      </c>
    </row>
    <row r="231" spans="1:16" ht="25.5">
      <c r="A231" s="25"/>
      <c r="B231" s="307" t="s">
        <v>89</v>
      </c>
      <c r="C231" s="6"/>
      <c r="D231" s="6"/>
      <c r="E231" s="6"/>
      <c r="F231" s="6" t="s">
        <v>88</v>
      </c>
      <c r="G231" s="6"/>
      <c r="H231" s="6"/>
      <c r="I231" s="6"/>
      <c r="J231" s="280">
        <f>J232</f>
        <v>6205</v>
      </c>
      <c r="K231" s="280"/>
      <c r="L231" s="280"/>
      <c r="M231" s="280"/>
      <c r="N231" s="436">
        <f>N232</f>
        <v>9412.673999999999</v>
      </c>
      <c r="O231" s="406">
        <f>O232</f>
        <v>6962.099999999999</v>
      </c>
      <c r="P231" s="280">
        <f>P232</f>
        <v>6915</v>
      </c>
    </row>
    <row r="232" spans="1:16" ht="25.5">
      <c r="A232" s="25"/>
      <c r="B232" s="40" t="s">
        <v>87</v>
      </c>
      <c r="C232" s="6"/>
      <c r="D232" s="6" t="s">
        <v>76</v>
      </c>
      <c r="E232" s="6" t="s">
        <v>719</v>
      </c>
      <c r="F232" s="6" t="s">
        <v>84</v>
      </c>
      <c r="G232" s="6"/>
      <c r="H232" s="6"/>
      <c r="I232" s="6"/>
      <c r="J232" s="280">
        <f>J233+J235+J237</f>
        <v>6205</v>
      </c>
      <c r="K232" s="280"/>
      <c r="L232" s="280">
        <f>L233+L235+L237</f>
        <v>6305</v>
      </c>
      <c r="M232" s="280">
        <f>M233+M235+M237</f>
        <v>6960</v>
      </c>
      <c r="N232" s="436">
        <f>N233+N235+N237</f>
        <v>9412.673999999999</v>
      </c>
      <c r="O232" s="406">
        <f>O233+O235+O237</f>
        <v>6962.099999999999</v>
      </c>
      <c r="P232" s="280">
        <f>P233+P235+P237</f>
        <v>6915</v>
      </c>
    </row>
    <row r="233" spans="1:16" ht="12.75">
      <c r="A233" s="25"/>
      <c r="B233" s="12" t="s">
        <v>86</v>
      </c>
      <c r="C233" s="6"/>
      <c r="D233" s="6" t="s">
        <v>76</v>
      </c>
      <c r="E233" s="6" t="s">
        <v>719</v>
      </c>
      <c r="F233" s="6" t="s">
        <v>84</v>
      </c>
      <c r="G233" s="6" t="s">
        <v>85</v>
      </c>
      <c r="H233" s="6"/>
      <c r="I233" s="6"/>
      <c r="J233" s="280">
        <f>J234</f>
        <v>4156.915</v>
      </c>
      <c r="K233" s="299"/>
      <c r="L233" s="280">
        <v>5305.114</v>
      </c>
      <c r="M233" s="280">
        <v>6631.482</v>
      </c>
      <c r="N233" s="436">
        <f>N234</f>
        <v>6167.954</v>
      </c>
      <c r="O233" s="406">
        <f>O234</f>
        <v>4886.967</v>
      </c>
      <c r="P233" s="280">
        <f>P234</f>
        <v>5375.008</v>
      </c>
    </row>
    <row r="234" spans="1:16" ht="12.75">
      <c r="A234" s="25"/>
      <c r="B234" s="12" t="s">
        <v>721</v>
      </c>
      <c r="C234" s="6"/>
      <c r="D234" s="6"/>
      <c r="E234" s="6"/>
      <c r="F234" s="6" t="s">
        <v>84</v>
      </c>
      <c r="G234" s="6" t="s">
        <v>85</v>
      </c>
      <c r="H234" s="6" t="s">
        <v>247</v>
      </c>
      <c r="I234" s="6" t="s">
        <v>249</v>
      </c>
      <c r="J234" s="280">
        <v>4156.915</v>
      </c>
      <c r="K234" s="299"/>
      <c r="L234" s="280"/>
      <c r="M234" s="280"/>
      <c r="N234" s="436">
        <f>6556.288-851+462.666</f>
        <v>6167.954</v>
      </c>
      <c r="O234" s="406">
        <v>4886.967</v>
      </c>
      <c r="P234" s="280">
        <v>5375.008</v>
      </c>
    </row>
    <row r="235" spans="1:16" ht="24.75" customHeight="1">
      <c r="A235" s="25"/>
      <c r="B235" s="11" t="s">
        <v>641</v>
      </c>
      <c r="C235" s="6"/>
      <c r="D235" s="6" t="s">
        <v>76</v>
      </c>
      <c r="E235" s="6" t="s">
        <v>719</v>
      </c>
      <c r="F235" s="6" t="s">
        <v>84</v>
      </c>
      <c r="G235" s="6" t="s">
        <v>638</v>
      </c>
      <c r="H235" s="6"/>
      <c r="I235" s="6"/>
      <c r="J235" s="280">
        <f>J236</f>
        <v>2047.085</v>
      </c>
      <c r="K235" s="280"/>
      <c r="L235" s="280">
        <f>999.886-0.886</f>
        <v>999</v>
      </c>
      <c r="M235" s="280">
        <v>328</v>
      </c>
      <c r="N235" s="436">
        <f>N236</f>
        <v>3235.507</v>
      </c>
      <c r="O235" s="406">
        <f>O236</f>
        <v>2074.133</v>
      </c>
      <c r="P235" s="280">
        <f>P236</f>
        <v>1538.992</v>
      </c>
    </row>
    <row r="236" spans="1:17" ht="12.75">
      <c r="A236" s="25"/>
      <c r="B236" s="12" t="s">
        <v>721</v>
      </c>
      <c r="C236" s="6"/>
      <c r="D236" s="6"/>
      <c r="E236" s="6"/>
      <c r="F236" s="6" t="s">
        <v>84</v>
      </c>
      <c r="G236" s="6" t="s">
        <v>638</v>
      </c>
      <c r="H236" s="6" t="s">
        <v>247</v>
      </c>
      <c r="I236" s="6" t="s">
        <v>249</v>
      </c>
      <c r="J236" s="280">
        <v>2047.085</v>
      </c>
      <c r="K236" s="280"/>
      <c r="L236" s="280"/>
      <c r="M236" s="280"/>
      <c r="N236" s="436">
        <f>913.187+851+200+421.576+300-8.5+358.244+200</f>
        <v>3235.507</v>
      </c>
      <c r="O236" s="406">
        <v>2074.133</v>
      </c>
      <c r="P236" s="280">
        <v>1538.992</v>
      </c>
      <c r="Q236" s="556"/>
    </row>
    <row r="237" spans="1:16" ht="12.75">
      <c r="A237" s="25"/>
      <c r="B237" s="12" t="s">
        <v>728</v>
      </c>
      <c r="C237" s="6"/>
      <c r="D237" s="6" t="s">
        <v>76</v>
      </c>
      <c r="E237" s="6" t="s">
        <v>719</v>
      </c>
      <c r="F237" s="6" t="s">
        <v>84</v>
      </c>
      <c r="G237" s="6" t="s">
        <v>725</v>
      </c>
      <c r="H237" s="6"/>
      <c r="I237" s="6"/>
      <c r="J237" s="282">
        <f>J238</f>
        <v>1</v>
      </c>
      <c r="K237" s="282"/>
      <c r="L237" s="282">
        <v>0.886</v>
      </c>
      <c r="M237" s="282">
        <v>0.518</v>
      </c>
      <c r="N237" s="435">
        <f>N238</f>
        <v>9.213</v>
      </c>
      <c r="O237" s="405">
        <f>O238</f>
        <v>1</v>
      </c>
      <c r="P237" s="282">
        <f>P238</f>
        <v>1</v>
      </c>
    </row>
    <row r="238" spans="1:16" ht="12.75">
      <c r="A238" s="25"/>
      <c r="B238" s="12" t="s">
        <v>721</v>
      </c>
      <c r="C238" s="6"/>
      <c r="D238" s="6"/>
      <c r="E238" s="6"/>
      <c r="F238" s="6" t="s">
        <v>84</v>
      </c>
      <c r="G238" s="6" t="s">
        <v>725</v>
      </c>
      <c r="H238" s="6" t="s">
        <v>247</v>
      </c>
      <c r="I238" s="6" t="s">
        <v>249</v>
      </c>
      <c r="J238" s="282">
        <v>1</v>
      </c>
      <c r="K238" s="282"/>
      <c r="L238" s="282">
        <f>L233+L235+L237</f>
        <v>6305</v>
      </c>
      <c r="M238" s="282">
        <f>M233+M235+M237</f>
        <v>6960</v>
      </c>
      <c r="N238" s="435">
        <f>0.713+8.5</f>
        <v>9.213</v>
      </c>
      <c r="O238" s="405">
        <v>1</v>
      </c>
      <c r="P238" s="282">
        <v>1</v>
      </c>
    </row>
    <row r="239" spans="1:16" ht="39" customHeight="1">
      <c r="A239" s="73">
        <v>5</v>
      </c>
      <c r="B239" s="43" t="s">
        <v>623</v>
      </c>
      <c r="C239" s="27"/>
      <c r="D239" s="27" t="s">
        <v>76</v>
      </c>
      <c r="E239" s="27" t="s">
        <v>72</v>
      </c>
      <c r="F239" s="6" t="s">
        <v>82</v>
      </c>
      <c r="G239" s="93"/>
      <c r="H239" s="93"/>
      <c r="I239" s="27"/>
      <c r="J239" s="42">
        <f>J240</f>
        <v>1278.5</v>
      </c>
      <c r="K239" s="42"/>
      <c r="L239" s="42">
        <f aca="true" t="shared" si="20" ref="L239:M242">L240</f>
        <v>1278.5</v>
      </c>
      <c r="M239" s="42">
        <f t="shared" si="20"/>
        <v>1238.5</v>
      </c>
      <c r="N239" s="41">
        <f>N240</f>
        <v>1767.0900000000001</v>
      </c>
      <c r="O239" s="141">
        <f>O240</f>
        <v>1250.5</v>
      </c>
      <c r="P239" s="42">
        <f>P240</f>
        <v>1348</v>
      </c>
    </row>
    <row r="240" spans="1:16" ht="25.5">
      <c r="A240" s="25"/>
      <c r="B240" s="110" t="s">
        <v>580</v>
      </c>
      <c r="C240" s="6"/>
      <c r="D240" s="6" t="s">
        <v>76</v>
      </c>
      <c r="E240" s="6" t="s">
        <v>72</v>
      </c>
      <c r="F240" s="6" t="s">
        <v>81</v>
      </c>
      <c r="G240" s="6"/>
      <c r="H240" s="6"/>
      <c r="I240" s="6"/>
      <c r="J240" s="280">
        <f>J242</f>
        <v>1278.5</v>
      </c>
      <c r="K240" s="280"/>
      <c r="L240" s="280">
        <f>L242</f>
        <v>1278.5</v>
      </c>
      <c r="M240" s="280">
        <f>M242</f>
        <v>1238.5</v>
      </c>
      <c r="N240" s="436">
        <f>N242</f>
        <v>1767.0900000000001</v>
      </c>
      <c r="O240" s="406">
        <f>O242</f>
        <v>1250.5</v>
      </c>
      <c r="P240" s="280">
        <f>P242</f>
        <v>1348</v>
      </c>
    </row>
    <row r="241" spans="1:16" ht="12.75">
      <c r="A241" s="25"/>
      <c r="B241" s="307" t="s">
        <v>80</v>
      </c>
      <c r="C241" s="6"/>
      <c r="D241" s="6"/>
      <c r="E241" s="6"/>
      <c r="F241" s="6" t="s">
        <v>79</v>
      </c>
      <c r="G241" s="6"/>
      <c r="H241" s="6"/>
      <c r="I241" s="6"/>
      <c r="J241" s="280">
        <f>J242</f>
        <v>1278.5</v>
      </c>
      <c r="K241" s="280"/>
      <c r="L241" s="280"/>
      <c r="M241" s="280"/>
      <c r="N241" s="436">
        <f aca="true" t="shared" si="21" ref="N241:P242">N242</f>
        <v>1767.0900000000001</v>
      </c>
      <c r="O241" s="406">
        <f t="shared" si="21"/>
        <v>1250.5</v>
      </c>
      <c r="P241" s="280">
        <f t="shared" si="21"/>
        <v>1348</v>
      </c>
    </row>
    <row r="242" spans="1:16" ht="12.75">
      <c r="A242" s="25"/>
      <c r="B242" s="40" t="s">
        <v>78</v>
      </c>
      <c r="C242" s="6"/>
      <c r="D242" s="6" t="s">
        <v>76</v>
      </c>
      <c r="E242" s="6" t="s">
        <v>72</v>
      </c>
      <c r="F242" s="6" t="s">
        <v>73</v>
      </c>
      <c r="G242" s="6"/>
      <c r="H242" s="6"/>
      <c r="I242" s="6"/>
      <c r="J242" s="280">
        <f>J243</f>
        <v>1278.5</v>
      </c>
      <c r="K242" s="280"/>
      <c r="L242" s="280">
        <f t="shared" si="20"/>
        <v>1278.5</v>
      </c>
      <c r="M242" s="280">
        <f t="shared" si="20"/>
        <v>1238.5</v>
      </c>
      <c r="N242" s="436">
        <f t="shared" si="21"/>
        <v>1767.0900000000001</v>
      </c>
      <c r="O242" s="406">
        <f t="shared" si="21"/>
        <v>1250.5</v>
      </c>
      <c r="P242" s="280">
        <f t="shared" si="21"/>
        <v>1348</v>
      </c>
    </row>
    <row r="243" spans="1:16" ht="24.75" customHeight="1">
      <c r="A243" s="25"/>
      <c r="B243" s="11" t="s">
        <v>641</v>
      </c>
      <c r="C243" s="6"/>
      <c r="D243" s="6" t="s">
        <v>76</v>
      </c>
      <c r="E243" s="6" t="s">
        <v>72</v>
      </c>
      <c r="F243" s="6" t="s">
        <v>73</v>
      </c>
      <c r="G243" s="6" t="s">
        <v>638</v>
      </c>
      <c r="H243" s="6"/>
      <c r="I243" s="6"/>
      <c r="J243" s="280">
        <f>J245</f>
        <v>1278.5</v>
      </c>
      <c r="K243" s="280"/>
      <c r="L243" s="280">
        <v>1278.5</v>
      </c>
      <c r="M243" s="280">
        <v>1238.5</v>
      </c>
      <c r="N243" s="436">
        <f>N245</f>
        <v>1767.0900000000001</v>
      </c>
      <c r="O243" s="406">
        <f>O245</f>
        <v>1250.5</v>
      </c>
      <c r="P243" s="280">
        <f>P245</f>
        <v>1348</v>
      </c>
    </row>
    <row r="244" spans="1:24" s="114" customFormat="1" ht="51" hidden="1">
      <c r="A244" s="117"/>
      <c r="B244" s="116" t="s">
        <v>77</v>
      </c>
      <c r="C244" s="26"/>
      <c r="D244" s="26" t="s">
        <v>76</v>
      </c>
      <c r="E244" s="6" t="s">
        <v>72</v>
      </c>
      <c r="F244" s="26" t="s">
        <v>75</v>
      </c>
      <c r="G244" s="24"/>
      <c r="H244" s="24"/>
      <c r="I244" s="6"/>
      <c r="J244" s="282"/>
      <c r="K244" s="282"/>
      <c r="L244" s="282"/>
      <c r="M244" s="282"/>
      <c r="N244" s="435"/>
      <c r="O244" s="405"/>
      <c r="P244" s="282"/>
      <c r="Q244" s="115"/>
      <c r="R244" s="115"/>
      <c r="S244" s="115"/>
      <c r="T244" s="115"/>
      <c r="U244" s="115"/>
      <c r="V244" s="115"/>
      <c r="W244" s="115"/>
      <c r="X244" s="115"/>
    </row>
    <row r="245" spans="1:24" s="114" customFormat="1" ht="15.75">
      <c r="A245" s="117"/>
      <c r="B245" s="116" t="s">
        <v>74</v>
      </c>
      <c r="C245" s="26"/>
      <c r="D245" s="26"/>
      <c r="E245" s="6"/>
      <c r="F245" s="6" t="s">
        <v>73</v>
      </c>
      <c r="G245" s="6" t="s">
        <v>638</v>
      </c>
      <c r="H245" s="6" t="s">
        <v>247</v>
      </c>
      <c r="I245" s="6" t="s">
        <v>246</v>
      </c>
      <c r="J245" s="280">
        <v>1278.5</v>
      </c>
      <c r="K245" s="280"/>
      <c r="L245" s="280">
        <v>1278.5</v>
      </c>
      <c r="M245" s="280">
        <v>1238.5</v>
      </c>
      <c r="N245" s="436">
        <f>1088+679.09</f>
        <v>1767.0900000000001</v>
      </c>
      <c r="O245" s="406">
        <v>1250.5</v>
      </c>
      <c r="P245" s="280">
        <v>1348</v>
      </c>
      <c r="Q245" s="115"/>
      <c r="R245" s="115"/>
      <c r="S245" s="115"/>
      <c r="T245" s="115"/>
      <c r="U245" s="115"/>
      <c r="V245" s="115"/>
      <c r="W245" s="115"/>
      <c r="X245" s="115"/>
    </row>
    <row r="246" spans="1:16" ht="39" customHeight="1">
      <c r="A246" s="73">
        <v>4</v>
      </c>
      <c r="B246" s="43" t="s">
        <v>625</v>
      </c>
      <c r="C246" s="27"/>
      <c r="D246" s="27" t="s">
        <v>5</v>
      </c>
      <c r="E246" s="27" t="s">
        <v>3</v>
      </c>
      <c r="F246" s="27" t="s">
        <v>71</v>
      </c>
      <c r="G246" s="93"/>
      <c r="H246" s="93"/>
      <c r="I246" s="27"/>
      <c r="J246" s="42">
        <f>J247+J260</f>
        <v>1182</v>
      </c>
      <c r="K246" s="42"/>
      <c r="L246" s="42">
        <f>L247+L260</f>
        <v>1182</v>
      </c>
      <c r="M246" s="42">
        <f>M247+M260</f>
        <v>1022</v>
      </c>
      <c r="N246" s="41">
        <f>N247+N260</f>
        <v>676</v>
      </c>
      <c r="O246" s="141">
        <f>O247+O260</f>
        <v>1202</v>
      </c>
      <c r="P246" s="42">
        <f>P247+P260</f>
        <v>676</v>
      </c>
    </row>
    <row r="247" spans="1:16" ht="63.75">
      <c r="A247" s="25"/>
      <c r="B247" s="110" t="s">
        <v>626</v>
      </c>
      <c r="C247" s="6"/>
      <c r="D247" s="6" t="s">
        <v>5</v>
      </c>
      <c r="E247" s="6" t="s">
        <v>3</v>
      </c>
      <c r="F247" s="6" t="s">
        <v>70</v>
      </c>
      <c r="G247" s="70"/>
      <c r="H247" s="70"/>
      <c r="I247" s="6"/>
      <c r="J247" s="283">
        <f>J248</f>
        <v>496</v>
      </c>
      <c r="K247" s="283"/>
      <c r="L247" s="283">
        <f>L249+L257</f>
        <v>496</v>
      </c>
      <c r="M247" s="283">
        <f>M249+M257</f>
        <v>336</v>
      </c>
      <c r="N247" s="430">
        <f>N248+N252</f>
        <v>363.32</v>
      </c>
      <c r="O247" s="289">
        <f>O248+O252</f>
        <v>506</v>
      </c>
      <c r="P247" s="283">
        <f>P248+P252</f>
        <v>646</v>
      </c>
    </row>
    <row r="248" spans="1:16" ht="38.25" hidden="1">
      <c r="A248" s="25"/>
      <c r="B248" s="307" t="s">
        <v>68</v>
      </c>
      <c r="C248" s="6"/>
      <c r="D248" s="6"/>
      <c r="E248" s="6"/>
      <c r="F248" s="6" t="s">
        <v>67</v>
      </c>
      <c r="G248" s="70"/>
      <c r="H248" s="70"/>
      <c r="I248" s="6"/>
      <c r="J248" s="283">
        <f>J249+J257</f>
        <v>496</v>
      </c>
      <c r="K248" s="283"/>
      <c r="L248" s="283"/>
      <c r="M248" s="283"/>
      <c r="N248" s="430">
        <f aca="true" t="shared" si="22" ref="N248:P250">N249</f>
        <v>0</v>
      </c>
      <c r="O248" s="289">
        <f t="shared" si="22"/>
        <v>0</v>
      </c>
      <c r="P248" s="283">
        <f t="shared" si="22"/>
        <v>0</v>
      </c>
    </row>
    <row r="249" spans="1:16" ht="25.5" hidden="1">
      <c r="A249" s="25"/>
      <c r="B249" s="40" t="s">
        <v>69</v>
      </c>
      <c r="C249" s="6"/>
      <c r="D249" s="6" t="s">
        <v>5</v>
      </c>
      <c r="E249" s="6" t="s">
        <v>3</v>
      </c>
      <c r="F249" s="6" t="s">
        <v>65</v>
      </c>
      <c r="G249" s="70"/>
      <c r="H249" s="70"/>
      <c r="I249" s="6"/>
      <c r="J249" s="283">
        <f>J250</f>
        <v>296</v>
      </c>
      <c r="K249" s="283"/>
      <c r="L249" s="283">
        <f>L250</f>
        <v>296</v>
      </c>
      <c r="M249" s="283">
        <f>M250</f>
        <v>136</v>
      </c>
      <c r="N249" s="430">
        <f t="shared" si="22"/>
        <v>0</v>
      </c>
      <c r="O249" s="289">
        <f t="shared" si="22"/>
        <v>0</v>
      </c>
      <c r="P249" s="283">
        <f t="shared" si="22"/>
        <v>0</v>
      </c>
    </row>
    <row r="250" spans="1:16" ht="24.75" customHeight="1" hidden="1">
      <c r="A250" s="25"/>
      <c r="B250" s="11" t="s">
        <v>641</v>
      </c>
      <c r="C250" s="6"/>
      <c r="D250" s="6" t="s">
        <v>5</v>
      </c>
      <c r="E250" s="6" t="s">
        <v>3</v>
      </c>
      <c r="F250" s="6" t="s">
        <v>65</v>
      </c>
      <c r="G250" s="70">
        <v>240</v>
      </c>
      <c r="H250" s="70"/>
      <c r="I250" s="6"/>
      <c r="J250" s="283">
        <f>J251</f>
        <v>296</v>
      </c>
      <c r="K250" s="283"/>
      <c r="L250" s="283">
        <v>296</v>
      </c>
      <c r="M250" s="283">
        <v>136</v>
      </c>
      <c r="N250" s="430">
        <f t="shared" si="22"/>
        <v>0</v>
      </c>
      <c r="O250" s="289">
        <f t="shared" si="22"/>
        <v>0</v>
      </c>
      <c r="P250" s="283">
        <f t="shared" si="22"/>
        <v>0</v>
      </c>
    </row>
    <row r="251" spans="1:16" ht="25.5" hidden="1">
      <c r="A251" s="25"/>
      <c r="B251" s="65" t="s">
        <v>54</v>
      </c>
      <c r="C251" s="6"/>
      <c r="D251" s="6"/>
      <c r="E251" s="6"/>
      <c r="F251" s="6" t="s">
        <v>65</v>
      </c>
      <c r="G251" s="70">
        <v>240</v>
      </c>
      <c r="H251" s="70"/>
      <c r="I251" s="6" t="s">
        <v>3</v>
      </c>
      <c r="J251" s="283">
        <v>296</v>
      </c>
      <c r="K251" s="283"/>
      <c r="L251" s="283">
        <v>296</v>
      </c>
      <c r="M251" s="283">
        <v>136</v>
      </c>
      <c r="N251" s="430"/>
      <c r="O251" s="289"/>
      <c r="P251" s="283"/>
    </row>
    <row r="252" spans="1:16" ht="38.25">
      <c r="A252" s="25"/>
      <c r="B252" s="307" t="s">
        <v>68</v>
      </c>
      <c r="C252" s="6"/>
      <c r="D252" s="6"/>
      <c r="E252" s="6"/>
      <c r="F252" s="6" t="s">
        <v>67</v>
      </c>
      <c r="G252" s="70"/>
      <c r="H252" s="70"/>
      <c r="I252" s="6"/>
      <c r="J252" s="283">
        <f>J257</f>
        <v>200</v>
      </c>
      <c r="K252" s="283"/>
      <c r="L252" s="283"/>
      <c r="M252" s="283"/>
      <c r="N252" s="430">
        <f>N257+N253</f>
        <v>363.32</v>
      </c>
      <c r="O252" s="289">
        <f>O257+O253</f>
        <v>506</v>
      </c>
      <c r="P252" s="283">
        <f>P257+P253</f>
        <v>646</v>
      </c>
    </row>
    <row r="253" spans="1:16" ht="25.5">
      <c r="A253" s="25"/>
      <c r="B253" s="309" t="s">
        <v>66</v>
      </c>
      <c r="C253" s="6"/>
      <c r="D253" s="6"/>
      <c r="E253" s="6"/>
      <c r="F253" s="6" t="s">
        <v>65</v>
      </c>
      <c r="G253" s="70"/>
      <c r="H253" s="70"/>
      <c r="I253" s="6"/>
      <c r="J253" s="283"/>
      <c r="K253" s="283"/>
      <c r="L253" s="283"/>
      <c r="M253" s="283"/>
      <c r="N253" s="430">
        <f aca="true" t="shared" si="23" ref="N253:P254">N254</f>
        <v>93.32</v>
      </c>
      <c r="O253" s="289">
        <f t="shared" si="23"/>
        <v>320</v>
      </c>
      <c r="P253" s="283">
        <f t="shared" si="23"/>
        <v>340</v>
      </c>
    </row>
    <row r="254" spans="1:16" ht="25.5">
      <c r="A254" s="25"/>
      <c r="B254" s="11" t="s">
        <v>641</v>
      </c>
      <c r="C254" s="6"/>
      <c r="D254" s="6"/>
      <c r="E254" s="6"/>
      <c r="F254" s="6" t="s">
        <v>65</v>
      </c>
      <c r="G254" s="70">
        <v>240</v>
      </c>
      <c r="H254" s="70"/>
      <c r="I254" s="6"/>
      <c r="J254" s="283"/>
      <c r="K254" s="283"/>
      <c r="L254" s="283"/>
      <c r="M254" s="283"/>
      <c r="N254" s="430">
        <f t="shared" si="23"/>
        <v>93.32</v>
      </c>
      <c r="O254" s="289">
        <f t="shared" si="23"/>
        <v>320</v>
      </c>
      <c r="P254" s="283">
        <f t="shared" si="23"/>
        <v>340</v>
      </c>
    </row>
    <row r="255" spans="1:16" ht="25.5">
      <c r="A255" s="25"/>
      <c r="B255" s="75" t="s">
        <v>54</v>
      </c>
      <c r="C255" s="6"/>
      <c r="D255" s="6"/>
      <c r="E255" s="6"/>
      <c r="F255" s="6" t="s">
        <v>65</v>
      </c>
      <c r="G255" s="70">
        <v>240</v>
      </c>
      <c r="H255" s="6" t="s">
        <v>284</v>
      </c>
      <c r="I255" s="6" t="s">
        <v>320</v>
      </c>
      <c r="J255" s="283"/>
      <c r="K255" s="283"/>
      <c r="L255" s="283"/>
      <c r="M255" s="283"/>
      <c r="N255" s="430">
        <v>93.32</v>
      </c>
      <c r="O255" s="289">
        <v>320</v>
      </c>
      <c r="P255" s="283">
        <v>340</v>
      </c>
    </row>
    <row r="256" spans="1:16" ht="12.75">
      <c r="A256" s="25"/>
      <c r="B256" s="307" t="s">
        <v>64</v>
      </c>
      <c r="C256" s="6"/>
      <c r="D256" s="6"/>
      <c r="E256" s="6"/>
      <c r="F256" s="6" t="s">
        <v>63</v>
      </c>
      <c r="G256" s="70"/>
      <c r="H256" s="70"/>
      <c r="I256" s="6"/>
      <c r="J256" s="283"/>
      <c r="K256" s="283"/>
      <c r="L256" s="283"/>
      <c r="M256" s="283"/>
      <c r="N256" s="430">
        <f aca="true" t="shared" si="24" ref="N256:P258">N257</f>
        <v>270</v>
      </c>
      <c r="O256" s="289">
        <f t="shared" si="24"/>
        <v>186</v>
      </c>
      <c r="P256" s="283">
        <f t="shared" si="24"/>
        <v>306</v>
      </c>
    </row>
    <row r="257" spans="1:16" ht="12.75">
      <c r="A257" s="25"/>
      <c r="B257" s="309" t="s">
        <v>62</v>
      </c>
      <c r="C257" s="6"/>
      <c r="D257" s="6" t="s">
        <v>5</v>
      </c>
      <c r="E257" s="6" t="s">
        <v>3</v>
      </c>
      <c r="F257" s="6" t="s">
        <v>61</v>
      </c>
      <c r="G257" s="70"/>
      <c r="H257" s="70"/>
      <c r="I257" s="6"/>
      <c r="J257" s="283">
        <f>J258</f>
        <v>200</v>
      </c>
      <c r="K257" s="283"/>
      <c r="L257" s="283">
        <f>L258</f>
        <v>200</v>
      </c>
      <c r="M257" s="283">
        <f>M258</f>
        <v>200</v>
      </c>
      <c r="N257" s="430">
        <f t="shared" si="24"/>
        <v>270</v>
      </c>
      <c r="O257" s="289">
        <f t="shared" si="24"/>
        <v>186</v>
      </c>
      <c r="P257" s="283">
        <f t="shared" si="24"/>
        <v>306</v>
      </c>
    </row>
    <row r="258" spans="1:16" ht="24.75" customHeight="1">
      <c r="A258" s="25"/>
      <c r="B258" s="11" t="s">
        <v>641</v>
      </c>
      <c r="C258" s="6"/>
      <c r="D258" s="6" t="s">
        <v>5</v>
      </c>
      <c r="E258" s="6" t="s">
        <v>3</v>
      </c>
      <c r="F258" s="6" t="s">
        <v>61</v>
      </c>
      <c r="G258" s="70">
        <v>240</v>
      </c>
      <c r="H258" s="70"/>
      <c r="I258" s="6"/>
      <c r="J258" s="283">
        <f>J259</f>
        <v>200</v>
      </c>
      <c r="K258" s="283"/>
      <c r="L258" s="283">
        <v>200</v>
      </c>
      <c r="M258" s="283">
        <v>200</v>
      </c>
      <c r="N258" s="430">
        <f t="shared" si="24"/>
        <v>270</v>
      </c>
      <c r="O258" s="289">
        <f t="shared" si="24"/>
        <v>186</v>
      </c>
      <c r="P258" s="283">
        <f t="shared" si="24"/>
        <v>306</v>
      </c>
    </row>
    <row r="259" spans="1:16" ht="25.5">
      <c r="A259" s="25"/>
      <c r="B259" s="75" t="s">
        <v>54</v>
      </c>
      <c r="C259" s="6"/>
      <c r="D259" s="6"/>
      <c r="E259" s="6"/>
      <c r="F259" s="6" t="s">
        <v>61</v>
      </c>
      <c r="G259" s="70">
        <v>240</v>
      </c>
      <c r="H259" s="6" t="s">
        <v>284</v>
      </c>
      <c r="I259" s="6" t="s">
        <v>320</v>
      </c>
      <c r="J259" s="283">
        <v>200</v>
      </c>
      <c r="K259" s="283"/>
      <c r="L259" s="283">
        <v>200</v>
      </c>
      <c r="M259" s="283">
        <v>200</v>
      </c>
      <c r="N259" s="430">
        <v>270</v>
      </c>
      <c r="O259" s="289">
        <v>186</v>
      </c>
      <c r="P259" s="283">
        <v>306</v>
      </c>
    </row>
    <row r="260" spans="1:16" ht="63.75">
      <c r="A260" s="25"/>
      <c r="B260" s="110" t="s">
        <v>553</v>
      </c>
      <c r="C260" s="27"/>
      <c r="D260" s="6" t="s">
        <v>5</v>
      </c>
      <c r="E260" s="6" t="s">
        <v>3</v>
      </c>
      <c r="F260" s="6" t="s">
        <v>60</v>
      </c>
      <c r="G260" s="6"/>
      <c r="H260" s="6"/>
      <c r="I260" s="6"/>
      <c r="J260" s="283">
        <f>J262</f>
        <v>686</v>
      </c>
      <c r="K260" s="283"/>
      <c r="L260" s="283">
        <f>L262</f>
        <v>686</v>
      </c>
      <c r="M260" s="283">
        <f>M262</f>
        <v>686</v>
      </c>
      <c r="N260" s="430">
        <f aca="true" t="shared" si="25" ref="N260:P261">N261</f>
        <v>312.68</v>
      </c>
      <c r="O260" s="289">
        <f t="shared" si="25"/>
        <v>696</v>
      </c>
      <c r="P260" s="283">
        <f t="shared" si="25"/>
        <v>30</v>
      </c>
    </row>
    <row r="261" spans="1:16" ht="51">
      <c r="A261" s="25"/>
      <c r="B261" s="307" t="s">
        <v>59</v>
      </c>
      <c r="C261" s="27"/>
      <c r="D261" s="6"/>
      <c r="E261" s="6"/>
      <c r="F261" s="6" t="s">
        <v>58</v>
      </c>
      <c r="G261" s="6"/>
      <c r="H261" s="6"/>
      <c r="I261" s="6"/>
      <c r="J261" s="283">
        <f>J260</f>
        <v>686</v>
      </c>
      <c r="K261" s="283"/>
      <c r="L261" s="283"/>
      <c r="M261" s="283"/>
      <c r="N261" s="430">
        <f t="shared" si="25"/>
        <v>312.68</v>
      </c>
      <c r="O261" s="289">
        <f t="shared" si="25"/>
        <v>696</v>
      </c>
      <c r="P261" s="283">
        <f t="shared" si="25"/>
        <v>30</v>
      </c>
    </row>
    <row r="262" spans="1:16" ht="12.75">
      <c r="A262" s="25"/>
      <c r="B262" s="309" t="s">
        <v>57</v>
      </c>
      <c r="C262" s="27"/>
      <c r="D262" s="6" t="s">
        <v>5</v>
      </c>
      <c r="E262" s="6" t="s">
        <v>3</v>
      </c>
      <c r="F262" s="6" t="s">
        <v>53</v>
      </c>
      <c r="G262" s="27"/>
      <c r="H262" s="27"/>
      <c r="I262" s="6"/>
      <c r="J262" s="283">
        <f>J264</f>
        <v>686</v>
      </c>
      <c r="K262" s="283"/>
      <c r="L262" s="283">
        <f>L264</f>
        <v>686</v>
      </c>
      <c r="M262" s="283">
        <f>M264</f>
        <v>686</v>
      </c>
      <c r="N262" s="430">
        <f>N264</f>
        <v>312.68</v>
      </c>
      <c r="O262" s="289">
        <f>O264</f>
        <v>696</v>
      </c>
      <c r="P262" s="283">
        <f>P264</f>
        <v>30</v>
      </c>
    </row>
    <row r="263" spans="1:16" ht="40.5" customHeight="1" hidden="1">
      <c r="A263" s="25"/>
      <c r="B263" s="33" t="s">
        <v>56</v>
      </c>
      <c r="C263" s="112"/>
      <c r="D263" s="24" t="s">
        <v>5</v>
      </c>
      <c r="E263" s="24" t="s">
        <v>3</v>
      </c>
      <c r="F263" s="24" t="s">
        <v>55</v>
      </c>
      <c r="G263" s="113"/>
      <c r="H263" s="113"/>
      <c r="I263" s="24" t="s">
        <v>3</v>
      </c>
      <c r="J263" s="289"/>
      <c r="K263" s="289"/>
      <c r="L263" s="289"/>
      <c r="M263" s="289"/>
      <c r="N263" s="437"/>
      <c r="O263" s="289"/>
      <c r="P263" s="289"/>
    </row>
    <row r="264" spans="1:16" ht="24.75" customHeight="1">
      <c r="A264" s="25"/>
      <c r="B264" s="11" t="s">
        <v>641</v>
      </c>
      <c r="C264" s="112"/>
      <c r="D264" s="6" t="s">
        <v>5</v>
      </c>
      <c r="E264" s="6" t="s">
        <v>3</v>
      </c>
      <c r="F264" s="6" t="s">
        <v>53</v>
      </c>
      <c r="G264" s="26" t="s">
        <v>638</v>
      </c>
      <c r="H264" s="26"/>
      <c r="I264" s="6"/>
      <c r="J264" s="283">
        <v>686</v>
      </c>
      <c r="K264" s="289"/>
      <c r="L264" s="283">
        <v>686</v>
      </c>
      <c r="M264" s="283">
        <v>686</v>
      </c>
      <c r="N264" s="430">
        <f>N265</f>
        <v>312.68</v>
      </c>
      <c r="O264" s="289">
        <f>O265</f>
        <v>696</v>
      </c>
      <c r="P264" s="283">
        <f>P265</f>
        <v>30</v>
      </c>
    </row>
    <row r="265" spans="1:16" ht="27" customHeight="1">
      <c r="A265" s="25"/>
      <c r="B265" s="75" t="s">
        <v>54</v>
      </c>
      <c r="C265" s="112"/>
      <c r="D265" s="6"/>
      <c r="E265" s="6"/>
      <c r="F265" s="6" t="s">
        <v>53</v>
      </c>
      <c r="G265" s="26" t="s">
        <v>638</v>
      </c>
      <c r="H265" s="6" t="s">
        <v>284</v>
      </c>
      <c r="I265" s="6" t="s">
        <v>320</v>
      </c>
      <c r="J265" s="283">
        <v>686</v>
      </c>
      <c r="K265" s="289"/>
      <c r="L265" s="283">
        <v>686</v>
      </c>
      <c r="M265" s="283">
        <v>686</v>
      </c>
      <c r="N265" s="430">
        <v>312.68</v>
      </c>
      <c r="O265" s="289">
        <v>696</v>
      </c>
      <c r="P265" s="283">
        <v>30</v>
      </c>
    </row>
    <row r="266" spans="1:24" s="66" customFormat="1" ht="38.25" customHeight="1">
      <c r="A266" s="73">
        <v>5</v>
      </c>
      <c r="B266" s="43" t="s">
        <v>627</v>
      </c>
      <c r="C266" s="71"/>
      <c r="D266" s="71" t="s">
        <v>688</v>
      </c>
      <c r="E266" s="71" t="s">
        <v>694</v>
      </c>
      <c r="F266" s="71" t="s">
        <v>52</v>
      </c>
      <c r="G266" s="93"/>
      <c r="H266" s="93"/>
      <c r="I266" s="71"/>
      <c r="J266" s="42">
        <f>J267+J282</f>
        <v>1600</v>
      </c>
      <c r="K266" s="111"/>
      <c r="L266" s="42">
        <f>L267+L282</f>
        <v>11444.685000000001</v>
      </c>
      <c r="M266" s="42">
        <f>M267+M282</f>
        <v>14038.547</v>
      </c>
      <c r="N266" s="41">
        <f>N267+N282</f>
        <v>10344.455</v>
      </c>
      <c r="O266" s="141">
        <f>O267+O282</f>
        <v>5740</v>
      </c>
      <c r="P266" s="42">
        <f>P267+P282</f>
        <v>5980</v>
      </c>
      <c r="Q266" s="67"/>
      <c r="R266" s="67"/>
      <c r="S266" s="67"/>
      <c r="T266" s="67"/>
      <c r="U266" s="67"/>
      <c r="V266" s="67"/>
      <c r="W266" s="67"/>
      <c r="X266" s="67"/>
    </row>
    <row r="267" spans="1:24" s="66" customFormat="1" ht="25.5">
      <c r="A267" s="68"/>
      <c r="B267" s="110" t="s">
        <v>51</v>
      </c>
      <c r="C267" s="26"/>
      <c r="D267" s="26" t="s">
        <v>688</v>
      </c>
      <c r="E267" s="26" t="s">
        <v>694</v>
      </c>
      <c r="F267" s="26" t="s">
        <v>50</v>
      </c>
      <c r="G267" s="26"/>
      <c r="H267" s="26"/>
      <c r="I267" s="26"/>
      <c r="J267" s="281">
        <f>J268</f>
        <v>800</v>
      </c>
      <c r="K267" s="283"/>
      <c r="L267" s="283">
        <f>L269</f>
        <v>10777.685000000001</v>
      </c>
      <c r="M267" s="281">
        <f>M269</f>
        <v>13305.547</v>
      </c>
      <c r="N267" s="428">
        <f>N268</f>
        <v>2409.7290000000003</v>
      </c>
      <c r="O267" s="401">
        <f>O268</f>
        <v>0</v>
      </c>
      <c r="P267" s="281">
        <f>P268</f>
        <v>0</v>
      </c>
      <c r="Q267" s="67"/>
      <c r="R267" s="67"/>
      <c r="S267" s="67"/>
      <c r="T267" s="67"/>
      <c r="U267" s="67"/>
      <c r="V267" s="67"/>
      <c r="W267" s="67"/>
      <c r="X267" s="67"/>
    </row>
    <row r="268" spans="1:24" s="66" customFormat="1" ht="63.75">
      <c r="A268" s="68"/>
      <c r="B268" s="307" t="s">
        <v>49</v>
      </c>
      <c r="C268" s="26"/>
      <c r="D268" s="26"/>
      <c r="E268" s="26"/>
      <c r="F268" s="26" t="s">
        <v>48</v>
      </c>
      <c r="G268" s="71"/>
      <c r="H268" s="71"/>
      <c r="I268" s="26"/>
      <c r="J268" s="281">
        <f>J271+J275+J278+J281</f>
        <v>800</v>
      </c>
      <c r="K268" s="283"/>
      <c r="L268" s="283"/>
      <c r="M268" s="281"/>
      <c r="N268" s="428">
        <f>N271+N275+N281</f>
        <v>2409.7290000000003</v>
      </c>
      <c r="O268" s="401">
        <f>O271+O275+O281</f>
        <v>0</v>
      </c>
      <c r="P268" s="281">
        <f>P271+P275+P281</f>
        <v>0</v>
      </c>
      <c r="Q268" s="67"/>
      <c r="R268" s="67"/>
      <c r="S268" s="67"/>
      <c r="T268" s="67"/>
      <c r="U268" s="67"/>
      <c r="V268" s="67"/>
      <c r="W268" s="67"/>
      <c r="X268" s="67"/>
    </row>
    <row r="269" spans="1:24" s="66" customFormat="1" ht="12.75">
      <c r="A269" s="68"/>
      <c r="B269" s="309" t="s">
        <v>35</v>
      </c>
      <c r="C269" s="26"/>
      <c r="D269" s="26" t="s">
        <v>688</v>
      </c>
      <c r="E269" s="26" t="s">
        <v>694</v>
      </c>
      <c r="F269" s="26" t="s">
        <v>47</v>
      </c>
      <c r="G269" s="26"/>
      <c r="H269" s="26"/>
      <c r="I269" s="26"/>
      <c r="J269" s="281">
        <f>J270</f>
        <v>0</v>
      </c>
      <c r="K269" s="283"/>
      <c r="L269" s="281">
        <f>L273</f>
        <v>10777.685000000001</v>
      </c>
      <c r="M269" s="281">
        <f>M273</f>
        <v>13305.547</v>
      </c>
      <c r="N269" s="428">
        <f aca="true" t="shared" si="26" ref="N269:P270">N270</f>
        <v>1934.2890000000002</v>
      </c>
      <c r="O269" s="401">
        <f t="shared" si="26"/>
        <v>0</v>
      </c>
      <c r="P269" s="281">
        <f t="shared" si="26"/>
        <v>0</v>
      </c>
      <c r="Q269" s="67"/>
      <c r="R269" s="67"/>
      <c r="S269" s="67"/>
      <c r="T269" s="67"/>
      <c r="U269" s="67"/>
      <c r="V269" s="67"/>
      <c r="W269" s="67"/>
      <c r="X269" s="67"/>
    </row>
    <row r="270" spans="1:24" s="66" customFormat="1" ht="25.5">
      <c r="A270" s="68"/>
      <c r="B270" s="11" t="s">
        <v>641</v>
      </c>
      <c r="C270" s="26"/>
      <c r="D270" s="26"/>
      <c r="E270" s="26"/>
      <c r="F270" s="26" t="s">
        <v>47</v>
      </c>
      <c r="G270" s="26" t="s">
        <v>638</v>
      </c>
      <c r="H270" s="26"/>
      <c r="I270" s="26"/>
      <c r="J270" s="281">
        <f>J271</f>
        <v>0</v>
      </c>
      <c r="K270" s="283"/>
      <c r="L270" s="281"/>
      <c r="M270" s="281"/>
      <c r="N270" s="428">
        <f t="shared" si="26"/>
        <v>1934.2890000000002</v>
      </c>
      <c r="O270" s="401">
        <f t="shared" si="26"/>
        <v>0</v>
      </c>
      <c r="P270" s="281">
        <f t="shared" si="26"/>
        <v>0</v>
      </c>
      <c r="Q270" s="67"/>
      <c r="R270" s="67"/>
      <c r="S270" s="67"/>
      <c r="T270" s="67"/>
      <c r="U270" s="67"/>
      <c r="V270" s="67"/>
      <c r="W270" s="67"/>
      <c r="X270" s="67"/>
    </row>
    <row r="271" spans="1:24" s="66" customFormat="1" ht="12.75">
      <c r="A271" s="68"/>
      <c r="B271" s="12" t="s">
        <v>695</v>
      </c>
      <c r="C271" s="26"/>
      <c r="D271" s="26"/>
      <c r="E271" s="26"/>
      <c r="F271" s="26" t="s">
        <v>47</v>
      </c>
      <c r="G271" s="26" t="s">
        <v>638</v>
      </c>
      <c r="H271" s="6" t="s">
        <v>246</v>
      </c>
      <c r="I271" s="6" t="s">
        <v>320</v>
      </c>
      <c r="J271" s="281"/>
      <c r="K271" s="283"/>
      <c r="L271" s="281"/>
      <c r="M271" s="281"/>
      <c r="N271" s="428">
        <f>2370.38-436.091</f>
        <v>1934.2890000000002</v>
      </c>
      <c r="O271" s="401"/>
      <c r="P271" s="281"/>
      <c r="Q271" s="67"/>
      <c r="R271" s="67"/>
      <c r="S271" s="67"/>
      <c r="T271" s="67"/>
      <c r="U271" s="67"/>
      <c r="V271" s="67"/>
      <c r="W271" s="67"/>
      <c r="X271" s="67"/>
    </row>
    <row r="272" spans="1:24" s="66" customFormat="1" ht="25.5">
      <c r="A272" s="68"/>
      <c r="B272" s="309" t="s">
        <v>46</v>
      </c>
      <c r="C272" s="26"/>
      <c r="D272" s="26"/>
      <c r="E272" s="26"/>
      <c r="F272" s="26" t="s">
        <v>43</v>
      </c>
      <c r="G272" s="26"/>
      <c r="H272" s="26"/>
      <c r="I272" s="26"/>
      <c r="J272" s="281">
        <f>J273</f>
        <v>800</v>
      </c>
      <c r="K272" s="283"/>
      <c r="L272" s="281"/>
      <c r="M272" s="281"/>
      <c r="N272" s="428">
        <f>N273</f>
        <v>475.44000000000005</v>
      </c>
      <c r="O272" s="401">
        <f>O273</f>
        <v>0</v>
      </c>
      <c r="P272" s="281">
        <f>P273</f>
        <v>0</v>
      </c>
      <c r="Q272" s="67"/>
      <c r="R272" s="67"/>
      <c r="S272" s="67"/>
      <c r="T272" s="67"/>
      <c r="U272" s="67"/>
      <c r="V272" s="67"/>
      <c r="W272" s="67"/>
      <c r="X272" s="67"/>
    </row>
    <row r="273" spans="1:24" s="66" customFormat="1" ht="24.75" customHeight="1">
      <c r="A273" s="68"/>
      <c r="B273" s="11" t="s">
        <v>641</v>
      </c>
      <c r="C273" s="26"/>
      <c r="D273" s="26" t="s">
        <v>688</v>
      </c>
      <c r="E273" s="26" t="s">
        <v>694</v>
      </c>
      <c r="F273" s="26" t="s">
        <v>43</v>
      </c>
      <c r="G273" s="26" t="s">
        <v>638</v>
      </c>
      <c r="H273" s="26"/>
      <c r="I273" s="26"/>
      <c r="J273" s="281">
        <f>J275</f>
        <v>800</v>
      </c>
      <c r="K273" s="283"/>
      <c r="L273" s="281">
        <f>22480.2-11702.515</f>
        <v>10777.685000000001</v>
      </c>
      <c r="M273" s="281">
        <v>13305.547</v>
      </c>
      <c r="N273" s="428">
        <f>N275</f>
        <v>475.44000000000005</v>
      </c>
      <c r="O273" s="401">
        <f>O275</f>
        <v>0</v>
      </c>
      <c r="P273" s="281">
        <f>P275</f>
        <v>0</v>
      </c>
      <c r="Q273" s="67"/>
      <c r="R273" s="67"/>
      <c r="S273" s="67"/>
      <c r="T273" s="67"/>
      <c r="U273" s="67"/>
      <c r="V273" s="67"/>
      <c r="W273" s="67"/>
      <c r="X273" s="67"/>
    </row>
    <row r="274" spans="1:24" s="66" customFormat="1" ht="51" hidden="1">
      <c r="A274" s="68"/>
      <c r="B274" s="72" t="s">
        <v>45</v>
      </c>
      <c r="C274" s="71"/>
      <c r="D274" s="26" t="s">
        <v>688</v>
      </c>
      <c r="E274" s="26" t="s">
        <v>694</v>
      </c>
      <c r="F274" s="26" t="s">
        <v>44</v>
      </c>
      <c r="G274" s="71"/>
      <c r="H274" s="71"/>
      <c r="I274" s="26" t="s">
        <v>694</v>
      </c>
      <c r="J274" s="283"/>
      <c r="K274" s="283"/>
      <c r="L274" s="283"/>
      <c r="M274" s="283"/>
      <c r="N274" s="430"/>
      <c r="O274" s="289"/>
      <c r="P274" s="283"/>
      <c r="Q274" s="67"/>
      <c r="R274" s="67"/>
      <c r="S274" s="67"/>
      <c r="T274" s="67"/>
      <c r="U274" s="67"/>
      <c r="V274" s="67"/>
      <c r="W274" s="67"/>
      <c r="X274" s="67"/>
    </row>
    <row r="275" spans="1:24" s="66" customFormat="1" ht="12.75">
      <c r="A275" s="68"/>
      <c r="B275" s="12" t="s">
        <v>695</v>
      </c>
      <c r="C275" s="71"/>
      <c r="D275" s="26"/>
      <c r="E275" s="26"/>
      <c r="F275" s="26" t="s">
        <v>43</v>
      </c>
      <c r="G275" s="26" t="s">
        <v>638</v>
      </c>
      <c r="H275" s="6" t="s">
        <v>246</v>
      </c>
      <c r="I275" s="6" t="s">
        <v>320</v>
      </c>
      <c r="J275" s="281">
        <v>800</v>
      </c>
      <c r="K275" s="283"/>
      <c r="L275" s="281">
        <f>22480.2-11702.515</f>
        <v>10777.685000000001</v>
      </c>
      <c r="M275" s="281">
        <v>13305.547</v>
      </c>
      <c r="N275" s="428">
        <f>739.349-263.909</f>
        <v>475.44000000000005</v>
      </c>
      <c r="O275" s="401"/>
      <c r="P275" s="281"/>
      <c r="Q275" s="67"/>
      <c r="R275" s="67"/>
      <c r="S275" s="67"/>
      <c r="T275" s="67"/>
      <c r="U275" s="67"/>
      <c r="V275" s="67"/>
      <c r="W275" s="67"/>
      <c r="X275" s="67"/>
    </row>
    <row r="276" spans="1:24" s="66" customFormat="1" ht="51" hidden="1">
      <c r="A276" s="68"/>
      <c r="B276" s="309" t="s">
        <v>42</v>
      </c>
      <c r="C276" s="71"/>
      <c r="D276" s="26"/>
      <c r="E276" s="26"/>
      <c r="F276" s="26" t="s">
        <v>41</v>
      </c>
      <c r="G276" s="26"/>
      <c r="H276" s="26"/>
      <c r="I276" s="26"/>
      <c r="J276" s="281">
        <f>J277</f>
        <v>0</v>
      </c>
      <c r="K276" s="283"/>
      <c r="L276" s="281"/>
      <c r="M276" s="281"/>
      <c r="N276" s="428">
        <f aca="true" t="shared" si="27" ref="N276:P277">N277</f>
        <v>0</v>
      </c>
      <c r="O276" s="401">
        <f t="shared" si="27"/>
        <v>0</v>
      </c>
      <c r="P276" s="281">
        <f t="shared" si="27"/>
        <v>0</v>
      </c>
      <c r="Q276" s="67"/>
      <c r="R276" s="67"/>
      <c r="S276" s="67"/>
      <c r="T276" s="67"/>
      <c r="U276" s="67"/>
      <c r="V276" s="67"/>
      <c r="W276" s="67"/>
      <c r="X276" s="67"/>
    </row>
    <row r="277" spans="1:24" s="66" customFormat="1" ht="25.5" hidden="1">
      <c r="A277" s="68"/>
      <c r="B277" s="11" t="s">
        <v>641</v>
      </c>
      <c r="C277" s="71"/>
      <c r="D277" s="26"/>
      <c r="E277" s="26"/>
      <c r="F277" s="26" t="s">
        <v>41</v>
      </c>
      <c r="G277" s="26" t="s">
        <v>638</v>
      </c>
      <c r="H277" s="26"/>
      <c r="I277" s="26"/>
      <c r="J277" s="281">
        <f>J278</f>
        <v>0</v>
      </c>
      <c r="K277" s="283"/>
      <c r="L277" s="281"/>
      <c r="M277" s="281"/>
      <c r="N277" s="428">
        <f t="shared" si="27"/>
        <v>0</v>
      </c>
      <c r="O277" s="401">
        <f t="shared" si="27"/>
        <v>0</v>
      </c>
      <c r="P277" s="281">
        <f t="shared" si="27"/>
        <v>0</v>
      </c>
      <c r="Q277" s="67"/>
      <c r="R277" s="67"/>
      <c r="S277" s="67"/>
      <c r="T277" s="67"/>
      <c r="U277" s="67"/>
      <c r="V277" s="67"/>
      <c r="W277" s="67"/>
      <c r="X277" s="67"/>
    </row>
    <row r="278" spans="1:24" s="66" customFormat="1" ht="12.75" hidden="1">
      <c r="A278" s="68"/>
      <c r="B278" s="12" t="s">
        <v>695</v>
      </c>
      <c r="C278" s="71"/>
      <c r="D278" s="26"/>
      <c r="E278" s="26"/>
      <c r="F278" s="26" t="s">
        <v>41</v>
      </c>
      <c r="G278" s="26" t="s">
        <v>638</v>
      </c>
      <c r="H278" s="26"/>
      <c r="I278" s="26" t="s">
        <v>694</v>
      </c>
      <c r="J278" s="281"/>
      <c r="K278" s="283"/>
      <c r="L278" s="281"/>
      <c r="M278" s="281"/>
      <c r="N278" s="428"/>
      <c r="O278" s="401"/>
      <c r="P278" s="281"/>
      <c r="Q278" s="67"/>
      <c r="R278" s="67"/>
      <c r="S278" s="67"/>
      <c r="T278" s="67"/>
      <c r="U278" s="67"/>
      <c r="V278" s="67"/>
      <c r="W278" s="67"/>
      <c r="X278" s="67"/>
    </row>
    <row r="279" spans="1:24" s="66" customFormat="1" ht="25.5" hidden="1">
      <c r="A279" s="68" t="s">
        <v>740</v>
      </c>
      <c r="B279" s="75" t="s">
        <v>40</v>
      </c>
      <c r="C279" s="71"/>
      <c r="D279" s="26"/>
      <c r="E279" s="26"/>
      <c r="F279" s="26" t="s">
        <v>39</v>
      </c>
      <c r="G279" s="26"/>
      <c r="H279" s="26"/>
      <c r="I279" s="26"/>
      <c r="J279" s="281">
        <f>J280</f>
        <v>0</v>
      </c>
      <c r="K279" s="283"/>
      <c r="L279" s="281"/>
      <c r="M279" s="281"/>
      <c r="N279" s="428">
        <f aca="true" t="shared" si="28" ref="N279:P280">N280</f>
        <v>0</v>
      </c>
      <c r="O279" s="401">
        <f t="shared" si="28"/>
        <v>0</v>
      </c>
      <c r="P279" s="281">
        <f t="shared" si="28"/>
        <v>0</v>
      </c>
      <c r="Q279" s="67"/>
      <c r="R279" s="67"/>
      <c r="S279" s="67"/>
      <c r="T279" s="67"/>
      <c r="U279" s="67"/>
      <c r="V279" s="67"/>
      <c r="W279" s="67"/>
      <c r="X279" s="67"/>
    </row>
    <row r="280" spans="1:24" s="66" customFormat="1" ht="25.5" hidden="1">
      <c r="A280" s="68"/>
      <c r="B280" s="11" t="s">
        <v>641</v>
      </c>
      <c r="C280" s="71"/>
      <c r="D280" s="26"/>
      <c r="E280" s="26"/>
      <c r="F280" s="26" t="s">
        <v>39</v>
      </c>
      <c r="G280" s="26" t="s">
        <v>638</v>
      </c>
      <c r="H280" s="26"/>
      <c r="I280" s="26"/>
      <c r="J280" s="281">
        <f>J281</f>
        <v>0</v>
      </c>
      <c r="K280" s="283"/>
      <c r="L280" s="281"/>
      <c r="M280" s="281"/>
      <c r="N280" s="428">
        <f t="shared" si="28"/>
        <v>0</v>
      </c>
      <c r="O280" s="401">
        <f t="shared" si="28"/>
        <v>0</v>
      </c>
      <c r="P280" s="281">
        <f t="shared" si="28"/>
        <v>0</v>
      </c>
      <c r="Q280" s="67"/>
      <c r="R280" s="67"/>
      <c r="S280" s="67"/>
      <c r="T280" s="67"/>
      <c r="U280" s="67"/>
      <c r="V280" s="67"/>
      <c r="W280" s="67"/>
      <c r="X280" s="67"/>
    </row>
    <row r="281" spans="1:24" s="66" customFormat="1" ht="12.75" hidden="1">
      <c r="A281" s="68"/>
      <c r="B281" s="12" t="s">
        <v>695</v>
      </c>
      <c r="C281" s="71"/>
      <c r="D281" s="26"/>
      <c r="E281" s="26"/>
      <c r="F281" s="26" t="s">
        <v>39</v>
      </c>
      <c r="G281" s="26" t="s">
        <v>638</v>
      </c>
      <c r="H281" s="6" t="s">
        <v>246</v>
      </c>
      <c r="I281" s="6" t="s">
        <v>320</v>
      </c>
      <c r="J281" s="281"/>
      <c r="K281" s="283"/>
      <c r="L281" s="281"/>
      <c r="M281" s="281"/>
      <c r="N281" s="428"/>
      <c r="O281" s="401"/>
      <c r="P281" s="281"/>
      <c r="Q281" s="67"/>
      <c r="R281" s="67"/>
      <c r="S281" s="67"/>
      <c r="T281" s="67"/>
      <c r="U281" s="67"/>
      <c r="V281" s="67"/>
      <c r="W281" s="67"/>
      <c r="X281" s="67"/>
    </row>
    <row r="282" spans="1:24" s="66" customFormat="1" ht="51">
      <c r="A282" s="68"/>
      <c r="B282" s="110" t="s">
        <v>581</v>
      </c>
      <c r="C282" s="71"/>
      <c r="D282" s="26" t="s">
        <v>688</v>
      </c>
      <c r="E282" s="26" t="s">
        <v>694</v>
      </c>
      <c r="F282" s="26" t="s">
        <v>38</v>
      </c>
      <c r="G282" s="26"/>
      <c r="H282" s="26"/>
      <c r="I282" s="26"/>
      <c r="J282" s="283">
        <f>J283</f>
        <v>800</v>
      </c>
      <c r="K282" s="283"/>
      <c r="L282" s="283">
        <f>L283</f>
        <v>667</v>
      </c>
      <c r="M282" s="283">
        <f>M283</f>
        <v>733</v>
      </c>
      <c r="N282" s="438">
        <f>N286+N289</f>
        <v>7934.726</v>
      </c>
      <c r="O282" s="289">
        <f>O286+O289</f>
        <v>5740</v>
      </c>
      <c r="P282" s="283">
        <f>P286+P289</f>
        <v>5980</v>
      </c>
      <c r="Q282" s="67"/>
      <c r="R282" s="67"/>
      <c r="S282" s="67"/>
      <c r="T282" s="67"/>
      <c r="U282" s="67"/>
      <c r="V282" s="67"/>
      <c r="W282" s="67"/>
      <c r="X282" s="67"/>
    </row>
    <row r="283" spans="1:24" s="66" customFormat="1" ht="25.5">
      <c r="A283" s="68"/>
      <c r="B283" s="307" t="s">
        <v>37</v>
      </c>
      <c r="C283" s="71"/>
      <c r="D283" s="26" t="s">
        <v>688</v>
      </c>
      <c r="E283" s="26" t="s">
        <v>694</v>
      </c>
      <c r="F283" s="26" t="s">
        <v>36</v>
      </c>
      <c r="G283" s="70"/>
      <c r="H283" s="70"/>
      <c r="I283" s="26"/>
      <c r="J283" s="283">
        <f>J287</f>
        <v>800</v>
      </c>
      <c r="K283" s="283"/>
      <c r="L283" s="283">
        <f>L288</f>
        <v>667</v>
      </c>
      <c r="M283" s="283">
        <f>M288</f>
        <v>733</v>
      </c>
      <c r="N283" s="438">
        <f>N287+N286</f>
        <v>7934.726</v>
      </c>
      <c r="O283" s="289">
        <f>O287</f>
        <v>500</v>
      </c>
      <c r="P283" s="283">
        <f>P287</f>
        <v>600</v>
      </c>
      <c r="Q283" s="67"/>
      <c r="R283" s="67"/>
      <c r="S283" s="67"/>
      <c r="T283" s="67"/>
      <c r="U283" s="67"/>
      <c r="V283" s="67"/>
      <c r="W283" s="67"/>
      <c r="X283" s="67"/>
    </row>
    <row r="284" spans="1:24" s="66" customFormat="1" ht="12.75">
      <c r="A284" s="68"/>
      <c r="B284" s="309" t="s">
        <v>35</v>
      </c>
      <c r="C284" s="71"/>
      <c r="D284" s="26"/>
      <c r="E284" s="26"/>
      <c r="F284" s="26" t="s">
        <v>34</v>
      </c>
      <c r="G284" s="70"/>
      <c r="H284" s="70"/>
      <c r="I284" s="26"/>
      <c r="J284" s="283"/>
      <c r="K284" s="283"/>
      <c r="L284" s="283"/>
      <c r="M284" s="283"/>
      <c r="N284" s="438">
        <f aca="true" t="shared" si="29" ref="N284:P285">N285</f>
        <v>7393.487999999999</v>
      </c>
      <c r="O284" s="289">
        <f t="shared" si="29"/>
        <v>5240</v>
      </c>
      <c r="P284" s="283">
        <f t="shared" si="29"/>
        <v>5380</v>
      </c>
      <c r="Q284" s="67"/>
      <c r="R284" s="67"/>
      <c r="S284" s="67"/>
      <c r="T284" s="67"/>
      <c r="U284" s="67"/>
      <c r="V284" s="67"/>
      <c r="W284" s="67"/>
      <c r="X284" s="67"/>
    </row>
    <row r="285" spans="1:24" s="66" customFormat="1" ht="25.5">
      <c r="A285" s="68"/>
      <c r="B285" s="11" t="s">
        <v>641</v>
      </c>
      <c r="C285" s="71"/>
      <c r="D285" s="26"/>
      <c r="E285" s="26"/>
      <c r="F285" s="26" t="s">
        <v>34</v>
      </c>
      <c r="G285" s="70">
        <v>240</v>
      </c>
      <c r="H285" s="70"/>
      <c r="I285" s="26"/>
      <c r="J285" s="283"/>
      <c r="K285" s="283"/>
      <c r="L285" s="283"/>
      <c r="M285" s="283"/>
      <c r="N285" s="438">
        <f t="shared" si="29"/>
        <v>7393.487999999999</v>
      </c>
      <c r="O285" s="289">
        <f t="shared" si="29"/>
        <v>5240</v>
      </c>
      <c r="P285" s="283">
        <f t="shared" si="29"/>
        <v>5380</v>
      </c>
      <c r="Q285" s="67"/>
      <c r="R285" s="67"/>
      <c r="S285" s="67"/>
      <c r="T285" s="67"/>
      <c r="U285" s="67"/>
      <c r="V285" s="67"/>
      <c r="W285" s="67"/>
      <c r="X285" s="67"/>
    </row>
    <row r="286" spans="1:24" s="66" customFormat="1" ht="12.75">
      <c r="A286" s="68"/>
      <c r="B286" s="12" t="s">
        <v>695</v>
      </c>
      <c r="C286" s="71"/>
      <c r="D286" s="26"/>
      <c r="E286" s="26"/>
      <c r="F286" s="26" t="s">
        <v>34</v>
      </c>
      <c r="G286" s="70">
        <v>240</v>
      </c>
      <c r="H286" s="6" t="s">
        <v>246</v>
      </c>
      <c r="I286" s="6" t="s">
        <v>320</v>
      </c>
      <c r="J286" s="283"/>
      <c r="K286" s="283"/>
      <c r="L286" s="283"/>
      <c r="M286" s="283"/>
      <c r="N286" s="438">
        <f>8493.488-1100</f>
        <v>7393.487999999999</v>
      </c>
      <c r="O286" s="289">
        <v>5240</v>
      </c>
      <c r="P286" s="283">
        <v>5380</v>
      </c>
      <c r="Q286" s="67"/>
      <c r="R286" s="67"/>
      <c r="S286" s="67"/>
      <c r="T286" s="67"/>
      <c r="U286" s="67"/>
      <c r="V286" s="67"/>
      <c r="W286" s="67"/>
      <c r="X286" s="67"/>
    </row>
    <row r="287" spans="1:24" s="66" customFormat="1" ht="25.5">
      <c r="A287" s="68"/>
      <c r="B287" s="309" t="s">
        <v>33</v>
      </c>
      <c r="C287" s="71"/>
      <c r="D287" s="26"/>
      <c r="E287" s="26"/>
      <c r="F287" s="26" t="s">
        <v>32</v>
      </c>
      <c r="G287" s="70"/>
      <c r="H287" s="70"/>
      <c r="I287" s="26"/>
      <c r="J287" s="283">
        <f>J288</f>
        <v>800</v>
      </c>
      <c r="K287" s="283"/>
      <c r="L287" s="283"/>
      <c r="M287" s="283"/>
      <c r="N287" s="430">
        <f aca="true" t="shared" si="30" ref="N287:P288">N288</f>
        <v>541.238</v>
      </c>
      <c r="O287" s="289">
        <f t="shared" si="30"/>
        <v>500</v>
      </c>
      <c r="P287" s="283">
        <f t="shared" si="30"/>
        <v>600</v>
      </c>
      <c r="Q287" s="67"/>
      <c r="R287" s="67"/>
      <c r="S287" s="67"/>
      <c r="T287" s="67"/>
      <c r="U287" s="67"/>
      <c r="V287" s="67"/>
      <c r="W287" s="67"/>
      <c r="X287" s="67"/>
    </row>
    <row r="288" spans="1:24" s="66" customFormat="1" ht="24.75" customHeight="1">
      <c r="A288" s="68"/>
      <c r="B288" s="11" t="s">
        <v>641</v>
      </c>
      <c r="C288" s="71"/>
      <c r="D288" s="26" t="s">
        <v>688</v>
      </c>
      <c r="E288" s="26" t="s">
        <v>694</v>
      </c>
      <c r="F288" s="26" t="s">
        <v>32</v>
      </c>
      <c r="G288" s="70">
        <v>240</v>
      </c>
      <c r="H288" s="70"/>
      <c r="I288" s="26"/>
      <c r="J288" s="283">
        <f>J289</f>
        <v>800</v>
      </c>
      <c r="K288" s="283"/>
      <c r="L288" s="283">
        <v>667</v>
      </c>
      <c r="M288" s="283">
        <v>733</v>
      </c>
      <c r="N288" s="430">
        <f t="shared" si="30"/>
        <v>541.238</v>
      </c>
      <c r="O288" s="289">
        <f t="shared" si="30"/>
        <v>500</v>
      </c>
      <c r="P288" s="283">
        <f t="shared" si="30"/>
        <v>600</v>
      </c>
      <c r="Q288" s="67"/>
      <c r="R288" s="67"/>
      <c r="S288" s="67"/>
      <c r="T288" s="67"/>
      <c r="U288" s="67"/>
      <c r="V288" s="67"/>
      <c r="W288" s="67"/>
      <c r="X288" s="67"/>
    </row>
    <row r="289" spans="1:24" s="66" customFormat="1" ht="12.75">
      <c r="A289" s="68"/>
      <c r="B289" s="12" t="s">
        <v>695</v>
      </c>
      <c r="C289" s="71"/>
      <c r="D289" s="26"/>
      <c r="E289" s="26"/>
      <c r="F289" s="26" t="s">
        <v>32</v>
      </c>
      <c r="G289" s="70">
        <v>240</v>
      </c>
      <c r="H289" s="6" t="s">
        <v>246</v>
      </c>
      <c r="I289" s="6" t="s">
        <v>320</v>
      </c>
      <c r="J289" s="283">
        <v>800</v>
      </c>
      <c r="K289" s="283"/>
      <c r="L289" s="283">
        <v>667</v>
      </c>
      <c r="M289" s="283">
        <v>733</v>
      </c>
      <c r="N289" s="430">
        <v>541.238</v>
      </c>
      <c r="O289" s="289">
        <v>500</v>
      </c>
      <c r="P289" s="283">
        <v>600</v>
      </c>
      <c r="Q289" s="67"/>
      <c r="R289" s="67"/>
      <c r="S289" s="67"/>
      <c r="T289" s="67"/>
      <c r="U289" s="67"/>
      <c r="V289" s="67"/>
      <c r="W289" s="67"/>
      <c r="X289" s="67"/>
    </row>
    <row r="290" spans="1:16" ht="38.25">
      <c r="A290" s="109">
        <v>6</v>
      </c>
      <c r="B290" s="108" t="s">
        <v>609</v>
      </c>
      <c r="C290" s="105"/>
      <c r="D290" s="107" t="s">
        <v>652</v>
      </c>
      <c r="E290" s="105" t="s">
        <v>650</v>
      </c>
      <c r="F290" s="105" t="s">
        <v>31</v>
      </c>
      <c r="G290" s="106"/>
      <c r="H290" s="106"/>
      <c r="I290" s="105"/>
      <c r="J290" s="103">
        <f>J291</f>
        <v>3497.612</v>
      </c>
      <c r="K290" s="104"/>
      <c r="L290" s="103">
        <f>L292</f>
        <v>4000</v>
      </c>
      <c r="M290" s="103">
        <f>M292</f>
        <v>0</v>
      </c>
      <c r="N290" s="375">
        <f aca="true" t="shared" si="31" ref="N290:P292">N291</f>
        <v>4700</v>
      </c>
      <c r="O290" s="103">
        <f t="shared" si="31"/>
        <v>48</v>
      </c>
      <c r="P290" s="103">
        <f t="shared" si="31"/>
        <v>816.12</v>
      </c>
    </row>
    <row r="291" spans="1:256" s="2" customFormat="1" ht="30.75" customHeight="1">
      <c r="A291" s="432"/>
      <c r="B291" s="306" t="s">
        <v>30</v>
      </c>
      <c r="C291" s="306"/>
      <c r="D291" s="306"/>
      <c r="E291" s="306"/>
      <c r="F291" s="6" t="s">
        <v>29</v>
      </c>
      <c r="G291" s="306"/>
      <c r="H291" s="306"/>
      <c r="I291" s="306"/>
      <c r="J291" s="310">
        <f>J292</f>
        <v>3497.612</v>
      </c>
      <c r="K291" s="306"/>
      <c r="L291" s="306"/>
      <c r="M291" s="306"/>
      <c r="N291" s="439">
        <f t="shared" si="31"/>
        <v>4700</v>
      </c>
      <c r="O291" s="407">
        <f t="shared" si="31"/>
        <v>48</v>
      </c>
      <c r="P291" s="310">
        <f t="shared" si="31"/>
        <v>816.12</v>
      </c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  <c r="AB291" s="311"/>
      <c r="AC291" s="311"/>
      <c r="AD291" s="311"/>
      <c r="AE291" s="311"/>
      <c r="AF291" s="311"/>
      <c r="AG291" s="311"/>
      <c r="AH291" s="311"/>
      <c r="AI291" s="311"/>
      <c r="AJ291" s="311"/>
      <c r="AK291" s="311"/>
      <c r="AL291" s="311"/>
      <c r="AM291" s="311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1"/>
      <c r="AZ291" s="311"/>
      <c r="BA291" s="311"/>
      <c r="BB291" s="311"/>
      <c r="BC291" s="311"/>
      <c r="BD291" s="311"/>
      <c r="BE291" s="311"/>
      <c r="BF291" s="311"/>
      <c r="BG291" s="311"/>
      <c r="BH291" s="311"/>
      <c r="BI291" s="311"/>
      <c r="BJ291" s="311"/>
      <c r="BK291" s="311"/>
      <c r="BL291" s="311"/>
      <c r="BM291" s="311"/>
      <c r="BN291" s="311"/>
      <c r="BO291" s="311"/>
      <c r="BP291" s="311"/>
      <c r="BQ291" s="311"/>
      <c r="BR291" s="311"/>
      <c r="BS291" s="311"/>
      <c r="BT291" s="311"/>
      <c r="BU291" s="311"/>
      <c r="BV291" s="311"/>
      <c r="BW291" s="311"/>
      <c r="BX291" s="311"/>
      <c r="BY291" s="311"/>
      <c r="BZ291" s="311"/>
      <c r="CA291" s="311"/>
      <c r="CB291" s="311"/>
      <c r="CC291" s="311"/>
      <c r="CD291" s="311"/>
      <c r="CE291" s="311"/>
      <c r="CF291" s="311"/>
      <c r="CG291" s="311"/>
      <c r="CH291" s="311"/>
      <c r="CI291" s="311"/>
      <c r="CJ291" s="311"/>
      <c r="CK291" s="311"/>
      <c r="CL291" s="311"/>
      <c r="CM291" s="311"/>
      <c r="CN291" s="311"/>
      <c r="CO291" s="311"/>
      <c r="CP291" s="311"/>
      <c r="CQ291" s="311"/>
      <c r="CR291" s="311"/>
      <c r="CS291" s="311"/>
      <c r="CT291" s="311"/>
      <c r="CU291" s="311"/>
      <c r="CV291" s="311"/>
      <c r="CW291" s="311"/>
      <c r="CX291" s="311"/>
      <c r="CY291" s="311"/>
      <c r="CZ291" s="311"/>
      <c r="DA291" s="311"/>
      <c r="DB291" s="311"/>
      <c r="DC291" s="311"/>
      <c r="DD291" s="311"/>
      <c r="DE291" s="311"/>
      <c r="DF291" s="311"/>
      <c r="DG291" s="311"/>
      <c r="DH291" s="311"/>
      <c r="DI291" s="311"/>
      <c r="DJ291" s="311"/>
      <c r="DK291" s="311"/>
      <c r="DL291" s="311"/>
      <c r="DM291" s="311"/>
      <c r="DN291" s="311"/>
      <c r="DO291" s="311"/>
      <c r="DP291" s="311"/>
      <c r="DQ291" s="311"/>
      <c r="DR291" s="311"/>
      <c r="DS291" s="311"/>
      <c r="DT291" s="311"/>
      <c r="DU291" s="311"/>
      <c r="DV291" s="311"/>
      <c r="DW291" s="311"/>
      <c r="DX291" s="311"/>
      <c r="DY291" s="311"/>
      <c r="DZ291" s="311"/>
      <c r="EA291" s="311"/>
      <c r="EB291" s="311"/>
      <c r="EC291" s="311"/>
      <c r="ED291" s="311"/>
      <c r="EE291" s="311"/>
      <c r="EF291" s="311"/>
      <c r="EG291" s="311"/>
      <c r="EH291" s="311"/>
      <c r="EI291" s="311"/>
      <c r="EJ291" s="311"/>
      <c r="EK291" s="311"/>
      <c r="EL291" s="311"/>
      <c r="EM291" s="311"/>
      <c r="EN291" s="311"/>
      <c r="EO291" s="311"/>
      <c r="EP291" s="311"/>
      <c r="EQ291" s="311"/>
      <c r="ER291" s="311"/>
      <c r="ES291" s="311"/>
      <c r="ET291" s="311"/>
      <c r="EU291" s="311"/>
      <c r="EV291" s="311"/>
      <c r="EW291" s="311"/>
      <c r="EX291" s="311"/>
      <c r="EY291" s="311"/>
      <c r="EZ291" s="311"/>
      <c r="FA291" s="311"/>
      <c r="FB291" s="311"/>
      <c r="FC291" s="311"/>
      <c r="FD291" s="311"/>
      <c r="FE291" s="311"/>
      <c r="FF291" s="311"/>
      <c r="FG291" s="311"/>
      <c r="FH291" s="311"/>
      <c r="FI291" s="311"/>
      <c r="FJ291" s="311"/>
      <c r="FK291" s="311"/>
      <c r="FL291" s="311"/>
      <c r="FM291" s="311"/>
      <c r="FN291" s="311"/>
      <c r="FO291" s="311"/>
      <c r="FP291" s="311"/>
      <c r="FQ291" s="311"/>
      <c r="FR291" s="311"/>
      <c r="FS291" s="311"/>
      <c r="FT291" s="311"/>
      <c r="FU291" s="311"/>
      <c r="FV291" s="311"/>
      <c r="FW291" s="311"/>
      <c r="FX291" s="311"/>
      <c r="FY291" s="311"/>
      <c r="FZ291" s="311"/>
      <c r="GA291" s="311"/>
      <c r="GB291" s="311"/>
      <c r="GC291" s="311"/>
      <c r="GD291" s="311"/>
      <c r="GE291" s="311"/>
      <c r="GF291" s="311"/>
      <c r="GG291" s="311"/>
      <c r="GH291" s="311"/>
      <c r="GI291" s="311"/>
      <c r="GJ291" s="311"/>
      <c r="GK291" s="311"/>
      <c r="GL291" s="311"/>
      <c r="GM291" s="311"/>
      <c r="GN291" s="311"/>
      <c r="GO291" s="311"/>
      <c r="GP291" s="311"/>
      <c r="GQ291" s="311"/>
      <c r="GR291" s="311"/>
      <c r="GS291" s="311"/>
      <c r="GT291" s="311"/>
      <c r="GU291" s="311"/>
      <c r="GV291" s="311"/>
      <c r="GW291" s="311"/>
      <c r="GX291" s="311"/>
      <c r="GY291" s="311"/>
      <c r="GZ291" s="311"/>
      <c r="HA291" s="311"/>
      <c r="HB291" s="311"/>
      <c r="HC291" s="311"/>
      <c r="HD291" s="311"/>
      <c r="HE291" s="311"/>
      <c r="HF291" s="311"/>
      <c r="HG291" s="311"/>
      <c r="HH291" s="311"/>
      <c r="HI291" s="311"/>
      <c r="HJ291" s="311"/>
      <c r="HK291" s="311"/>
      <c r="HL291" s="311"/>
      <c r="HM291" s="311"/>
      <c r="HN291" s="311"/>
      <c r="HO291" s="311"/>
      <c r="HP291" s="311"/>
      <c r="HQ291" s="311"/>
      <c r="HR291" s="311"/>
      <c r="HS291" s="311"/>
      <c r="HT291" s="311"/>
      <c r="HU291" s="311"/>
      <c r="HV291" s="311"/>
      <c r="HW291" s="311"/>
      <c r="HX291" s="311"/>
      <c r="HY291" s="311"/>
      <c r="HZ291" s="311"/>
      <c r="IA291" s="311"/>
      <c r="IB291" s="311"/>
      <c r="IC291" s="311"/>
      <c r="ID291" s="311"/>
      <c r="IE291" s="311"/>
      <c r="IF291" s="311"/>
      <c r="IG291" s="311"/>
      <c r="IH291" s="311"/>
      <c r="II291" s="311"/>
      <c r="IJ291" s="311"/>
      <c r="IK291" s="311"/>
      <c r="IL291" s="311"/>
      <c r="IM291" s="311"/>
      <c r="IN291" s="311"/>
      <c r="IO291" s="311"/>
      <c r="IP291" s="311"/>
      <c r="IQ291" s="311"/>
      <c r="IR291" s="311"/>
      <c r="IS291" s="311"/>
      <c r="IT291" s="311"/>
      <c r="IU291" s="311"/>
      <c r="IV291" s="311"/>
    </row>
    <row r="292" spans="1:16" ht="25.5">
      <c r="A292" s="101"/>
      <c r="B292" s="100" t="s">
        <v>28</v>
      </c>
      <c r="C292" s="98"/>
      <c r="D292" s="99" t="s">
        <v>652</v>
      </c>
      <c r="E292" s="98" t="s">
        <v>650</v>
      </c>
      <c r="F292" s="98" t="s">
        <v>26</v>
      </c>
      <c r="G292" s="98"/>
      <c r="H292" s="98"/>
      <c r="I292" s="98"/>
      <c r="J292" s="312">
        <f>J293</f>
        <v>3497.612</v>
      </c>
      <c r="K292" s="313"/>
      <c r="L292" s="313">
        <f>L293</f>
        <v>4000</v>
      </c>
      <c r="M292" s="314">
        <f>M293</f>
        <v>0</v>
      </c>
      <c r="N292" s="440">
        <f t="shared" si="31"/>
        <v>4700</v>
      </c>
      <c r="O292" s="408">
        <f t="shared" si="31"/>
        <v>48</v>
      </c>
      <c r="P292" s="312">
        <f t="shared" si="31"/>
        <v>816.12</v>
      </c>
    </row>
    <row r="293" spans="1:16" ht="12.75">
      <c r="A293" s="25"/>
      <c r="B293" s="48" t="s">
        <v>665</v>
      </c>
      <c r="C293" s="6"/>
      <c r="D293" s="70" t="s">
        <v>652</v>
      </c>
      <c r="E293" s="6" t="s">
        <v>650</v>
      </c>
      <c r="F293" s="6" t="s">
        <v>26</v>
      </c>
      <c r="G293" s="6" t="s">
        <v>663</v>
      </c>
      <c r="H293" s="6"/>
      <c r="I293" s="6"/>
      <c r="J293" s="281">
        <f>J295</f>
        <v>3497.612</v>
      </c>
      <c r="K293" s="295"/>
      <c r="L293" s="286">
        <v>4000</v>
      </c>
      <c r="M293" s="285"/>
      <c r="N293" s="428">
        <f>N295</f>
        <v>4700</v>
      </c>
      <c r="O293" s="401">
        <f>O295</f>
        <v>48</v>
      </c>
      <c r="P293" s="281">
        <f>P295</f>
        <v>816.12</v>
      </c>
    </row>
    <row r="294" spans="1:16" ht="51" hidden="1">
      <c r="A294" s="25"/>
      <c r="B294" s="48" t="s">
        <v>27</v>
      </c>
      <c r="C294" s="6"/>
      <c r="D294" s="70" t="s">
        <v>652</v>
      </c>
      <c r="E294" s="6" t="s">
        <v>650</v>
      </c>
      <c r="F294" s="6" t="s">
        <v>26</v>
      </c>
      <c r="G294" s="6"/>
      <c r="H294" s="6"/>
      <c r="I294" s="6" t="s">
        <v>650</v>
      </c>
      <c r="J294" s="285"/>
      <c r="K294" s="285"/>
      <c r="L294" s="285"/>
      <c r="M294" s="285"/>
      <c r="N294" s="431"/>
      <c r="O294" s="388"/>
      <c r="P294" s="285"/>
    </row>
    <row r="295" spans="1:16" ht="12.75">
      <c r="A295" s="25"/>
      <c r="B295" s="48" t="s">
        <v>676</v>
      </c>
      <c r="C295" s="6"/>
      <c r="D295" s="70"/>
      <c r="E295" s="6"/>
      <c r="F295" s="6" t="s">
        <v>26</v>
      </c>
      <c r="G295" s="6" t="s">
        <v>663</v>
      </c>
      <c r="H295" s="6" t="s">
        <v>256</v>
      </c>
      <c r="I295" s="6" t="s">
        <v>277</v>
      </c>
      <c r="J295" s="281">
        <v>3497.612</v>
      </c>
      <c r="K295" s="285"/>
      <c r="L295" s="285"/>
      <c r="M295" s="285"/>
      <c r="N295" s="428">
        <v>4700</v>
      </c>
      <c r="O295" s="401">
        <v>48</v>
      </c>
      <c r="P295" s="281">
        <v>816.12</v>
      </c>
    </row>
    <row r="296" spans="1:16" ht="42" customHeight="1">
      <c r="A296" s="73">
        <v>7</v>
      </c>
      <c r="B296" s="94" t="s">
        <v>628</v>
      </c>
      <c r="C296" s="6"/>
      <c r="D296" s="27" t="s">
        <v>652</v>
      </c>
      <c r="E296" s="27" t="s">
        <v>669</v>
      </c>
      <c r="F296" s="27" t="s">
        <v>25</v>
      </c>
      <c r="G296" s="93"/>
      <c r="H296" s="93"/>
      <c r="I296" s="27"/>
      <c r="J296" s="42">
        <f>J297</f>
        <v>7617.200000000001</v>
      </c>
      <c r="K296" s="93"/>
      <c r="L296" s="42">
        <f>L298+L301</f>
        <v>7617.2</v>
      </c>
      <c r="M296" s="296">
        <f>M298+M301</f>
        <v>7463.8</v>
      </c>
      <c r="N296" s="41">
        <f>N297</f>
        <v>24899.054999999997</v>
      </c>
      <c r="O296" s="141">
        <f>O297</f>
        <v>32518.875</v>
      </c>
      <c r="P296" s="42">
        <f>P297</f>
        <v>31004.17</v>
      </c>
    </row>
    <row r="297" spans="1:16" ht="56.25" customHeight="1">
      <c r="A297" s="73"/>
      <c r="B297" s="309" t="s">
        <v>24</v>
      </c>
      <c r="C297" s="6"/>
      <c r="D297" s="27"/>
      <c r="E297" s="27"/>
      <c r="F297" s="6" t="s">
        <v>23</v>
      </c>
      <c r="G297" s="93"/>
      <c r="H297" s="93"/>
      <c r="I297" s="27"/>
      <c r="J297" s="38">
        <f>J298+J301</f>
        <v>7617.200000000001</v>
      </c>
      <c r="K297" s="93"/>
      <c r="L297" s="42"/>
      <c r="M297" s="296"/>
      <c r="N297" s="37">
        <f>N298+N301</f>
        <v>24899.054999999997</v>
      </c>
      <c r="O297" s="409">
        <f>O298+O301</f>
        <v>32518.875</v>
      </c>
      <c r="P297" s="38">
        <f>P298+P301</f>
        <v>31004.17</v>
      </c>
    </row>
    <row r="298" spans="1:16" ht="38.25">
      <c r="A298" s="25"/>
      <c r="B298" s="40" t="s">
        <v>22</v>
      </c>
      <c r="C298" s="6"/>
      <c r="D298" s="27" t="s">
        <v>652</v>
      </c>
      <c r="E298" s="27" t="s">
        <v>669</v>
      </c>
      <c r="F298" s="6" t="s">
        <v>21</v>
      </c>
      <c r="G298" s="6"/>
      <c r="H298" s="6"/>
      <c r="I298" s="27"/>
      <c r="J298" s="281">
        <f>J299</f>
        <v>5253.466</v>
      </c>
      <c r="K298" s="285"/>
      <c r="L298" s="285">
        <f>L299</f>
        <v>5406.2</v>
      </c>
      <c r="M298" s="285">
        <f>M299</f>
        <v>5230.3</v>
      </c>
      <c r="N298" s="428">
        <f>N299</f>
        <v>5879.460999999999</v>
      </c>
      <c r="O298" s="401">
        <f>O299</f>
        <v>10043.38</v>
      </c>
      <c r="P298" s="281">
        <f>P299</f>
        <v>6288.726</v>
      </c>
    </row>
    <row r="299" spans="1:16" ht="24.75" customHeight="1">
      <c r="A299" s="25"/>
      <c r="B299" s="11" t="s">
        <v>641</v>
      </c>
      <c r="C299" s="6"/>
      <c r="D299" s="6" t="s">
        <v>652</v>
      </c>
      <c r="E299" s="6" t="s">
        <v>669</v>
      </c>
      <c r="F299" s="6" t="s">
        <v>21</v>
      </c>
      <c r="G299" s="6" t="s">
        <v>638</v>
      </c>
      <c r="H299" s="6"/>
      <c r="I299" s="6"/>
      <c r="J299" s="281">
        <f>J300</f>
        <v>5253.466</v>
      </c>
      <c r="K299" s="285"/>
      <c r="L299" s="281">
        <v>5406.2</v>
      </c>
      <c r="M299" s="281">
        <v>5230.3</v>
      </c>
      <c r="N299" s="428">
        <f>N300</f>
        <v>5879.460999999999</v>
      </c>
      <c r="O299" s="401">
        <f>O300</f>
        <v>10043.38</v>
      </c>
      <c r="P299" s="281">
        <f>P300</f>
        <v>6288.726</v>
      </c>
    </row>
    <row r="300" spans="1:16" ht="12.75">
      <c r="A300" s="25"/>
      <c r="B300" s="12" t="s">
        <v>671</v>
      </c>
      <c r="C300" s="6"/>
      <c r="D300" s="6"/>
      <c r="E300" s="6"/>
      <c r="F300" s="6" t="s">
        <v>21</v>
      </c>
      <c r="G300" s="6" t="s">
        <v>638</v>
      </c>
      <c r="H300" s="6" t="s">
        <v>256</v>
      </c>
      <c r="I300" s="6" t="s">
        <v>284</v>
      </c>
      <c r="J300" s="281">
        <v>5253.466</v>
      </c>
      <c r="K300" s="285"/>
      <c r="L300" s="281"/>
      <c r="M300" s="281"/>
      <c r="N300" s="703">
        <f>2739.765+2287.696+472+720-340</f>
        <v>5879.460999999999</v>
      </c>
      <c r="O300" s="401">
        <v>10043.38</v>
      </c>
      <c r="P300" s="281">
        <v>6288.726</v>
      </c>
    </row>
    <row r="301" spans="1:16" ht="38.25">
      <c r="A301" s="25"/>
      <c r="B301" s="40" t="s">
        <v>20</v>
      </c>
      <c r="C301" s="6"/>
      <c r="D301" s="27" t="s">
        <v>652</v>
      </c>
      <c r="E301" s="27" t="s">
        <v>669</v>
      </c>
      <c r="F301" s="6" t="s">
        <v>19</v>
      </c>
      <c r="G301" s="6"/>
      <c r="H301" s="6"/>
      <c r="I301" s="27"/>
      <c r="J301" s="281">
        <f>J302</f>
        <v>2363.734</v>
      </c>
      <c r="K301" s="284"/>
      <c r="L301" s="284">
        <f>L302</f>
        <v>2211</v>
      </c>
      <c r="M301" s="284">
        <f>M302</f>
        <v>2233.5</v>
      </c>
      <c r="N301" s="428">
        <f>N302</f>
        <v>19019.593999999997</v>
      </c>
      <c r="O301" s="401">
        <f>O302</f>
        <v>22475.495</v>
      </c>
      <c r="P301" s="281">
        <f>P302</f>
        <v>24715.444</v>
      </c>
    </row>
    <row r="302" spans="1:16" ht="24.75" customHeight="1">
      <c r="A302" s="25"/>
      <c r="B302" s="11" t="s">
        <v>641</v>
      </c>
      <c r="C302" s="6"/>
      <c r="D302" s="6" t="s">
        <v>652</v>
      </c>
      <c r="E302" s="6" t="s">
        <v>669</v>
      </c>
      <c r="F302" s="6" t="s">
        <v>19</v>
      </c>
      <c r="G302" s="6" t="s">
        <v>638</v>
      </c>
      <c r="H302" s="6"/>
      <c r="I302" s="6"/>
      <c r="J302" s="281">
        <f>J304</f>
        <v>2363.734</v>
      </c>
      <c r="K302" s="284"/>
      <c r="L302" s="284">
        <v>2211</v>
      </c>
      <c r="M302" s="284">
        <v>2233.5</v>
      </c>
      <c r="N302" s="428">
        <f>N304</f>
        <v>19019.593999999997</v>
      </c>
      <c r="O302" s="401">
        <f>O304</f>
        <v>22475.495</v>
      </c>
      <c r="P302" s="281">
        <f>P304</f>
        <v>24715.444</v>
      </c>
    </row>
    <row r="303" spans="1:16" ht="18" customHeight="1" hidden="1">
      <c r="A303" s="25"/>
      <c r="B303" s="69"/>
      <c r="C303" s="6"/>
      <c r="D303" s="6"/>
      <c r="E303" s="6"/>
      <c r="F303" s="6"/>
      <c r="G303" s="6"/>
      <c r="H303" s="6"/>
      <c r="I303" s="6"/>
      <c r="J303" s="281"/>
      <c r="K303" s="284"/>
      <c r="L303" s="284"/>
      <c r="M303" s="284"/>
      <c r="N303" s="428"/>
      <c r="O303" s="401"/>
      <c r="P303" s="281"/>
    </row>
    <row r="304" spans="1:17" ht="12.75">
      <c r="A304" s="25"/>
      <c r="B304" s="12" t="s">
        <v>671</v>
      </c>
      <c r="C304" s="6"/>
      <c r="D304" s="6"/>
      <c r="E304" s="6"/>
      <c r="F304" s="6" t="s">
        <v>19</v>
      </c>
      <c r="G304" s="6" t="s">
        <v>638</v>
      </c>
      <c r="H304" s="6" t="s">
        <v>256</v>
      </c>
      <c r="I304" s="6" t="s">
        <v>284</v>
      </c>
      <c r="J304" s="281">
        <v>2363.734</v>
      </c>
      <c r="K304" s="284"/>
      <c r="L304" s="284"/>
      <c r="M304" s="284"/>
      <c r="N304" s="428">
        <f>21991.152+639.333-410-3200.891</f>
        <v>19019.593999999997</v>
      </c>
      <c r="O304" s="401">
        <v>22475.495</v>
      </c>
      <c r="P304" s="281">
        <v>24715.444</v>
      </c>
      <c r="Q304" s="556"/>
    </row>
    <row r="305" spans="1:16" ht="63.75">
      <c r="A305" s="73">
        <v>8</v>
      </c>
      <c r="B305" s="97" t="s">
        <v>629</v>
      </c>
      <c r="C305" s="6"/>
      <c r="D305" s="6"/>
      <c r="E305" s="6"/>
      <c r="F305" s="27" t="s">
        <v>18</v>
      </c>
      <c r="G305" s="6"/>
      <c r="H305" s="6"/>
      <c r="I305" s="6"/>
      <c r="J305" s="281"/>
      <c r="K305" s="284"/>
      <c r="L305" s="284"/>
      <c r="M305" s="284"/>
      <c r="N305" s="441">
        <f>N306</f>
        <v>10748.93</v>
      </c>
      <c r="O305" s="410">
        <f>O306</f>
        <v>3670.8</v>
      </c>
      <c r="P305" s="284">
        <f>P306</f>
        <v>4037.88</v>
      </c>
    </row>
    <row r="306" spans="1:16" ht="38.25">
      <c r="A306" s="25"/>
      <c r="B306" s="307" t="s">
        <v>17</v>
      </c>
      <c r="C306" s="6"/>
      <c r="D306" s="6"/>
      <c r="E306" s="6"/>
      <c r="F306" s="6" t="s">
        <v>16</v>
      </c>
      <c r="G306" s="6"/>
      <c r="H306" s="6"/>
      <c r="I306" s="6"/>
      <c r="J306" s="281"/>
      <c r="K306" s="284"/>
      <c r="L306" s="284"/>
      <c r="M306" s="284"/>
      <c r="N306" s="428">
        <f>N310+N307</f>
        <v>10748.93</v>
      </c>
      <c r="O306" s="401">
        <f>O310+O307</f>
        <v>3670.8</v>
      </c>
      <c r="P306" s="281">
        <f>P310+P307</f>
        <v>4037.88</v>
      </c>
    </row>
    <row r="307" spans="1:16" ht="38.25">
      <c r="A307" s="25"/>
      <c r="B307" s="309" t="s">
        <v>660</v>
      </c>
      <c r="C307" s="6"/>
      <c r="D307" s="6"/>
      <c r="E307" s="6"/>
      <c r="F307" s="6" t="s">
        <v>15</v>
      </c>
      <c r="G307" s="6"/>
      <c r="H307" s="6"/>
      <c r="I307" s="6"/>
      <c r="J307" s="281"/>
      <c r="K307" s="284"/>
      <c r="L307" s="284"/>
      <c r="M307" s="284"/>
      <c r="N307" s="428">
        <f aca="true" t="shared" si="32" ref="N307:P308">N308</f>
        <v>3250.8</v>
      </c>
      <c r="O307" s="401">
        <f t="shared" si="32"/>
        <v>3268.201</v>
      </c>
      <c r="P307" s="281">
        <f t="shared" si="32"/>
        <v>3595.021</v>
      </c>
    </row>
    <row r="308" spans="1:16" ht="25.5">
      <c r="A308" s="25"/>
      <c r="B308" s="11" t="s">
        <v>641</v>
      </c>
      <c r="C308" s="6"/>
      <c r="D308" s="6"/>
      <c r="E308" s="6"/>
      <c r="F308" s="6" t="s">
        <v>15</v>
      </c>
      <c r="G308" s="6" t="s">
        <v>638</v>
      </c>
      <c r="H308" s="6"/>
      <c r="I308" s="6"/>
      <c r="J308" s="281"/>
      <c r="K308" s="284"/>
      <c r="L308" s="284"/>
      <c r="M308" s="284"/>
      <c r="N308" s="428">
        <f t="shared" si="32"/>
        <v>3250.8</v>
      </c>
      <c r="O308" s="401">
        <f t="shared" si="32"/>
        <v>3268.201</v>
      </c>
      <c r="P308" s="281">
        <f t="shared" si="32"/>
        <v>3595.021</v>
      </c>
    </row>
    <row r="309" spans="1:16" ht="12.75">
      <c r="A309" s="25"/>
      <c r="B309" s="12" t="s">
        <v>676</v>
      </c>
      <c r="C309" s="6"/>
      <c r="D309" s="6"/>
      <c r="E309" s="6"/>
      <c r="F309" s="6" t="s">
        <v>15</v>
      </c>
      <c r="G309" s="6" t="s">
        <v>638</v>
      </c>
      <c r="H309" s="6" t="s">
        <v>256</v>
      </c>
      <c r="I309" s="6" t="s">
        <v>277</v>
      </c>
      <c r="J309" s="281"/>
      <c r="K309" s="284"/>
      <c r="L309" s="284"/>
      <c r="M309" s="284"/>
      <c r="N309" s="428">
        <v>3250.8</v>
      </c>
      <c r="O309" s="401">
        <v>3268.201</v>
      </c>
      <c r="P309" s="281">
        <v>3595.021</v>
      </c>
    </row>
    <row r="310" spans="1:16" ht="25.5">
      <c r="A310" s="25"/>
      <c r="B310" s="315" t="s">
        <v>677</v>
      </c>
      <c r="C310" s="6"/>
      <c r="D310" s="6"/>
      <c r="E310" s="6"/>
      <c r="F310" s="6" t="s">
        <v>14</v>
      </c>
      <c r="G310" s="6"/>
      <c r="H310" s="6"/>
      <c r="I310" s="6"/>
      <c r="J310" s="281"/>
      <c r="K310" s="284"/>
      <c r="L310" s="284"/>
      <c r="M310" s="284"/>
      <c r="N310" s="428">
        <f aca="true" t="shared" si="33" ref="N310:P311">N311</f>
        <v>7498.13</v>
      </c>
      <c r="O310" s="401">
        <f t="shared" si="33"/>
        <v>402.599</v>
      </c>
      <c r="P310" s="281">
        <f t="shared" si="33"/>
        <v>442.859</v>
      </c>
    </row>
    <row r="311" spans="1:16" ht="25.5">
      <c r="A311" s="25"/>
      <c r="B311" s="11" t="s">
        <v>641</v>
      </c>
      <c r="C311" s="6"/>
      <c r="D311" s="6"/>
      <c r="E311" s="6"/>
      <c r="F311" s="6" t="s">
        <v>14</v>
      </c>
      <c r="G311" s="6" t="s">
        <v>638</v>
      </c>
      <c r="H311" s="6"/>
      <c r="I311" s="6"/>
      <c r="J311" s="281"/>
      <c r="K311" s="284"/>
      <c r="L311" s="284"/>
      <c r="M311" s="284"/>
      <c r="N311" s="428">
        <f t="shared" si="33"/>
        <v>7498.13</v>
      </c>
      <c r="O311" s="401">
        <f t="shared" si="33"/>
        <v>402.599</v>
      </c>
      <c r="P311" s="281">
        <f t="shared" si="33"/>
        <v>442.859</v>
      </c>
    </row>
    <row r="312" spans="1:16" ht="12.75">
      <c r="A312" s="25"/>
      <c r="B312" s="12" t="s">
        <v>676</v>
      </c>
      <c r="C312" s="6"/>
      <c r="D312" s="6"/>
      <c r="E312" s="6"/>
      <c r="F312" s="6" t="s">
        <v>14</v>
      </c>
      <c r="G312" s="6" t="s">
        <v>638</v>
      </c>
      <c r="H312" s="6" t="s">
        <v>256</v>
      </c>
      <c r="I312" s="6" t="s">
        <v>277</v>
      </c>
      <c r="J312" s="281"/>
      <c r="K312" s="284"/>
      <c r="L312" s="284"/>
      <c r="M312" s="284"/>
      <c r="N312" s="428">
        <f>7106.03+392.1</f>
        <v>7498.13</v>
      </c>
      <c r="O312" s="401">
        <v>402.599</v>
      </c>
      <c r="P312" s="281">
        <v>442.859</v>
      </c>
    </row>
    <row r="313" spans="1:16" ht="38.25">
      <c r="A313" s="73">
        <v>9</v>
      </c>
      <c r="B313" s="97" t="s">
        <v>603</v>
      </c>
      <c r="C313" s="6"/>
      <c r="D313" s="6"/>
      <c r="E313" s="6"/>
      <c r="F313" s="503" t="s">
        <v>261</v>
      </c>
      <c r="G313" s="503" t="s">
        <v>740</v>
      </c>
      <c r="H313" s="503"/>
      <c r="I313" s="6"/>
      <c r="J313" s="281"/>
      <c r="K313" s="284"/>
      <c r="L313" s="284"/>
      <c r="M313" s="284"/>
      <c r="N313" s="509">
        <f>N314+N320</f>
        <v>127.21300000000001</v>
      </c>
      <c r="O313" s="401"/>
      <c r="P313" s="281"/>
    </row>
    <row r="314" spans="1:16" ht="13.5">
      <c r="A314" s="25"/>
      <c r="B314" s="501" t="s">
        <v>591</v>
      </c>
      <c r="C314" s="6"/>
      <c r="D314" s="6"/>
      <c r="E314" s="6"/>
      <c r="F314" s="504" t="s">
        <v>596</v>
      </c>
      <c r="G314" s="506"/>
      <c r="H314" s="506"/>
      <c r="I314" s="6"/>
      <c r="J314" s="281"/>
      <c r="K314" s="284"/>
      <c r="L314" s="284"/>
      <c r="M314" s="284"/>
      <c r="N314" s="510">
        <f aca="true" t="shared" si="34" ref="N314:N324">N315</f>
        <v>102.349</v>
      </c>
      <c r="O314" s="401"/>
      <c r="P314" s="281"/>
    </row>
    <row r="315" spans="1:16" ht="25.5">
      <c r="A315" s="25"/>
      <c r="B315" s="102" t="s">
        <v>592</v>
      </c>
      <c r="C315" s="6"/>
      <c r="D315" s="6"/>
      <c r="E315" s="6"/>
      <c r="F315" s="504" t="s">
        <v>597</v>
      </c>
      <c r="G315" s="507"/>
      <c r="H315" s="507"/>
      <c r="I315" s="6"/>
      <c r="J315" s="281"/>
      <c r="K315" s="284"/>
      <c r="L315" s="284"/>
      <c r="M315" s="284"/>
      <c r="N315" s="510">
        <f t="shared" si="34"/>
        <v>102.349</v>
      </c>
      <c r="O315" s="401"/>
      <c r="P315" s="281"/>
    </row>
    <row r="316" spans="1:16" ht="41.25" customHeight="1">
      <c r="A316" s="25"/>
      <c r="B316" s="78" t="s">
        <v>593</v>
      </c>
      <c r="C316" s="6"/>
      <c r="D316" s="6"/>
      <c r="E316" s="6"/>
      <c r="F316" s="504" t="s">
        <v>598</v>
      </c>
      <c r="G316" s="508"/>
      <c r="H316" s="508"/>
      <c r="I316" s="6"/>
      <c r="J316" s="281"/>
      <c r="K316" s="284"/>
      <c r="L316" s="284"/>
      <c r="M316" s="284"/>
      <c r="N316" s="510">
        <f t="shared" si="34"/>
        <v>102.349</v>
      </c>
      <c r="O316" s="401"/>
      <c r="P316" s="281"/>
    </row>
    <row r="317" spans="1:16" ht="12.75">
      <c r="A317" s="25"/>
      <c r="B317" s="502" t="s">
        <v>594</v>
      </c>
      <c r="C317" s="6"/>
      <c r="D317" s="6"/>
      <c r="E317" s="6"/>
      <c r="F317" s="508" t="s">
        <v>598</v>
      </c>
      <c r="G317" s="505" t="s">
        <v>602</v>
      </c>
      <c r="H317" s="505"/>
      <c r="I317" s="6"/>
      <c r="J317" s="281"/>
      <c r="K317" s="284"/>
      <c r="L317" s="284"/>
      <c r="M317" s="284"/>
      <c r="N317" s="510">
        <f t="shared" si="34"/>
        <v>102.349</v>
      </c>
      <c r="O317" s="401"/>
      <c r="P317" s="281"/>
    </row>
    <row r="318" spans="1:16" ht="22.5">
      <c r="A318" s="25"/>
      <c r="B318" s="502" t="s">
        <v>714</v>
      </c>
      <c r="C318" s="6"/>
      <c r="D318" s="6"/>
      <c r="E318" s="6"/>
      <c r="F318" s="508" t="s">
        <v>598</v>
      </c>
      <c r="G318" s="505" t="s">
        <v>711</v>
      </c>
      <c r="H318" s="505"/>
      <c r="I318" s="6"/>
      <c r="J318" s="281"/>
      <c r="K318" s="284"/>
      <c r="L318" s="284"/>
      <c r="M318" s="284"/>
      <c r="N318" s="510">
        <f t="shared" si="34"/>
        <v>102.349</v>
      </c>
      <c r="O318" s="401"/>
      <c r="P318" s="281"/>
    </row>
    <row r="319" spans="1:16" ht="12.75">
      <c r="A319" s="25"/>
      <c r="B319" s="704" t="s">
        <v>648</v>
      </c>
      <c r="C319" s="6"/>
      <c r="D319" s="6"/>
      <c r="E319" s="6"/>
      <c r="F319" s="508" t="s">
        <v>598</v>
      </c>
      <c r="G319" s="505" t="s">
        <v>711</v>
      </c>
      <c r="H319" s="505" t="s">
        <v>256</v>
      </c>
      <c r="I319" s="6" t="s">
        <v>249</v>
      </c>
      <c r="J319" s="281"/>
      <c r="K319" s="284"/>
      <c r="L319" s="284"/>
      <c r="M319" s="284"/>
      <c r="N319" s="510">
        <v>102.349</v>
      </c>
      <c r="O319" s="401"/>
      <c r="P319" s="281"/>
    </row>
    <row r="320" spans="1:16" ht="40.5">
      <c r="A320" s="25"/>
      <c r="B320" s="501" t="s">
        <v>595</v>
      </c>
      <c r="C320" s="6"/>
      <c r="D320" s="6"/>
      <c r="E320" s="6"/>
      <c r="F320" s="504" t="s">
        <v>599</v>
      </c>
      <c r="G320" s="506"/>
      <c r="H320" s="506"/>
      <c r="I320" s="6"/>
      <c r="J320" s="281"/>
      <c r="K320" s="284"/>
      <c r="L320" s="284"/>
      <c r="M320" s="284"/>
      <c r="N320" s="510">
        <f t="shared" si="34"/>
        <v>24.864</v>
      </c>
      <c r="O320" s="401"/>
      <c r="P320" s="281"/>
    </row>
    <row r="321" spans="1:16" ht="25.5">
      <c r="A321" s="25"/>
      <c r="B321" s="102" t="s">
        <v>592</v>
      </c>
      <c r="C321" s="6"/>
      <c r="D321" s="6"/>
      <c r="E321" s="6"/>
      <c r="F321" s="504" t="s">
        <v>600</v>
      </c>
      <c r="G321" s="507"/>
      <c r="H321" s="507"/>
      <c r="I321" s="6"/>
      <c r="J321" s="281"/>
      <c r="K321" s="284"/>
      <c r="L321" s="284"/>
      <c r="M321" s="284"/>
      <c r="N321" s="510">
        <f t="shared" si="34"/>
        <v>24.864</v>
      </c>
      <c r="O321" s="401"/>
      <c r="P321" s="281"/>
    </row>
    <row r="322" spans="1:16" ht="38.25">
      <c r="A322" s="25"/>
      <c r="B322" s="78" t="s">
        <v>593</v>
      </c>
      <c r="C322" s="6"/>
      <c r="D322" s="6"/>
      <c r="E322" s="6"/>
      <c r="F322" s="504" t="s">
        <v>601</v>
      </c>
      <c r="G322" s="508"/>
      <c r="H322" s="508"/>
      <c r="I322" s="6"/>
      <c r="J322" s="281"/>
      <c r="K322" s="284"/>
      <c r="L322" s="284"/>
      <c r="M322" s="284"/>
      <c r="N322" s="510">
        <f t="shared" si="34"/>
        <v>24.864</v>
      </c>
      <c r="O322" s="401"/>
      <c r="P322" s="281"/>
    </row>
    <row r="323" spans="1:16" ht="12.75">
      <c r="A323" s="25"/>
      <c r="B323" s="502" t="s">
        <v>594</v>
      </c>
      <c r="C323" s="6"/>
      <c r="D323" s="6"/>
      <c r="E323" s="6"/>
      <c r="F323" s="504" t="s">
        <v>601</v>
      </c>
      <c r="G323" s="505" t="s">
        <v>602</v>
      </c>
      <c r="H323" s="505"/>
      <c r="I323" s="6"/>
      <c r="J323" s="281"/>
      <c r="K323" s="284"/>
      <c r="L323" s="284"/>
      <c r="M323" s="284"/>
      <c r="N323" s="510">
        <f t="shared" si="34"/>
        <v>24.864</v>
      </c>
      <c r="O323" s="401"/>
      <c r="P323" s="281"/>
    </row>
    <row r="324" spans="1:16" ht="22.5">
      <c r="A324" s="25"/>
      <c r="B324" s="502" t="s">
        <v>714</v>
      </c>
      <c r="C324" s="6"/>
      <c r="D324" s="6"/>
      <c r="E324" s="6"/>
      <c r="F324" s="508" t="s">
        <v>601</v>
      </c>
      <c r="G324" s="505" t="s">
        <v>711</v>
      </c>
      <c r="H324" s="505"/>
      <c r="I324" s="6"/>
      <c r="J324" s="281"/>
      <c r="K324" s="284"/>
      <c r="L324" s="284"/>
      <c r="M324" s="284"/>
      <c r="N324" s="510">
        <f t="shared" si="34"/>
        <v>24.864</v>
      </c>
      <c r="O324" s="401"/>
      <c r="P324" s="281"/>
    </row>
    <row r="325" spans="1:16" ht="12.75">
      <c r="A325" s="25"/>
      <c r="B325" s="704" t="s">
        <v>648</v>
      </c>
      <c r="C325" s="6"/>
      <c r="D325" s="6"/>
      <c r="E325" s="6"/>
      <c r="F325" s="508" t="s">
        <v>601</v>
      </c>
      <c r="G325" s="505" t="s">
        <v>711</v>
      </c>
      <c r="H325" s="505" t="s">
        <v>256</v>
      </c>
      <c r="I325" s="6" t="s">
        <v>249</v>
      </c>
      <c r="J325" s="281"/>
      <c r="K325" s="284"/>
      <c r="L325" s="284"/>
      <c r="M325" s="284"/>
      <c r="N325" s="510">
        <v>24.864</v>
      </c>
      <c r="O325" s="401"/>
      <c r="P325" s="281"/>
    </row>
    <row r="326" spans="1:16" ht="12.75" hidden="1">
      <c r="A326" s="25"/>
      <c r="B326" s="80"/>
      <c r="C326" s="6"/>
      <c r="D326" s="6"/>
      <c r="E326" s="6"/>
      <c r="F326" s="6"/>
      <c r="G326" s="6"/>
      <c r="H326" s="6"/>
      <c r="I326" s="6"/>
      <c r="J326" s="281"/>
      <c r="K326" s="284"/>
      <c r="L326" s="284"/>
      <c r="M326" s="284"/>
      <c r="N326" s="428"/>
      <c r="O326" s="401"/>
      <c r="P326" s="281"/>
    </row>
    <row r="327" spans="1:16" ht="12.75" hidden="1">
      <c r="A327" s="25"/>
      <c r="B327" s="80"/>
      <c r="C327" s="6"/>
      <c r="D327" s="6"/>
      <c r="E327" s="6"/>
      <c r="F327" s="6"/>
      <c r="G327" s="6"/>
      <c r="H327" s="6"/>
      <c r="I327" s="6"/>
      <c r="J327" s="281"/>
      <c r="K327" s="284"/>
      <c r="L327" s="284"/>
      <c r="M327" s="284"/>
      <c r="N327" s="428"/>
      <c r="O327" s="401"/>
      <c r="P327" s="281"/>
    </row>
    <row r="328" spans="1:16" ht="12.75" hidden="1">
      <c r="A328" s="25"/>
      <c r="B328" s="80"/>
      <c r="C328" s="6"/>
      <c r="D328" s="6"/>
      <c r="E328" s="6"/>
      <c r="F328" s="6"/>
      <c r="G328" s="6"/>
      <c r="H328" s="6"/>
      <c r="I328" s="6"/>
      <c r="J328" s="281"/>
      <c r="K328" s="284"/>
      <c r="L328" s="284"/>
      <c r="M328" s="284"/>
      <c r="N328" s="428"/>
      <c r="O328" s="401"/>
      <c r="P328" s="281"/>
    </row>
    <row r="329" spans="1:16" ht="54.75" customHeight="1" hidden="1">
      <c r="A329" s="73">
        <v>9</v>
      </c>
      <c r="B329" s="96" t="s">
        <v>13</v>
      </c>
      <c r="C329" s="27"/>
      <c r="D329" s="74" t="s">
        <v>652</v>
      </c>
      <c r="E329" s="27" t="s">
        <v>669</v>
      </c>
      <c r="F329" s="27" t="s">
        <v>12</v>
      </c>
      <c r="G329" s="93"/>
      <c r="H329" s="93"/>
      <c r="I329" s="27"/>
      <c r="J329" s="42">
        <f>J330</f>
        <v>3000</v>
      </c>
      <c r="K329" s="42"/>
      <c r="L329" s="42">
        <f>L331</f>
        <v>6008.35</v>
      </c>
      <c r="M329" s="42">
        <f>M331</f>
        <v>8515.705</v>
      </c>
      <c r="N329" s="41">
        <f aca="true" t="shared" si="35" ref="N329:P331">N330</f>
        <v>0</v>
      </c>
      <c r="O329" s="141">
        <f t="shared" si="35"/>
        <v>3500</v>
      </c>
      <c r="P329" s="42">
        <f t="shared" si="35"/>
        <v>3500</v>
      </c>
    </row>
    <row r="330" spans="1:16" ht="38.25" hidden="1">
      <c r="A330" s="73"/>
      <c r="B330" s="309" t="s">
        <v>11</v>
      </c>
      <c r="C330" s="27"/>
      <c r="D330" s="74"/>
      <c r="E330" s="27"/>
      <c r="F330" s="6" t="s">
        <v>10</v>
      </c>
      <c r="G330" s="39"/>
      <c r="H330" s="39"/>
      <c r="I330" s="6"/>
      <c r="J330" s="38">
        <f>J331</f>
        <v>3000</v>
      </c>
      <c r="K330" s="42"/>
      <c r="L330" s="42"/>
      <c r="M330" s="42"/>
      <c r="N330" s="37">
        <f t="shared" si="35"/>
        <v>0</v>
      </c>
      <c r="O330" s="409">
        <f t="shared" si="35"/>
        <v>3500</v>
      </c>
      <c r="P330" s="38">
        <f t="shared" si="35"/>
        <v>3500</v>
      </c>
    </row>
    <row r="331" spans="1:16" ht="25.5" hidden="1">
      <c r="A331" s="25"/>
      <c r="B331" s="95" t="s">
        <v>9</v>
      </c>
      <c r="C331" s="6"/>
      <c r="D331" s="70" t="s">
        <v>652</v>
      </c>
      <c r="E331" s="6" t="s">
        <v>669</v>
      </c>
      <c r="F331" s="6" t="s">
        <v>790</v>
      </c>
      <c r="G331" s="6"/>
      <c r="H331" s="6"/>
      <c r="I331" s="6"/>
      <c r="J331" s="281">
        <f>J332</f>
        <v>3000</v>
      </c>
      <c r="K331" s="285"/>
      <c r="L331" s="284">
        <f>L332</f>
        <v>6008.35</v>
      </c>
      <c r="M331" s="284">
        <f>M332</f>
        <v>8515.705</v>
      </c>
      <c r="N331" s="428">
        <f t="shared" si="35"/>
        <v>0</v>
      </c>
      <c r="O331" s="401">
        <f t="shared" si="35"/>
        <v>3500</v>
      </c>
      <c r="P331" s="281">
        <f t="shared" si="35"/>
        <v>3500</v>
      </c>
    </row>
    <row r="332" spans="1:16" ht="12" customHeight="1" hidden="1">
      <c r="A332" s="25"/>
      <c r="B332" s="69" t="s">
        <v>653</v>
      </c>
      <c r="C332" s="6"/>
      <c r="D332" s="70" t="s">
        <v>652</v>
      </c>
      <c r="E332" s="6" t="s">
        <v>669</v>
      </c>
      <c r="F332" s="6" t="s">
        <v>790</v>
      </c>
      <c r="G332" s="6" t="s">
        <v>638</v>
      </c>
      <c r="H332" s="6"/>
      <c r="I332" s="6"/>
      <c r="J332" s="281">
        <f>J338</f>
        <v>3000</v>
      </c>
      <c r="K332" s="285"/>
      <c r="L332" s="284">
        <v>6008.35</v>
      </c>
      <c r="M332" s="284">
        <v>8515.705</v>
      </c>
      <c r="N332" s="428">
        <f>N338</f>
        <v>0</v>
      </c>
      <c r="O332" s="401">
        <f>O338</f>
        <v>3500</v>
      </c>
      <c r="P332" s="281">
        <f>P338</f>
        <v>3500</v>
      </c>
    </row>
    <row r="333" spans="1:16" ht="44.25" customHeight="1" hidden="1">
      <c r="A333" s="25"/>
      <c r="B333" s="43" t="s">
        <v>8</v>
      </c>
      <c r="C333" s="6"/>
      <c r="D333" s="27" t="s">
        <v>5</v>
      </c>
      <c r="E333" s="27" t="s">
        <v>3</v>
      </c>
      <c r="F333" s="27" t="s">
        <v>7</v>
      </c>
      <c r="G333" s="93"/>
      <c r="H333" s="93"/>
      <c r="I333" s="27" t="s">
        <v>3</v>
      </c>
      <c r="J333" s="39"/>
      <c r="K333" s="93"/>
      <c r="L333" s="2"/>
      <c r="M333" s="17"/>
      <c r="N333" s="442"/>
      <c r="O333" s="411"/>
      <c r="P333" s="39"/>
    </row>
    <row r="334" spans="1:16" ht="38.25" hidden="1">
      <c r="A334" s="25"/>
      <c r="B334" s="40" t="s">
        <v>6</v>
      </c>
      <c r="C334" s="6"/>
      <c r="D334" s="6" t="s">
        <v>5</v>
      </c>
      <c r="E334" s="6" t="s">
        <v>3</v>
      </c>
      <c r="F334" s="6" t="s">
        <v>4</v>
      </c>
      <c r="G334" s="70"/>
      <c r="H334" s="70"/>
      <c r="I334" s="6" t="s">
        <v>3</v>
      </c>
      <c r="J334" s="283"/>
      <c r="K334" s="283"/>
      <c r="L334" s="283"/>
      <c r="M334" s="283"/>
      <c r="N334" s="430"/>
      <c r="O334" s="289"/>
      <c r="P334" s="283"/>
    </row>
    <row r="335" spans="1:16" ht="42.75" customHeight="1" hidden="1">
      <c r="A335" s="25"/>
      <c r="B335" s="94" t="s">
        <v>2</v>
      </c>
      <c r="C335" s="27"/>
      <c r="D335" s="74" t="s">
        <v>652</v>
      </c>
      <c r="E335" s="27" t="s">
        <v>650</v>
      </c>
      <c r="F335" s="27" t="s">
        <v>1</v>
      </c>
      <c r="G335" s="93"/>
      <c r="H335" s="93"/>
      <c r="I335" s="27" t="s">
        <v>650</v>
      </c>
      <c r="J335" s="39"/>
      <c r="K335" s="92"/>
      <c r="L335" s="2"/>
      <c r="M335" s="10"/>
      <c r="N335" s="442"/>
      <c r="O335" s="411"/>
      <c r="P335" s="39"/>
    </row>
    <row r="336" spans="1:16" ht="72.75" customHeight="1" hidden="1">
      <c r="A336" s="25"/>
      <c r="B336" s="40" t="s">
        <v>0</v>
      </c>
      <c r="C336" s="6"/>
      <c r="D336" s="70" t="s">
        <v>652</v>
      </c>
      <c r="E336" s="6" t="s">
        <v>650</v>
      </c>
      <c r="F336" s="6" t="s">
        <v>793</v>
      </c>
      <c r="G336" s="6"/>
      <c r="H336" s="6"/>
      <c r="I336" s="6" t="s">
        <v>650</v>
      </c>
      <c r="J336" s="283"/>
      <c r="K336" s="285"/>
      <c r="L336" s="285"/>
      <c r="M336" s="285"/>
      <c r="N336" s="430"/>
      <c r="O336" s="289"/>
      <c r="P336" s="283"/>
    </row>
    <row r="337" spans="1:16" ht="57" customHeight="1" hidden="1">
      <c r="A337" s="25"/>
      <c r="B337" s="48" t="s">
        <v>792</v>
      </c>
      <c r="C337" s="27"/>
      <c r="D337" s="70" t="s">
        <v>652</v>
      </c>
      <c r="E337" s="6" t="s">
        <v>650</v>
      </c>
      <c r="F337" s="6" t="s">
        <v>791</v>
      </c>
      <c r="G337" s="6"/>
      <c r="H337" s="6"/>
      <c r="I337" s="6" t="s">
        <v>650</v>
      </c>
      <c r="J337" s="283"/>
      <c r="K337" s="285"/>
      <c r="L337" s="285"/>
      <c r="M337" s="285"/>
      <c r="N337" s="430"/>
      <c r="O337" s="289"/>
      <c r="P337" s="283"/>
    </row>
    <row r="338" spans="1:16" ht="12.75" hidden="1">
      <c r="A338" s="25"/>
      <c r="B338" s="12" t="s">
        <v>671</v>
      </c>
      <c r="C338" s="6"/>
      <c r="D338" s="70" t="s">
        <v>652</v>
      </c>
      <c r="E338" s="6" t="s">
        <v>669</v>
      </c>
      <c r="F338" s="6" t="s">
        <v>790</v>
      </c>
      <c r="G338" s="6" t="s">
        <v>638</v>
      </c>
      <c r="H338" s="6" t="s">
        <v>256</v>
      </c>
      <c r="I338" s="6" t="s">
        <v>284</v>
      </c>
      <c r="J338" s="281">
        <v>3000</v>
      </c>
      <c r="K338" s="285"/>
      <c r="L338" s="284">
        <v>6008.35</v>
      </c>
      <c r="M338" s="284">
        <v>8515.705</v>
      </c>
      <c r="N338" s="428"/>
      <c r="O338" s="401">
        <v>3500</v>
      </c>
      <c r="P338" s="281">
        <v>3500</v>
      </c>
    </row>
    <row r="339" spans="1:16" ht="25.5" customHeight="1">
      <c r="A339" s="25"/>
      <c r="B339" s="91" t="s">
        <v>789</v>
      </c>
      <c r="C339" s="27"/>
      <c r="D339" s="70"/>
      <c r="E339" s="6"/>
      <c r="F339" s="6"/>
      <c r="G339" s="6"/>
      <c r="H339" s="6"/>
      <c r="I339" s="6"/>
      <c r="J339" s="316">
        <f>J340+J414+J424</f>
        <v>47038.588</v>
      </c>
      <c r="K339" s="285"/>
      <c r="L339" s="284">
        <f>L340+L414+L424</f>
        <v>28148.265</v>
      </c>
      <c r="M339" s="284">
        <f>M340+M414+M424</f>
        <v>29104.548000000003</v>
      </c>
      <c r="N339" s="443">
        <f>N340+N414+N424</f>
        <v>35669.566000000006</v>
      </c>
      <c r="O339" s="412">
        <f>O340+O414+O424</f>
        <v>22983.125000000004</v>
      </c>
      <c r="P339" s="316">
        <f>P340+P414+P424</f>
        <v>24438.730000000003</v>
      </c>
    </row>
    <row r="340" spans="1:24" s="66" customFormat="1" ht="38.25">
      <c r="A340" s="73">
        <v>10</v>
      </c>
      <c r="B340" s="90" t="s">
        <v>760</v>
      </c>
      <c r="C340" s="87"/>
      <c r="D340" s="71" t="s">
        <v>703</v>
      </c>
      <c r="E340" s="71" t="s">
        <v>747</v>
      </c>
      <c r="F340" s="86" t="s">
        <v>788</v>
      </c>
      <c r="G340" s="87"/>
      <c r="H340" s="87"/>
      <c r="I340" s="71"/>
      <c r="J340" s="317">
        <f>J347+J409+J380+J383+J387+J394+J391</f>
        <v>14363.046000000004</v>
      </c>
      <c r="K340" s="279"/>
      <c r="L340" s="279">
        <f>L347+L377+L380+L383+L387+L394+L401</f>
        <v>14872.082</v>
      </c>
      <c r="M340" s="279">
        <f>M347+M377+M380+M383+M387+M394+M401</f>
        <v>15828.365000000002</v>
      </c>
      <c r="N340" s="444">
        <f>N346+N341+N409+N404</f>
        <v>21224.268000000007</v>
      </c>
      <c r="O340" s="413">
        <f>O350+O352+O355+O359+O366+O369+O374+O393+O396+O398+O413+O404</f>
        <v>18352.710000000003</v>
      </c>
      <c r="P340" s="317">
        <f>P350+P352+P355+P359+P366+P369+P374+P393+P396+P398+P413+P404</f>
        <v>19433.08</v>
      </c>
      <c r="Q340" s="67"/>
      <c r="R340" s="67"/>
      <c r="S340" s="67"/>
      <c r="T340" s="67"/>
      <c r="U340" s="67"/>
      <c r="V340" s="67"/>
      <c r="W340" s="67"/>
      <c r="X340" s="67"/>
    </row>
    <row r="341" spans="1:24" s="66" customFormat="1" ht="33.75">
      <c r="A341" s="73"/>
      <c r="B341" s="202" t="s">
        <v>607</v>
      </c>
      <c r="C341" s="87"/>
      <c r="D341" s="71"/>
      <c r="E341" s="71"/>
      <c r="F341" s="85" t="s">
        <v>376</v>
      </c>
      <c r="G341" s="88"/>
      <c r="H341" s="88"/>
      <c r="I341" s="26"/>
      <c r="J341" s="317"/>
      <c r="K341" s="279"/>
      <c r="L341" s="279"/>
      <c r="M341" s="279"/>
      <c r="N341" s="445">
        <f>N342</f>
        <v>1627.578</v>
      </c>
      <c r="O341" s="413"/>
      <c r="P341" s="317"/>
      <c r="Q341" s="67"/>
      <c r="R341" s="67"/>
      <c r="S341" s="67"/>
      <c r="T341" s="67"/>
      <c r="U341" s="67"/>
      <c r="V341" s="67"/>
      <c r="W341" s="67"/>
      <c r="X341" s="67"/>
    </row>
    <row r="342" spans="1:24" s="66" customFormat="1" ht="12.75">
      <c r="A342" s="73"/>
      <c r="B342" s="202" t="s">
        <v>360</v>
      </c>
      <c r="C342" s="87"/>
      <c r="D342" s="71"/>
      <c r="E342" s="71"/>
      <c r="F342" s="85" t="s">
        <v>375</v>
      </c>
      <c r="G342" s="88"/>
      <c r="H342" s="88"/>
      <c r="I342" s="26"/>
      <c r="J342" s="317"/>
      <c r="K342" s="279"/>
      <c r="L342" s="279"/>
      <c r="M342" s="279"/>
      <c r="N342" s="445">
        <f>N343</f>
        <v>1627.578</v>
      </c>
      <c r="O342" s="413"/>
      <c r="P342" s="317"/>
      <c r="Q342" s="67"/>
      <c r="R342" s="67"/>
      <c r="S342" s="67"/>
      <c r="T342" s="67"/>
      <c r="U342" s="67"/>
      <c r="V342" s="67"/>
      <c r="W342" s="67"/>
      <c r="X342" s="67"/>
    </row>
    <row r="343" spans="1:24" s="66" customFormat="1" ht="22.5">
      <c r="A343" s="73"/>
      <c r="B343" s="202" t="s">
        <v>608</v>
      </c>
      <c r="C343" s="87"/>
      <c r="D343" s="71"/>
      <c r="E343" s="71"/>
      <c r="F343" s="86" t="s">
        <v>371</v>
      </c>
      <c r="G343" s="88"/>
      <c r="H343" s="88"/>
      <c r="I343" s="26"/>
      <c r="J343" s="317"/>
      <c r="K343" s="279"/>
      <c r="L343" s="279"/>
      <c r="M343" s="279"/>
      <c r="N343" s="444">
        <f>N344</f>
        <v>1627.578</v>
      </c>
      <c r="O343" s="413"/>
      <c r="P343" s="317"/>
      <c r="Q343" s="67"/>
      <c r="R343" s="67"/>
      <c r="S343" s="67"/>
      <c r="T343" s="67"/>
      <c r="U343" s="67"/>
      <c r="V343" s="67"/>
      <c r="W343" s="67"/>
      <c r="X343" s="67"/>
    </row>
    <row r="344" spans="1:24" s="66" customFormat="1" ht="22.5">
      <c r="A344" s="73"/>
      <c r="B344" s="201" t="s">
        <v>350</v>
      </c>
      <c r="C344" s="87"/>
      <c r="D344" s="71"/>
      <c r="E344" s="71"/>
      <c r="F344" s="85" t="s">
        <v>371</v>
      </c>
      <c r="G344" s="88">
        <v>120</v>
      </c>
      <c r="H344" s="88"/>
      <c r="I344" s="26"/>
      <c r="J344" s="317"/>
      <c r="K344" s="279"/>
      <c r="L344" s="279"/>
      <c r="M344" s="279"/>
      <c r="N344" s="445">
        <f>N345</f>
        <v>1627.578</v>
      </c>
      <c r="O344" s="413"/>
      <c r="P344" s="317"/>
      <c r="Q344" s="67"/>
      <c r="R344" s="67"/>
      <c r="S344" s="67"/>
      <c r="T344" s="67"/>
      <c r="U344" s="67"/>
      <c r="V344" s="67"/>
      <c r="W344" s="67"/>
      <c r="X344" s="67"/>
    </row>
    <row r="345" spans="1:24" s="66" customFormat="1" ht="22.5">
      <c r="A345" s="73"/>
      <c r="B345" s="202" t="s">
        <v>378</v>
      </c>
      <c r="C345" s="87"/>
      <c r="D345" s="71"/>
      <c r="E345" s="71"/>
      <c r="F345" s="85" t="s">
        <v>371</v>
      </c>
      <c r="G345" s="88">
        <v>120</v>
      </c>
      <c r="H345" s="6" t="s">
        <v>249</v>
      </c>
      <c r="I345" s="26" t="s">
        <v>277</v>
      </c>
      <c r="J345" s="317"/>
      <c r="K345" s="279"/>
      <c r="L345" s="279"/>
      <c r="M345" s="279"/>
      <c r="N345" s="435">
        <v>1627.578</v>
      </c>
      <c r="O345" s="413"/>
      <c r="P345" s="317"/>
      <c r="Q345" s="67"/>
      <c r="R345" s="67"/>
      <c r="S345" s="67"/>
      <c r="T345" s="67"/>
      <c r="U345" s="67"/>
      <c r="V345" s="67"/>
      <c r="W345" s="67"/>
      <c r="X345" s="67"/>
    </row>
    <row r="346" spans="1:24" s="66" customFormat="1" ht="38.25">
      <c r="A346" s="73"/>
      <c r="B346" s="307" t="s">
        <v>787</v>
      </c>
      <c r="C346" s="87"/>
      <c r="D346" s="71"/>
      <c r="E346" s="71"/>
      <c r="F346" s="85" t="s">
        <v>786</v>
      </c>
      <c r="G346" s="87"/>
      <c r="H346" s="87"/>
      <c r="I346" s="71"/>
      <c r="J346" s="318">
        <f>J340</f>
        <v>14363.046000000004</v>
      </c>
      <c r="K346" s="279"/>
      <c r="L346" s="279"/>
      <c r="M346" s="279"/>
      <c r="N346" s="445">
        <f>N347</f>
        <v>18143.457000000006</v>
      </c>
      <c r="O346" s="414">
        <f>O340</f>
        <v>18352.710000000003</v>
      </c>
      <c r="P346" s="318">
        <f>P340</f>
        <v>19433.08</v>
      </c>
      <c r="Q346" s="67"/>
      <c r="R346" s="67"/>
      <c r="S346" s="67"/>
      <c r="T346" s="67"/>
      <c r="U346" s="67"/>
      <c r="V346" s="67"/>
      <c r="W346" s="67"/>
      <c r="X346" s="67"/>
    </row>
    <row r="347" spans="1:24" s="66" customFormat="1" ht="12.75">
      <c r="A347" s="68"/>
      <c r="B347" s="307" t="s">
        <v>744</v>
      </c>
      <c r="C347" s="87"/>
      <c r="D347" s="26" t="s">
        <v>703</v>
      </c>
      <c r="E347" s="26" t="s">
        <v>747</v>
      </c>
      <c r="F347" s="85" t="s">
        <v>785</v>
      </c>
      <c r="G347" s="87"/>
      <c r="H347" s="87"/>
      <c r="I347" s="26"/>
      <c r="J347" s="280">
        <f>J349+J353+J365+J368+J373</f>
        <v>12462.203000000003</v>
      </c>
      <c r="K347" s="278"/>
      <c r="L347" s="279">
        <f>L349+L353</f>
        <v>12437.288999999999</v>
      </c>
      <c r="M347" s="279">
        <f>M349+M353</f>
        <v>13307.900000000001</v>
      </c>
      <c r="N347" s="436">
        <f>N348+N364+N367+N394+N391</f>
        <v>18143.457000000006</v>
      </c>
      <c r="O347" s="406">
        <f>O349+O353+O365+O368+O373</f>
        <v>15466.985</v>
      </c>
      <c r="P347" s="280">
        <f>P349+P353+P365+P368+P373</f>
        <v>16326.328000000001</v>
      </c>
      <c r="Q347" s="67"/>
      <c r="R347" s="67"/>
      <c r="S347" s="67"/>
      <c r="T347" s="67"/>
      <c r="U347" s="67"/>
      <c r="V347" s="67"/>
      <c r="W347" s="67"/>
      <c r="X347" s="67"/>
    </row>
    <row r="348" spans="1:24" s="66" customFormat="1" ht="12.75">
      <c r="A348" s="68"/>
      <c r="B348" s="319" t="s">
        <v>784</v>
      </c>
      <c r="C348" s="87"/>
      <c r="D348" s="26"/>
      <c r="E348" s="26"/>
      <c r="F348" s="86" t="s">
        <v>783</v>
      </c>
      <c r="G348" s="87"/>
      <c r="H348" s="87"/>
      <c r="I348" s="71"/>
      <c r="J348" s="279">
        <f>J347</f>
        <v>12462.203000000003</v>
      </c>
      <c r="K348" s="278"/>
      <c r="L348" s="279"/>
      <c r="M348" s="279"/>
      <c r="N348" s="429">
        <f>N349+N355+N356+N358+N360</f>
        <v>16955.789</v>
      </c>
      <c r="O348" s="402">
        <f>O347</f>
        <v>15466.985</v>
      </c>
      <c r="P348" s="279">
        <f>P347</f>
        <v>16326.328000000001</v>
      </c>
      <c r="Q348" s="67"/>
      <c r="R348" s="67"/>
      <c r="S348" s="67"/>
      <c r="T348" s="67"/>
      <c r="U348" s="67"/>
      <c r="V348" s="67"/>
      <c r="W348" s="67"/>
      <c r="X348" s="67"/>
    </row>
    <row r="349" spans="1:24" s="66" customFormat="1" ht="21.75" customHeight="1">
      <c r="A349" s="68"/>
      <c r="B349" s="69" t="s">
        <v>644</v>
      </c>
      <c r="C349" s="87"/>
      <c r="D349" s="26"/>
      <c r="E349" s="26"/>
      <c r="F349" s="85" t="s">
        <v>783</v>
      </c>
      <c r="G349" s="88">
        <v>120</v>
      </c>
      <c r="H349" s="88"/>
      <c r="I349" s="71"/>
      <c r="J349" s="280">
        <f>J350+J352</f>
        <v>8197.557</v>
      </c>
      <c r="K349" s="278"/>
      <c r="L349" s="279">
        <f>L350+L352</f>
        <v>9181.872</v>
      </c>
      <c r="M349" s="279">
        <f>M350+M352</f>
        <v>9824.604000000001</v>
      </c>
      <c r="N349" s="436">
        <f>N352+N351+N350+N357</f>
        <v>12201.372</v>
      </c>
      <c r="O349" s="406">
        <f>O350+O352</f>
        <v>9671.235</v>
      </c>
      <c r="P349" s="280">
        <f>P350+P352</f>
        <v>10737.36</v>
      </c>
      <c r="Q349" s="67"/>
      <c r="R349" s="67"/>
      <c r="S349" s="67"/>
      <c r="T349" s="67"/>
      <c r="U349" s="67"/>
      <c r="V349" s="67"/>
      <c r="W349" s="67"/>
      <c r="X349" s="67"/>
    </row>
    <row r="350" spans="1:24" s="66" customFormat="1" ht="41.25" customHeight="1">
      <c r="A350" s="68"/>
      <c r="B350" s="75" t="s">
        <v>749</v>
      </c>
      <c r="C350" s="87"/>
      <c r="D350" s="26" t="s">
        <v>703</v>
      </c>
      <c r="E350" s="26" t="s">
        <v>747</v>
      </c>
      <c r="F350" s="85" t="s">
        <v>783</v>
      </c>
      <c r="G350" s="88">
        <v>120</v>
      </c>
      <c r="H350" s="6" t="s">
        <v>249</v>
      </c>
      <c r="I350" s="26" t="s">
        <v>284</v>
      </c>
      <c r="J350" s="280">
        <f>807.519+241.455</f>
        <v>1048.974</v>
      </c>
      <c r="K350" s="279"/>
      <c r="L350" s="281">
        <v>1378.224</v>
      </c>
      <c r="M350" s="89">
        <v>1474.699</v>
      </c>
      <c r="N350" s="436">
        <v>786.167</v>
      </c>
      <c r="O350" s="406">
        <v>672.428</v>
      </c>
      <c r="P350" s="280">
        <v>739.672</v>
      </c>
      <c r="Q350" s="67"/>
      <c r="R350" s="67"/>
      <c r="S350" s="67"/>
      <c r="T350" s="67"/>
      <c r="U350" s="67"/>
      <c r="V350" s="67"/>
      <c r="W350" s="67"/>
      <c r="X350" s="67"/>
    </row>
    <row r="351" spans="1:24" s="66" customFormat="1" ht="41.25" customHeight="1" hidden="1">
      <c r="A351" s="68"/>
      <c r="B351" s="584" t="s">
        <v>367</v>
      </c>
      <c r="C351" s="87"/>
      <c r="D351" s="26"/>
      <c r="E351" s="26"/>
      <c r="F351" s="85" t="s">
        <v>748</v>
      </c>
      <c r="G351" s="88">
        <v>120</v>
      </c>
      <c r="H351" s="6" t="s">
        <v>249</v>
      </c>
      <c r="I351" s="26" t="s">
        <v>284</v>
      </c>
      <c r="J351" s="280"/>
      <c r="K351" s="278"/>
      <c r="L351" s="282"/>
      <c r="M351" s="282"/>
      <c r="N351" s="436">
        <v>0</v>
      </c>
      <c r="O351" s="406"/>
      <c r="P351" s="280"/>
      <c r="Q351" s="67"/>
      <c r="R351" s="67"/>
      <c r="S351" s="67"/>
      <c r="T351" s="67"/>
      <c r="U351" s="67"/>
      <c r="V351" s="67"/>
      <c r="W351" s="67"/>
      <c r="X351" s="67"/>
    </row>
    <row r="352" spans="1:16" ht="41.25" customHeight="1">
      <c r="A352" s="25"/>
      <c r="B352" s="77" t="s">
        <v>739</v>
      </c>
      <c r="C352" s="70"/>
      <c r="D352" s="70" t="s">
        <v>703</v>
      </c>
      <c r="E352" s="70" t="s">
        <v>737</v>
      </c>
      <c r="F352" s="85" t="s">
        <v>783</v>
      </c>
      <c r="G352" s="70">
        <v>120</v>
      </c>
      <c r="H352" s="6" t="s">
        <v>249</v>
      </c>
      <c r="I352" s="26" t="s">
        <v>246</v>
      </c>
      <c r="J352" s="281">
        <f>5450.283+1.2+1697.1</f>
        <v>7148.5830000000005</v>
      </c>
      <c r="K352" s="281"/>
      <c r="L352" s="281">
        <v>7803.648</v>
      </c>
      <c r="M352" s="320">
        <v>8349.905</v>
      </c>
      <c r="N352" s="428">
        <f>7358.558+84.6+2203.561+1000+344.294</f>
        <v>10991.013</v>
      </c>
      <c r="O352" s="401">
        <v>8998.807</v>
      </c>
      <c r="P352" s="281">
        <v>9997.688</v>
      </c>
    </row>
    <row r="353" spans="1:24" s="66" customFormat="1" ht="29.25" customHeight="1" hidden="1">
      <c r="A353" s="68"/>
      <c r="B353" s="11" t="s">
        <v>641</v>
      </c>
      <c r="C353" s="87"/>
      <c r="D353" s="26" t="s">
        <v>703</v>
      </c>
      <c r="E353" s="26" t="s">
        <v>747</v>
      </c>
      <c r="F353" s="85" t="s">
        <v>783</v>
      </c>
      <c r="G353" s="88">
        <v>240</v>
      </c>
      <c r="H353" s="88"/>
      <c r="I353" s="71"/>
      <c r="J353" s="280">
        <f>J355+J359</f>
        <v>3612.3460000000005</v>
      </c>
      <c r="K353" s="278"/>
      <c r="L353" s="278">
        <f>L355+L359</f>
        <v>3255.417</v>
      </c>
      <c r="M353" s="278">
        <f>M355+M359</f>
        <v>3483.296</v>
      </c>
      <c r="N353" s="436">
        <f>N355+N359</f>
        <v>4742.4169999999995</v>
      </c>
      <c r="O353" s="406">
        <f>O355+O359</f>
        <v>5795.75</v>
      </c>
      <c r="P353" s="280">
        <f>P355+P359</f>
        <v>5588.968</v>
      </c>
      <c r="Q353" s="67"/>
      <c r="R353" s="67"/>
      <c r="S353" s="67"/>
      <c r="T353" s="67"/>
      <c r="U353" s="67"/>
      <c r="V353" s="67"/>
      <c r="W353" s="67"/>
      <c r="X353" s="67"/>
    </row>
    <row r="354" spans="1:24" s="66" customFormat="1" ht="28.5" customHeight="1" hidden="1">
      <c r="A354" s="68"/>
      <c r="B354" s="11" t="s">
        <v>641</v>
      </c>
      <c r="C354" s="87"/>
      <c r="D354" s="26"/>
      <c r="E354" s="26"/>
      <c r="F354" s="85" t="s">
        <v>783</v>
      </c>
      <c r="G354" s="88">
        <v>240</v>
      </c>
      <c r="H354" s="88"/>
      <c r="I354" s="26"/>
      <c r="J354" s="280">
        <f>J355</f>
        <v>1338.8210000000001</v>
      </c>
      <c r="K354" s="278"/>
      <c r="L354" s="278"/>
      <c r="M354" s="278"/>
      <c r="N354" s="436">
        <f>N355</f>
        <v>939.627</v>
      </c>
      <c r="O354" s="406">
        <f>O355</f>
        <v>1199.08</v>
      </c>
      <c r="P354" s="280">
        <f>P355</f>
        <v>1171.869</v>
      </c>
      <c r="Q354" s="67"/>
      <c r="R354" s="67"/>
      <c r="S354" s="67"/>
      <c r="T354" s="67"/>
      <c r="U354" s="67"/>
      <c r="V354" s="67"/>
      <c r="W354" s="67"/>
      <c r="X354" s="67"/>
    </row>
    <row r="355" spans="1:24" s="66" customFormat="1" ht="42.75" customHeight="1">
      <c r="A355" s="68"/>
      <c r="B355" s="75" t="s">
        <v>749</v>
      </c>
      <c r="C355" s="87"/>
      <c r="D355" s="26"/>
      <c r="E355" s="26"/>
      <c r="F355" s="85" t="s">
        <v>783</v>
      </c>
      <c r="G355" s="88">
        <v>240</v>
      </c>
      <c r="H355" s="6" t="s">
        <v>249</v>
      </c>
      <c r="I355" s="26" t="s">
        <v>284</v>
      </c>
      <c r="J355" s="280">
        <f>2387.795-1048.974</f>
        <v>1338.8210000000001</v>
      </c>
      <c r="K355" s="278"/>
      <c r="L355" s="282">
        <v>906.91</v>
      </c>
      <c r="M355" s="282">
        <v>970.393</v>
      </c>
      <c r="N355" s="436">
        <f>1729.395-330-33.576-2-424.192</f>
        <v>939.627</v>
      </c>
      <c r="O355" s="406">
        <v>1199.08</v>
      </c>
      <c r="P355" s="280">
        <v>1171.869</v>
      </c>
      <c r="Q355" s="557"/>
      <c r="R355" s="67"/>
      <c r="S355" s="67"/>
      <c r="T355" s="67"/>
      <c r="U355" s="67"/>
      <c r="V355" s="67"/>
      <c r="W355" s="67"/>
      <c r="X355" s="67"/>
    </row>
    <row r="356" spans="1:24" s="66" customFormat="1" ht="20.25" customHeight="1">
      <c r="A356" s="68"/>
      <c r="B356" s="678" t="s">
        <v>728</v>
      </c>
      <c r="C356" s="87"/>
      <c r="D356" s="26"/>
      <c r="E356" s="26"/>
      <c r="F356" s="85" t="s">
        <v>783</v>
      </c>
      <c r="G356" s="88">
        <v>850</v>
      </c>
      <c r="H356" s="6" t="s">
        <v>249</v>
      </c>
      <c r="I356" s="26" t="s">
        <v>284</v>
      </c>
      <c r="J356" s="280"/>
      <c r="K356" s="278"/>
      <c r="L356" s="282"/>
      <c r="M356" s="282"/>
      <c r="N356" s="436">
        <v>2</v>
      </c>
      <c r="O356" s="406"/>
      <c r="P356" s="280"/>
      <c r="Q356" s="557"/>
      <c r="R356" s="67"/>
      <c r="S356" s="67"/>
      <c r="T356" s="67"/>
      <c r="U356" s="67"/>
      <c r="V356" s="67"/>
      <c r="W356" s="67"/>
      <c r="X356" s="67"/>
    </row>
    <row r="357" spans="1:24" s="66" customFormat="1" ht="26.25" customHeight="1">
      <c r="A357" s="68"/>
      <c r="B357" s="75" t="s">
        <v>350</v>
      </c>
      <c r="C357" s="87"/>
      <c r="D357" s="26"/>
      <c r="E357" s="26"/>
      <c r="F357" s="85" t="s">
        <v>748</v>
      </c>
      <c r="G357" s="88"/>
      <c r="H357" s="6"/>
      <c r="I357" s="26"/>
      <c r="J357" s="280"/>
      <c r="K357" s="278"/>
      <c r="L357" s="282"/>
      <c r="M357" s="282"/>
      <c r="N357" s="436">
        <v>424.192</v>
      </c>
      <c r="O357" s="406"/>
      <c r="P357" s="280"/>
      <c r="Q357" s="557"/>
      <c r="R357" s="67"/>
      <c r="S357" s="67"/>
      <c r="T357" s="67"/>
      <c r="U357" s="67"/>
      <c r="V357" s="67"/>
      <c r="W357" s="67"/>
      <c r="X357" s="67"/>
    </row>
    <row r="358" spans="1:24" s="66" customFormat="1" ht="27" customHeight="1">
      <c r="A358" s="68"/>
      <c r="B358" s="11" t="s">
        <v>641</v>
      </c>
      <c r="C358" s="87"/>
      <c r="D358" s="26"/>
      <c r="E358" s="26"/>
      <c r="F358" s="85" t="s">
        <v>783</v>
      </c>
      <c r="G358" s="70">
        <v>240</v>
      </c>
      <c r="H358" s="70"/>
      <c r="I358" s="70"/>
      <c r="J358" s="281">
        <f>J359</f>
        <v>2273.525</v>
      </c>
      <c r="K358" s="278"/>
      <c r="L358" s="282"/>
      <c r="M358" s="282"/>
      <c r="N358" s="428">
        <f>N359</f>
        <v>3802.79</v>
      </c>
      <c r="O358" s="401">
        <f>O359</f>
        <v>4596.67</v>
      </c>
      <c r="P358" s="281">
        <f>P359</f>
        <v>4417.099</v>
      </c>
      <c r="Q358" s="558"/>
      <c r="R358" s="67"/>
      <c r="S358" s="67"/>
      <c r="T358" s="67"/>
      <c r="U358" s="67"/>
      <c r="V358" s="67"/>
      <c r="W358" s="67"/>
      <c r="X358" s="67"/>
    </row>
    <row r="359" spans="1:16" ht="39" customHeight="1">
      <c r="A359" s="25"/>
      <c r="B359" s="77" t="s">
        <v>739</v>
      </c>
      <c r="C359" s="70"/>
      <c r="D359" s="70" t="s">
        <v>703</v>
      </c>
      <c r="E359" s="70" t="s">
        <v>737</v>
      </c>
      <c r="F359" s="85" t="s">
        <v>783</v>
      </c>
      <c r="G359" s="70">
        <v>240</v>
      </c>
      <c r="H359" s="6" t="s">
        <v>249</v>
      </c>
      <c r="I359" s="26" t="s">
        <v>246</v>
      </c>
      <c r="J359" s="281">
        <v>2273.525</v>
      </c>
      <c r="K359" s="281"/>
      <c r="L359" s="321">
        <v>2348.507</v>
      </c>
      <c r="M359" s="322">
        <v>2512.903</v>
      </c>
      <c r="N359" s="428">
        <f>3400.429-38-10+450.361</f>
        <v>3802.79</v>
      </c>
      <c r="O359" s="401">
        <v>4596.67</v>
      </c>
      <c r="P359" s="281">
        <v>4417.099</v>
      </c>
    </row>
    <row r="360" spans="1:16" ht="18.75" customHeight="1">
      <c r="A360" s="25"/>
      <c r="B360" s="12" t="s">
        <v>728</v>
      </c>
      <c r="C360" s="70"/>
      <c r="D360" s="70"/>
      <c r="E360" s="70"/>
      <c r="F360" s="85" t="s">
        <v>783</v>
      </c>
      <c r="G360" s="70">
        <v>850</v>
      </c>
      <c r="H360" s="6" t="s">
        <v>249</v>
      </c>
      <c r="I360" s="26" t="s">
        <v>246</v>
      </c>
      <c r="J360" s="281"/>
      <c r="K360" s="281"/>
      <c r="L360" s="281"/>
      <c r="M360" s="283"/>
      <c r="N360" s="428">
        <v>10</v>
      </c>
      <c r="O360" s="401"/>
      <c r="P360" s="281"/>
    </row>
    <row r="361" spans="1:16" ht="21" customHeight="1" hidden="1">
      <c r="A361" s="25"/>
      <c r="B361" s="69" t="s">
        <v>653</v>
      </c>
      <c r="C361" s="70"/>
      <c r="D361" s="70" t="s">
        <v>703</v>
      </c>
      <c r="E361" s="70" t="s">
        <v>737</v>
      </c>
      <c r="F361" s="70">
        <v>9100004</v>
      </c>
      <c r="G361" s="70">
        <v>240</v>
      </c>
      <c r="H361" s="70"/>
      <c r="I361" s="70" t="s">
        <v>737</v>
      </c>
      <c r="J361" s="281">
        <v>2215.573</v>
      </c>
      <c r="K361" s="281"/>
      <c r="L361" s="281">
        <f>J361*106%</f>
        <v>2348.50738</v>
      </c>
      <c r="M361" s="283">
        <f>L361*107%</f>
        <v>2512.9028966</v>
      </c>
      <c r="N361" s="428">
        <v>2215.573</v>
      </c>
      <c r="O361" s="401">
        <v>2215.573</v>
      </c>
      <c r="P361" s="281">
        <v>2215.573</v>
      </c>
    </row>
    <row r="362" spans="1:16" ht="21" customHeight="1" hidden="1">
      <c r="A362" s="25"/>
      <c r="B362" s="69"/>
      <c r="C362" s="70"/>
      <c r="D362" s="70"/>
      <c r="E362" s="70"/>
      <c r="F362" s="70"/>
      <c r="G362" s="70"/>
      <c r="H362" s="70"/>
      <c r="I362" s="70"/>
      <c r="J362" s="281"/>
      <c r="K362" s="281"/>
      <c r="L362" s="281"/>
      <c r="M362" s="283"/>
      <c r="N362" s="428"/>
      <c r="O362" s="401"/>
      <c r="P362" s="281"/>
    </row>
    <row r="363" spans="1:16" ht="21" customHeight="1" hidden="1">
      <c r="A363" s="25"/>
      <c r="B363" s="69"/>
      <c r="C363" s="70"/>
      <c r="D363" s="70"/>
      <c r="E363" s="70"/>
      <c r="F363" s="70">
        <v>9100004</v>
      </c>
      <c r="G363" s="70"/>
      <c r="H363" s="70"/>
      <c r="I363" s="70" t="s">
        <v>737</v>
      </c>
      <c r="J363" s="281" t="e">
        <f>#REF!+J359</f>
        <v>#REF!</v>
      </c>
      <c r="K363" s="281"/>
      <c r="L363" s="281" t="e">
        <f>#REF!+L359</f>
        <v>#REF!</v>
      </c>
      <c r="M363" s="283" t="e">
        <f>#REF!+M359</f>
        <v>#REF!</v>
      </c>
      <c r="N363" s="428" t="e">
        <f>#REF!+N359</f>
        <v>#REF!</v>
      </c>
      <c r="O363" s="401" t="e">
        <f>#REF!+O359</f>
        <v>#REF!</v>
      </c>
      <c r="P363" s="281" t="e">
        <f>#REF!+P359</f>
        <v>#REF!</v>
      </c>
    </row>
    <row r="364" spans="1:16" ht="38.25">
      <c r="A364" s="25"/>
      <c r="B364" s="75" t="s">
        <v>782</v>
      </c>
      <c r="C364" s="70"/>
      <c r="D364" s="70"/>
      <c r="E364" s="70"/>
      <c r="F364" s="86" t="s">
        <v>395</v>
      </c>
      <c r="G364" s="74"/>
      <c r="H364" s="74"/>
      <c r="I364" s="74"/>
      <c r="J364" s="284">
        <f>J365</f>
        <v>179.7</v>
      </c>
      <c r="K364" s="284"/>
      <c r="L364" s="284"/>
      <c r="M364" s="285"/>
      <c r="N364" s="441">
        <f aca="true" t="shared" si="36" ref="N364:P365">N365</f>
        <v>47.31</v>
      </c>
      <c r="O364" s="410">
        <f t="shared" si="36"/>
        <v>0</v>
      </c>
      <c r="P364" s="284">
        <f t="shared" si="36"/>
        <v>0</v>
      </c>
    </row>
    <row r="365" spans="1:16" ht="12.75">
      <c r="A365" s="25"/>
      <c r="B365" s="75" t="s">
        <v>758</v>
      </c>
      <c r="C365" s="70"/>
      <c r="D365" s="70"/>
      <c r="E365" s="70"/>
      <c r="F365" s="85" t="s">
        <v>395</v>
      </c>
      <c r="G365" s="70">
        <v>540</v>
      </c>
      <c r="H365" s="70"/>
      <c r="I365" s="70"/>
      <c r="J365" s="281">
        <f>J366</f>
        <v>179.7</v>
      </c>
      <c r="K365" s="281"/>
      <c r="L365" s="281"/>
      <c r="M365" s="283"/>
      <c r="N365" s="428">
        <f t="shared" si="36"/>
        <v>47.31</v>
      </c>
      <c r="O365" s="401">
        <f t="shared" si="36"/>
        <v>0</v>
      </c>
      <c r="P365" s="281">
        <f t="shared" si="36"/>
        <v>0</v>
      </c>
    </row>
    <row r="366" spans="1:16" ht="38.25">
      <c r="A366" s="25"/>
      <c r="B366" s="77" t="s">
        <v>739</v>
      </c>
      <c r="C366" s="70"/>
      <c r="D366" s="70"/>
      <c r="E366" s="70"/>
      <c r="F366" s="85" t="s">
        <v>395</v>
      </c>
      <c r="G366" s="70">
        <v>540</v>
      </c>
      <c r="H366" s="6" t="s">
        <v>249</v>
      </c>
      <c r="I366" s="26" t="s">
        <v>246</v>
      </c>
      <c r="J366" s="281">
        <v>179.7</v>
      </c>
      <c r="K366" s="281"/>
      <c r="L366" s="281"/>
      <c r="M366" s="283"/>
      <c r="N366" s="428">
        <v>47.31</v>
      </c>
      <c r="O366" s="401"/>
      <c r="P366" s="281"/>
    </row>
    <row r="367" spans="1:16" ht="38.25">
      <c r="A367" s="25"/>
      <c r="B367" s="323" t="s">
        <v>780</v>
      </c>
      <c r="C367" s="70"/>
      <c r="D367" s="70"/>
      <c r="E367" s="70"/>
      <c r="F367" s="86" t="s">
        <v>779</v>
      </c>
      <c r="G367" s="74"/>
      <c r="H367" s="74"/>
      <c r="I367" s="74"/>
      <c r="J367" s="284">
        <f>J368</f>
        <v>303</v>
      </c>
      <c r="K367" s="284"/>
      <c r="L367" s="284"/>
      <c r="M367" s="285"/>
      <c r="N367" s="441">
        <f aca="true" t="shared" si="37" ref="N367:P368">N368</f>
        <v>288.7</v>
      </c>
      <c r="O367" s="410">
        <f t="shared" si="37"/>
        <v>0</v>
      </c>
      <c r="P367" s="284">
        <f t="shared" si="37"/>
        <v>0</v>
      </c>
    </row>
    <row r="368" spans="1:16" ht="12.75">
      <c r="A368" s="25"/>
      <c r="B368" s="323" t="s">
        <v>764</v>
      </c>
      <c r="C368" s="70"/>
      <c r="D368" s="70"/>
      <c r="E368" s="70"/>
      <c r="F368" s="85" t="s">
        <v>779</v>
      </c>
      <c r="G368" s="70">
        <v>540</v>
      </c>
      <c r="H368" s="70"/>
      <c r="I368" s="70"/>
      <c r="J368" s="281">
        <f>J369</f>
        <v>303</v>
      </c>
      <c r="K368" s="281"/>
      <c r="L368" s="281"/>
      <c r="M368" s="283"/>
      <c r="N368" s="428">
        <f t="shared" si="37"/>
        <v>288.7</v>
      </c>
      <c r="O368" s="401">
        <f t="shared" si="37"/>
        <v>0</v>
      </c>
      <c r="P368" s="281">
        <f t="shared" si="37"/>
        <v>0</v>
      </c>
    </row>
    <row r="369" spans="1:16" ht="38.25">
      <c r="A369" s="25"/>
      <c r="B369" s="77" t="s">
        <v>739</v>
      </c>
      <c r="C369" s="70"/>
      <c r="D369" s="70"/>
      <c r="E369" s="70"/>
      <c r="F369" s="85" t="s">
        <v>779</v>
      </c>
      <c r="G369" s="70">
        <v>540</v>
      </c>
      <c r="H369" s="6" t="s">
        <v>249</v>
      </c>
      <c r="I369" s="26" t="s">
        <v>246</v>
      </c>
      <c r="J369" s="281">
        <v>303</v>
      </c>
      <c r="K369" s="281"/>
      <c r="L369" s="281"/>
      <c r="M369" s="283"/>
      <c r="N369" s="428">
        <v>288.7</v>
      </c>
      <c r="O369" s="401"/>
      <c r="P369" s="281"/>
    </row>
    <row r="370" spans="1:16" ht="38.25" hidden="1">
      <c r="A370" s="25"/>
      <c r="B370" s="309" t="s">
        <v>778</v>
      </c>
      <c r="C370" s="70"/>
      <c r="D370" s="70"/>
      <c r="E370" s="70"/>
      <c r="F370" s="85" t="s">
        <v>777</v>
      </c>
      <c r="G370" s="70">
        <v>540</v>
      </c>
      <c r="H370" s="70"/>
      <c r="I370" s="70"/>
      <c r="J370" s="281"/>
      <c r="K370" s="281"/>
      <c r="L370" s="281"/>
      <c r="M370" s="283"/>
      <c r="N370" s="428"/>
      <c r="O370" s="401"/>
      <c r="P370" s="281"/>
    </row>
    <row r="371" spans="1:16" ht="38.25" hidden="1">
      <c r="A371" s="25"/>
      <c r="B371" s="77" t="s">
        <v>739</v>
      </c>
      <c r="C371" s="70"/>
      <c r="D371" s="70"/>
      <c r="E371" s="70"/>
      <c r="F371" s="85" t="s">
        <v>777</v>
      </c>
      <c r="G371" s="70">
        <v>540</v>
      </c>
      <c r="H371" s="70"/>
      <c r="I371" s="70" t="s">
        <v>737</v>
      </c>
      <c r="J371" s="281"/>
      <c r="K371" s="281"/>
      <c r="L371" s="281"/>
      <c r="M371" s="283"/>
      <c r="N371" s="428"/>
      <c r="O371" s="401"/>
      <c r="P371" s="281"/>
    </row>
    <row r="372" spans="1:16" ht="63.75" hidden="1">
      <c r="A372" s="25"/>
      <c r="B372" s="324" t="s">
        <v>776</v>
      </c>
      <c r="C372" s="70"/>
      <c r="D372" s="70"/>
      <c r="E372" s="70"/>
      <c r="F372" s="86" t="s">
        <v>775</v>
      </c>
      <c r="G372" s="74"/>
      <c r="H372" s="74"/>
      <c r="I372" s="74"/>
      <c r="J372" s="284">
        <f>J373</f>
        <v>169.6</v>
      </c>
      <c r="K372" s="284"/>
      <c r="L372" s="284"/>
      <c r="M372" s="285"/>
      <c r="N372" s="441">
        <f aca="true" t="shared" si="38" ref="N372:P373">N373</f>
        <v>0</v>
      </c>
      <c r="O372" s="410">
        <f t="shared" si="38"/>
        <v>0</v>
      </c>
      <c r="P372" s="284">
        <f t="shared" si="38"/>
        <v>0</v>
      </c>
    </row>
    <row r="373" spans="1:16" ht="12.75" hidden="1">
      <c r="A373" s="25"/>
      <c r="B373" s="324" t="s">
        <v>764</v>
      </c>
      <c r="C373" s="70"/>
      <c r="D373" s="70"/>
      <c r="E373" s="70"/>
      <c r="F373" s="85" t="s">
        <v>775</v>
      </c>
      <c r="G373" s="70">
        <v>540</v>
      </c>
      <c r="H373" s="70"/>
      <c r="I373" s="70"/>
      <c r="J373" s="281">
        <f>J374</f>
        <v>169.6</v>
      </c>
      <c r="K373" s="281"/>
      <c r="L373" s="281"/>
      <c r="M373" s="283"/>
      <c r="N373" s="428">
        <f t="shared" si="38"/>
        <v>0</v>
      </c>
      <c r="O373" s="401">
        <f t="shared" si="38"/>
        <v>0</v>
      </c>
      <c r="P373" s="281">
        <f t="shared" si="38"/>
        <v>0</v>
      </c>
    </row>
    <row r="374" spans="1:16" ht="38.25" hidden="1">
      <c r="A374" s="25"/>
      <c r="B374" s="77" t="s">
        <v>739</v>
      </c>
      <c r="C374" s="70"/>
      <c r="D374" s="70"/>
      <c r="E374" s="70"/>
      <c r="F374" s="85" t="s">
        <v>775</v>
      </c>
      <c r="G374" s="70">
        <v>540</v>
      </c>
      <c r="H374" s="6" t="s">
        <v>249</v>
      </c>
      <c r="I374" s="26" t="s">
        <v>246</v>
      </c>
      <c r="J374" s="281">
        <v>169.6</v>
      </c>
      <c r="K374" s="281"/>
      <c r="L374" s="281"/>
      <c r="M374" s="283"/>
      <c r="N374" s="428">
        <v>0</v>
      </c>
      <c r="O374" s="401"/>
      <c r="P374" s="281"/>
    </row>
    <row r="375" spans="1:16" ht="51" hidden="1">
      <c r="A375" s="25"/>
      <c r="B375" s="307" t="s">
        <v>746</v>
      </c>
      <c r="C375" s="70"/>
      <c r="D375" s="70"/>
      <c r="E375" s="70"/>
      <c r="F375" s="27" t="s">
        <v>745</v>
      </c>
      <c r="G375" s="70"/>
      <c r="H375" s="70"/>
      <c r="I375" s="70"/>
      <c r="J375" s="284">
        <f>J376</f>
        <v>0</v>
      </c>
      <c r="K375" s="281"/>
      <c r="L375" s="281"/>
      <c r="M375" s="283"/>
      <c r="N375" s="441">
        <f aca="true" t="shared" si="39" ref="N375:P378">N376</f>
        <v>0</v>
      </c>
      <c r="O375" s="410">
        <f t="shared" si="39"/>
        <v>0</v>
      </c>
      <c r="P375" s="284">
        <f t="shared" si="39"/>
        <v>0</v>
      </c>
    </row>
    <row r="376" spans="1:16" ht="21" customHeight="1" hidden="1">
      <c r="A376" s="25"/>
      <c r="B376" s="307" t="s">
        <v>744</v>
      </c>
      <c r="C376" s="70"/>
      <c r="D376" s="70"/>
      <c r="E376" s="70"/>
      <c r="F376" s="6" t="s">
        <v>743</v>
      </c>
      <c r="G376" s="70"/>
      <c r="H376" s="70"/>
      <c r="I376" s="70"/>
      <c r="J376" s="281">
        <f>J377</f>
        <v>0</v>
      </c>
      <c r="K376" s="281"/>
      <c r="L376" s="281"/>
      <c r="M376" s="283"/>
      <c r="N376" s="428">
        <f t="shared" si="39"/>
        <v>0</v>
      </c>
      <c r="O376" s="401">
        <f t="shared" si="39"/>
        <v>0</v>
      </c>
      <c r="P376" s="281">
        <f t="shared" si="39"/>
        <v>0</v>
      </c>
    </row>
    <row r="377" spans="1:16" ht="38.25" hidden="1">
      <c r="A377" s="25"/>
      <c r="B377" s="40" t="s">
        <v>742</v>
      </c>
      <c r="C377" s="70" t="s">
        <v>740</v>
      </c>
      <c r="D377" s="70" t="s">
        <v>703</v>
      </c>
      <c r="E377" s="70" t="s">
        <v>737</v>
      </c>
      <c r="F377" s="6" t="s">
        <v>738</v>
      </c>
      <c r="G377" s="6"/>
      <c r="H377" s="6"/>
      <c r="I377" s="70"/>
      <c r="J377" s="280">
        <f>J378</f>
        <v>0</v>
      </c>
      <c r="K377" s="279"/>
      <c r="L377" s="279">
        <f>L378</f>
        <v>1223.888</v>
      </c>
      <c r="M377" s="278">
        <f>M378</f>
        <v>1309.56</v>
      </c>
      <c r="N377" s="436">
        <f t="shared" si="39"/>
        <v>0</v>
      </c>
      <c r="O377" s="406">
        <f t="shared" si="39"/>
        <v>0</v>
      </c>
      <c r="P377" s="280">
        <f t="shared" si="39"/>
        <v>0</v>
      </c>
    </row>
    <row r="378" spans="1:16" ht="12.75" hidden="1">
      <c r="A378" s="25"/>
      <c r="B378" s="12" t="s">
        <v>644</v>
      </c>
      <c r="C378" s="70"/>
      <c r="D378" s="70" t="s">
        <v>703</v>
      </c>
      <c r="E378" s="70" t="s">
        <v>737</v>
      </c>
      <c r="F378" s="6" t="s">
        <v>738</v>
      </c>
      <c r="G378" s="70">
        <v>120</v>
      </c>
      <c r="H378" s="70"/>
      <c r="I378" s="70"/>
      <c r="J378" s="280">
        <f>J379</f>
        <v>0</v>
      </c>
      <c r="K378" s="280"/>
      <c r="L378" s="281">
        <v>1223.888</v>
      </c>
      <c r="M378" s="281">
        <v>1309.56</v>
      </c>
      <c r="N378" s="436">
        <f t="shared" si="39"/>
        <v>0</v>
      </c>
      <c r="O378" s="406">
        <f t="shared" si="39"/>
        <v>0</v>
      </c>
      <c r="P378" s="280">
        <f t="shared" si="39"/>
        <v>0</v>
      </c>
    </row>
    <row r="379" spans="1:16" ht="38.25" hidden="1">
      <c r="A379" s="25"/>
      <c r="B379" s="77" t="s">
        <v>739</v>
      </c>
      <c r="C379" s="70"/>
      <c r="D379" s="70"/>
      <c r="E379" s="70"/>
      <c r="F379" s="6" t="s">
        <v>738</v>
      </c>
      <c r="G379" s="70">
        <v>120</v>
      </c>
      <c r="H379" s="70"/>
      <c r="I379" s="70" t="s">
        <v>737</v>
      </c>
      <c r="J379" s="280"/>
      <c r="K379" s="280"/>
      <c r="L379" s="281">
        <v>1223.888</v>
      </c>
      <c r="M379" s="281">
        <v>1309.56</v>
      </c>
      <c r="N379" s="436"/>
      <c r="O379" s="406"/>
      <c r="P379" s="280"/>
    </row>
    <row r="380" spans="1:16" ht="63.75" hidden="1">
      <c r="A380" s="25"/>
      <c r="B380" s="72" t="s">
        <v>554</v>
      </c>
      <c r="C380" s="70"/>
      <c r="D380" s="70" t="s">
        <v>703</v>
      </c>
      <c r="E380" s="70" t="s">
        <v>737</v>
      </c>
      <c r="F380" s="27" t="s">
        <v>773</v>
      </c>
      <c r="G380" s="6"/>
      <c r="H380" s="6"/>
      <c r="I380" s="70"/>
      <c r="J380" s="285">
        <f>J381</f>
        <v>0</v>
      </c>
      <c r="K380" s="285"/>
      <c r="L380" s="285">
        <f>L381</f>
        <v>171.8</v>
      </c>
      <c r="M380" s="285">
        <f>M381</f>
        <v>171.8</v>
      </c>
      <c r="N380" s="431">
        <f>N381</f>
        <v>0</v>
      </c>
      <c r="O380" s="388">
        <f>O381</f>
        <v>0</v>
      </c>
      <c r="P380" s="285">
        <f>P381</f>
        <v>0</v>
      </c>
    </row>
    <row r="381" spans="1:16" ht="12.75" hidden="1">
      <c r="A381" s="25"/>
      <c r="B381" s="12" t="s">
        <v>774</v>
      </c>
      <c r="C381" s="70"/>
      <c r="D381" s="70" t="s">
        <v>703</v>
      </c>
      <c r="E381" s="70" t="s">
        <v>737</v>
      </c>
      <c r="F381" s="6" t="s">
        <v>773</v>
      </c>
      <c r="G381" s="6" t="s">
        <v>772</v>
      </c>
      <c r="H381" s="6"/>
      <c r="I381" s="70"/>
      <c r="J381" s="283">
        <f>J382</f>
        <v>0</v>
      </c>
      <c r="K381" s="283"/>
      <c r="L381" s="283">
        <v>171.8</v>
      </c>
      <c r="M381" s="283">
        <v>171.8</v>
      </c>
      <c r="N381" s="430">
        <f>N382</f>
        <v>0</v>
      </c>
      <c r="O381" s="289">
        <f>O382</f>
        <v>0</v>
      </c>
      <c r="P381" s="283">
        <f>P382</f>
        <v>0</v>
      </c>
    </row>
    <row r="382" spans="1:16" ht="38.25" hidden="1">
      <c r="A382" s="25"/>
      <c r="B382" s="77" t="s">
        <v>739</v>
      </c>
      <c r="C382" s="70"/>
      <c r="D382" s="70"/>
      <c r="E382" s="70"/>
      <c r="F382" s="6" t="s">
        <v>773</v>
      </c>
      <c r="G382" s="6" t="s">
        <v>772</v>
      </c>
      <c r="H382" s="6"/>
      <c r="I382" s="70" t="s">
        <v>737</v>
      </c>
      <c r="J382" s="283"/>
      <c r="K382" s="283"/>
      <c r="L382" s="283">
        <v>171.8</v>
      </c>
      <c r="M382" s="283">
        <v>171.8</v>
      </c>
      <c r="N382" s="430"/>
      <c r="O382" s="289"/>
      <c r="P382" s="283"/>
    </row>
    <row r="383" spans="1:16" ht="75" customHeight="1" hidden="1">
      <c r="A383" s="25"/>
      <c r="B383" s="84" t="s">
        <v>555</v>
      </c>
      <c r="C383" s="70"/>
      <c r="D383" s="6" t="s">
        <v>703</v>
      </c>
      <c r="E383" s="6" t="s">
        <v>737</v>
      </c>
      <c r="F383" s="27" t="s">
        <v>769</v>
      </c>
      <c r="G383" s="6"/>
      <c r="H383" s="6"/>
      <c r="I383" s="6"/>
      <c r="J383" s="285">
        <f>J385</f>
        <v>0</v>
      </c>
      <c r="K383" s="285"/>
      <c r="L383" s="285">
        <f>L385</f>
        <v>263</v>
      </c>
      <c r="M383" s="285">
        <f>M385</f>
        <v>263</v>
      </c>
      <c r="N383" s="431">
        <f>N385</f>
        <v>0</v>
      </c>
      <c r="O383" s="388">
        <f>O385</f>
        <v>0</v>
      </c>
      <c r="P383" s="285">
        <f>P385</f>
        <v>0</v>
      </c>
    </row>
    <row r="384" spans="1:16" ht="18" customHeight="1" hidden="1">
      <c r="A384" s="25"/>
      <c r="B384" s="33" t="s">
        <v>771</v>
      </c>
      <c r="C384" s="6"/>
      <c r="D384" s="6" t="s">
        <v>703</v>
      </c>
      <c r="E384" s="6" t="s">
        <v>737</v>
      </c>
      <c r="F384" s="6" t="s">
        <v>770</v>
      </c>
      <c r="G384" s="6"/>
      <c r="H384" s="6"/>
      <c r="I384" s="6" t="s">
        <v>737</v>
      </c>
      <c r="J384" s="282"/>
      <c r="K384" s="282"/>
      <c r="L384" s="282"/>
      <c r="M384" s="282"/>
      <c r="N384" s="435"/>
      <c r="O384" s="405"/>
      <c r="P384" s="282"/>
    </row>
    <row r="385" spans="1:16" ht="15" customHeight="1" hidden="1">
      <c r="A385" s="25"/>
      <c r="B385" s="12" t="s">
        <v>758</v>
      </c>
      <c r="C385" s="6"/>
      <c r="D385" s="6" t="s">
        <v>703</v>
      </c>
      <c r="E385" s="6" t="s">
        <v>737</v>
      </c>
      <c r="F385" s="6" t="s">
        <v>769</v>
      </c>
      <c r="G385" s="6" t="s">
        <v>755</v>
      </c>
      <c r="H385" s="6"/>
      <c r="I385" s="6"/>
      <c r="J385" s="282">
        <f>J386</f>
        <v>0</v>
      </c>
      <c r="K385" s="282"/>
      <c r="L385" s="282">
        <v>263</v>
      </c>
      <c r="M385" s="282">
        <v>263</v>
      </c>
      <c r="N385" s="435">
        <f>N386</f>
        <v>0</v>
      </c>
      <c r="O385" s="405">
        <f>O386</f>
        <v>0</v>
      </c>
      <c r="P385" s="282">
        <f>P386</f>
        <v>0</v>
      </c>
    </row>
    <row r="386" spans="1:16" ht="42" customHeight="1" hidden="1">
      <c r="A386" s="25"/>
      <c r="B386" s="77" t="s">
        <v>739</v>
      </c>
      <c r="C386" s="6"/>
      <c r="D386" s="6"/>
      <c r="E386" s="6"/>
      <c r="F386" s="6" t="s">
        <v>769</v>
      </c>
      <c r="G386" s="6" t="s">
        <v>755</v>
      </c>
      <c r="H386" s="6"/>
      <c r="I386" s="6" t="s">
        <v>737</v>
      </c>
      <c r="J386" s="282"/>
      <c r="K386" s="282"/>
      <c r="L386" s="282">
        <v>263</v>
      </c>
      <c r="M386" s="282">
        <v>263</v>
      </c>
      <c r="N386" s="435"/>
      <c r="O386" s="405"/>
      <c r="P386" s="282"/>
    </row>
    <row r="387" spans="1:16" ht="99" customHeight="1" hidden="1">
      <c r="A387" s="25"/>
      <c r="B387" s="83" t="s">
        <v>556</v>
      </c>
      <c r="C387" s="6"/>
      <c r="D387" s="6" t="s">
        <v>703</v>
      </c>
      <c r="E387" s="6" t="s">
        <v>737</v>
      </c>
      <c r="F387" s="27" t="s">
        <v>766</v>
      </c>
      <c r="G387" s="6"/>
      <c r="H387" s="6"/>
      <c r="I387" s="6"/>
      <c r="J387" s="278">
        <f>J388</f>
        <v>0</v>
      </c>
      <c r="K387" s="278"/>
      <c r="L387" s="278">
        <f>L388</f>
        <v>130.1</v>
      </c>
      <c r="M387" s="278">
        <f>M388</f>
        <v>130.1</v>
      </c>
      <c r="N387" s="434">
        <f>N388</f>
        <v>0</v>
      </c>
      <c r="O387" s="404">
        <f>O388</f>
        <v>0</v>
      </c>
      <c r="P387" s="278">
        <f>P388</f>
        <v>0</v>
      </c>
    </row>
    <row r="388" spans="1:16" ht="15" customHeight="1" hidden="1">
      <c r="A388" s="25"/>
      <c r="B388" s="12" t="s">
        <v>758</v>
      </c>
      <c r="C388" s="6"/>
      <c r="D388" s="6" t="s">
        <v>703</v>
      </c>
      <c r="E388" s="6" t="s">
        <v>737</v>
      </c>
      <c r="F388" s="6" t="s">
        <v>766</v>
      </c>
      <c r="G388" s="6" t="s">
        <v>755</v>
      </c>
      <c r="H388" s="6"/>
      <c r="I388" s="6"/>
      <c r="J388" s="282">
        <f>J390</f>
        <v>0</v>
      </c>
      <c r="K388" s="282"/>
      <c r="L388" s="282">
        <v>130.1</v>
      </c>
      <c r="M388" s="282">
        <v>130.1</v>
      </c>
      <c r="N388" s="435">
        <f>N390</f>
        <v>0</v>
      </c>
      <c r="O388" s="405">
        <f>O390</f>
        <v>0</v>
      </c>
      <c r="P388" s="282">
        <f>P390</f>
        <v>0</v>
      </c>
    </row>
    <row r="389" spans="1:16" ht="60" customHeight="1" hidden="1">
      <c r="A389" s="25"/>
      <c r="B389" s="82" t="s">
        <v>768</v>
      </c>
      <c r="C389" s="70"/>
      <c r="D389" s="70" t="s">
        <v>703</v>
      </c>
      <c r="E389" s="70" t="s">
        <v>737</v>
      </c>
      <c r="F389" s="6" t="s">
        <v>767</v>
      </c>
      <c r="G389" s="6"/>
      <c r="H389" s="6"/>
      <c r="I389" s="70" t="s">
        <v>737</v>
      </c>
      <c r="J389" s="282"/>
      <c r="K389" s="282"/>
      <c r="L389" s="282"/>
      <c r="M389" s="282"/>
      <c r="N389" s="435"/>
      <c r="O389" s="405"/>
      <c r="P389" s="282"/>
    </row>
    <row r="390" spans="1:16" ht="39.75" customHeight="1" hidden="1">
      <c r="A390" s="25"/>
      <c r="B390" s="65" t="s">
        <v>739</v>
      </c>
      <c r="C390" s="70"/>
      <c r="D390" s="70"/>
      <c r="E390" s="70"/>
      <c r="F390" s="6" t="s">
        <v>766</v>
      </c>
      <c r="G390" s="6" t="s">
        <v>755</v>
      </c>
      <c r="H390" s="6"/>
      <c r="I390" s="6" t="s">
        <v>737</v>
      </c>
      <c r="J390" s="282"/>
      <c r="K390" s="282"/>
      <c r="L390" s="282">
        <v>130.1</v>
      </c>
      <c r="M390" s="282">
        <v>130.1</v>
      </c>
      <c r="N390" s="435"/>
      <c r="O390" s="405"/>
      <c r="P390" s="282"/>
    </row>
    <row r="391" spans="1:16" ht="39.75" customHeight="1">
      <c r="A391" s="25"/>
      <c r="B391" s="75" t="s">
        <v>765</v>
      </c>
      <c r="C391" s="70"/>
      <c r="D391" s="70"/>
      <c r="E391" s="70"/>
      <c r="F391" s="27" t="s">
        <v>763</v>
      </c>
      <c r="G391" s="27"/>
      <c r="H391" s="27"/>
      <c r="I391" s="27"/>
      <c r="J391" s="278">
        <f>J393</f>
        <v>170.1</v>
      </c>
      <c r="K391" s="278"/>
      <c r="L391" s="278"/>
      <c r="M391" s="278"/>
      <c r="N391" s="434">
        <f>N393</f>
        <v>219.472</v>
      </c>
      <c r="O391" s="404">
        <f>O393</f>
        <v>0</v>
      </c>
      <c r="P391" s="278">
        <f>P393</f>
        <v>0</v>
      </c>
    </row>
    <row r="392" spans="1:16" ht="12.75">
      <c r="A392" s="25"/>
      <c r="B392" s="324" t="s">
        <v>764</v>
      </c>
      <c r="C392" s="70"/>
      <c r="D392" s="70"/>
      <c r="E392" s="70"/>
      <c r="F392" s="6" t="s">
        <v>763</v>
      </c>
      <c r="G392" s="6" t="s">
        <v>755</v>
      </c>
      <c r="H392" s="6"/>
      <c r="I392" s="6"/>
      <c r="J392" s="282"/>
      <c r="K392" s="282"/>
      <c r="L392" s="282"/>
      <c r="M392" s="282"/>
      <c r="N392" s="435">
        <f>N393</f>
        <v>219.472</v>
      </c>
      <c r="O392" s="405">
        <f>O393</f>
        <v>0</v>
      </c>
      <c r="P392" s="282">
        <f>P393</f>
        <v>0</v>
      </c>
    </row>
    <row r="393" spans="1:16" ht="25.5">
      <c r="A393" s="25"/>
      <c r="B393" s="65" t="s">
        <v>757</v>
      </c>
      <c r="C393" s="70"/>
      <c r="D393" s="70"/>
      <c r="E393" s="70"/>
      <c r="F393" s="6" t="s">
        <v>763</v>
      </c>
      <c r="G393" s="6" t="s">
        <v>755</v>
      </c>
      <c r="H393" s="6" t="s">
        <v>249</v>
      </c>
      <c r="I393" s="26" t="s">
        <v>363</v>
      </c>
      <c r="J393" s="282">
        <v>170.1</v>
      </c>
      <c r="K393" s="282"/>
      <c r="L393" s="282"/>
      <c r="M393" s="282"/>
      <c r="N393" s="435">
        <v>219.472</v>
      </c>
      <c r="O393" s="405"/>
      <c r="P393" s="282"/>
    </row>
    <row r="394" spans="1:16" ht="51">
      <c r="A394" s="25"/>
      <c r="B394" s="81" t="s">
        <v>762</v>
      </c>
      <c r="C394" s="70"/>
      <c r="D394" s="70" t="s">
        <v>703</v>
      </c>
      <c r="E394" s="70" t="s">
        <v>737</v>
      </c>
      <c r="F394" s="27" t="s">
        <v>761</v>
      </c>
      <c r="G394" s="6"/>
      <c r="H394" s="6"/>
      <c r="I394" s="70"/>
      <c r="J394" s="278">
        <f>J395+J397</f>
        <v>547.5</v>
      </c>
      <c r="K394" s="278"/>
      <c r="L394" s="278">
        <f>L395+L397</f>
        <v>546.7</v>
      </c>
      <c r="M394" s="278">
        <f>M395+M397</f>
        <v>546.7</v>
      </c>
      <c r="N394" s="434">
        <f>N395+N397</f>
        <v>632.186</v>
      </c>
      <c r="O394" s="404">
        <f>O395+O397</f>
        <v>598.5</v>
      </c>
      <c r="P394" s="278">
        <f>P395+P397</f>
        <v>598.5</v>
      </c>
    </row>
    <row r="395" spans="1:16" ht="12.75">
      <c r="A395" s="25"/>
      <c r="B395" s="80" t="s">
        <v>644</v>
      </c>
      <c r="C395" s="70"/>
      <c r="D395" s="70" t="s">
        <v>703</v>
      </c>
      <c r="E395" s="70" t="s">
        <v>737</v>
      </c>
      <c r="F395" s="6" t="s">
        <v>761</v>
      </c>
      <c r="G395" s="6" t="s">
        <v>642</v>
      </c>
      <c r="H395" s="6"/>
      <c r="I395" s="70"/>
      <c r="J395" s="282">
        <f>J396</f>
        <v>510.3</v>
      </c>
      <c r="K395" s="282"/>
      <c r="L395" s="282">
        <f>546.7-45.2</f>
        <v>501.50000000000006</v>
      </c>
      <c r="M395" s="282">
        <f>546.7-45.2</f>
        <v>501.50000000000006</v>
      </c>
      <c r="N395" s="435">
        <f>N396</f>
        <v>594.986</v>
      </c>
      <c r="O395" s="405">
        <f>O396</f>
        <v>561.3</v>
      </c>
      <c r="P395" s="282">
        <f>P396</f>
        <v>561.3</v>
      </c>
    </row>
    <row r="396" spans="1:24" s="5" customFormat="1" ht="33" customHeight="1">
      <c r="A396" s="453"/>
      <c r="B396" s="43" t="s">
        <v>578</v>
      </c>
      <c r="C396" s="60"/>
      <c r="D396" s="60"/>
      <c r="E396" s="60"/>
      <c r="F396" s="6" t="s">
        <v>761</v>
      </c>
      <c r="G396" s="6" t="s">
        <v>642</v>
      </c>
      <c r="H396" s="6" t="s">
        <v>284</v>
      </c>
      <c r="I396" s="6" t="s">
        <v>577</v>
      </c>
      <c r="J396" s="389">
        <f>392.863+117.437</f>
        <v>510.3</v>
      </c>
      <c r="K396" s="389"/>
      <c r="L396" s="389">
        <f>546.7-45.2</f>
        <v>501.50000000000006</v>
      </c>
      <c r="M396" s="389">
        <f>546.7-45.2</f>
        <v>501.50000000000006</v>
      </c>
      <c r="N396" s="435">
        <f>594.9+0.086</f>
        <v>594.986</v>
      </c>
      <c r="O396" s="415">
        <v>561.3</v>
      </c>
      <c r="P396" s="389">
        <v>561.3</v>
      </c>
      <c r="Q396" s="390"/>
      <c r="R396" s="390"/>
      <c r="S396" s="390"/>
      <c r="T396" s="390"/>
      <c r="U396" s="390"/>
      <c r="V396" s="390"/>
      <c r="W396" s="390"/>
      <c r="X396" s="390"/>
    </row>
    <row r="397" spans="1:16" ht="25.5">
      <c r="A397" s="25"/>
      <c r="B397" s="11" t="s">
        <v>641</v>
      </c>
      <c r="C397" s="70"/>
      <c r="D397" s="70"/>
      <c r="E397" s="70"/>
      <c r="F397" s="6" t="s">
        <v>761</v>
      </c>
      <c r="G397" s="6" t="s">
        <v>638</v>
      </c>
      <c r="H397" s="6"/>
      <c r="I397" s="70"/>
      <c r="J397" s="282">
        <f>J398</f>
        <v>37.2</v>
      </c>
      <c r="K397" s="282"/>
      <c r="L397" s="282">
        <v>45.2</v>
      </c>
      <c r="M397" s="282">
        <v>45.2</v>
      </c>
      <c r="N397" s="435">
        <f>N398</f>
        <v>37.2</v>
      </c>
      <c r="O397" s="405">
        <f>O398</f>
        <v>37.2</v>
      </c>
      <c r="P397" s="282">
        <f>P398</f>
        <v>37.2</v>
      </c>
    </row>
    <row r="398" spans="1:16" ht="38.25">
      <c r="A398" s="25"/>
      <c r="B398" s="43" t="s">
        <v>578</v>
      </c>
      <c r="C398" s="70"/>
      <c r="D398" s="70"/>
      <c r="E398" s="70"/>
      <c r="F398" s="6" t="s">
        <v>761</v>
      </c>
      <c r="G398" s="6" t="s">
        <v>638</v>
      </c>
      <c r="H398" s="6" t="s">
        <v>284</v>
      </c>
      <c r="I398" s="6" t="s">
        <v>577</v>
      </c>
      <c r="J398" s="282">
        <f>17.5+15.7+4</f>
        <v>37.2</v>
      </c>
      <c r="K398" s="282"/>
      <c r="L398" s="282">
        <v>45.2</v>
      </c>
      <c r="M398" s="282">
        <v>45.2</v>
      </c>
      <c r="N398" s="435">
        <v>37.2</v>
      </c>
      <c r="O398" s="405">
        <v>37.2</v>
      </c>
      <c r="P398" s="282">
        <v>37.2</v>
      </c>
    </row>
    <row r="399" spans="1:16" ht="42" customHeight="1" hidden="1">
      <c r="A399" s="25"/>
      <c r="B399" s="43" t="s">
        <v>757</v>
      </c>
      <c r="C399" s="6"/>
      <c r="D399" s="74" t="s">
        <v>703</v>
      </c>
      <c r="E399" s="27" t="s">
        <v>754</v>
      </c>
      <c r="F399" s="74" t="s">
        <v>705</v>
      </c>
      <c r="G399" s="74" t="s">
        <v>705</v>
      </c>
      <c r="H399" s="74"/>
      <c r="I399" s="27"/>
      <c r="J399" s="285">
        <f>J400</f>
        <v>0</v>
      </c>
      <c r="K399" s="285"/>
      <c r="L399" s="285">
        <f aca="true" t="shared" si="40" ref="L399:P402">L400</f>
        <v>99.305</v>
      </c>
      <c r="M399" s="285">
        <f t="shared" si="40"/>
        <v>99.305</v>
      </c>
      <c r="N399" s="431">
        <f t="shared" si="40"/>
        <v>0</v>
      </c>
      <c r="O399" s="388">
        <f t="shared" si="40"/>
        <v>0</v>
      </c>
      <c r="P399" s="285">
        <f t="shared" si="40"/>
        <v>0</v>
      </c>
    </row>
    <row r="400" spans="1:16" ht="38.25" hidden="1">
      <c r="A400" s="25"/>
      <c r="B400" s="43" t="s">
        <v>760</v>
      </c>
      <c r="C400" s="6"/>
      <c r="D400" s="74" t="s">
        <v>703</v>
      </c>
      <c r="E400" s="74" t="s">
        <v>754</v>
      </c>
      <c r="F400" s="27" t="s">
        <v>759</v>
      </c>
      <c r="G400" s="62"/>
      <c r="H400" s="62"/>
      <c r="I400" s="74"/>
      <c r="J400" s="285">
        <f>J401</f>
        <v>0</v>
      </c>
      <c r="K400" s="285"/>
      <c r="L400" s="285">
        <f t="shared" si="40"/>
        <v>99.305</v>
      </c>
      <c r="M400" s="285">
        <f t="shared" si="40"/>
        <v>99.305</v>
      </c>
      <c r="N400" s="431">
        <f t="shared" si="40"/>
        <v>0</v>
      </c>
      <c r="O400" s="388">
        <f t="shared" si="40"/>
        <v>0</v>
      </c>
      <c r="P400" s="285">
        <f t="shared" si="40"/>
        <v>0</v>
      </c>
    </row>
    <row r="401" spans="1:16" ht="68.25" customHeight="1" hidden="1">
      <c r="A401" s="25"/>
      <c r="B401" s="79" t="s">
        <v>557</v>
      </c>
      <c r="C401" s="6"/>
      <c r="D401" s="70" t="s">
        <v>703</v>
      </c>
      <c r="E401" s="70" t="s">
        <v>754</v>
      </c>
      <c r="F401" s="27" t="s">
        <v>756</v>
      </c>
      <c r="G401" s="6"/>
      <c r="H401" s="6"/>
      <c r="I401" s="70"/>
      <c r="J401" s="282">
        <f>J402</f>
        <v>0</v>
      </c>
      <c r="K401" s="282"/>
      <c r="L401" s="282">
        <f t="shared" si="40"/>
        <v>99.305</v>
      </c>
      <c r="M401" s="282">
        <f t="shared" si="40"/>
        <v>99.305</v>
      </c>
      <c r="N401" s="435">
        <f t="shared" si="40"/>
        <v>0</v>
      </c>
      <c r="O401" s="405">
        <f t="shared" si="40"/>
        <v>0</v>
      </c>
      <c r="P401" s="282">
        <f t="shared" si="40"/>
        <v>0</v>
      </c>
    </row>
    <row r="402" spans="1:16" ht="13.5" customHeight="1" hidden="1">
      <c r="A402" s="25"/>
      <c r="B402" s="69" t="s">
        <v>758</v>
      </c>
      <c r="C402" s="6"/>
      <c r="D402" s="70" t="s">
        <v>703</v>
      </c>
      <c r="E402" s="70" t="s">
        <v>754</v>
      </c>
      <c r="F402" s="6" t="s">
        <v>756</v>
      </c>
      <c r="G402" s="6" t="s">
        <v>755</v>
      </c>
      <c r="H402" s="6"/>
      <c r="I402" s="70"/>
      <c r="J402" s="282">
        <f>J403</f>
        <v>0</v>
      </c>
      <c r="K402" s="282"/>
      <c r="L402" s="282">
        <v>99.305</v>
      </c>
      <c r="M402" s="282">
        <v>99.305</v>
      </c>
      <c r="N402" s="435">
        <f t="shared" si="40"/>
        <v>0</v>
      </c>
      <c r="O402" s="405">
        <f t="shared" si="40"/>
        <v>0</v>
      </c>
      <c r="P402" s="282">
        <f t="shared" si="40"/>
        <v>0</v>
      </c>
    </row>
    <row r="403" spans="1:16" ht="27.75" customHeight="1" hidden="1">
      <c r="A403" s="25"/>
      <c r="B403" s="65" t="s">
        <v>757</v>
      </c>
      <c r="C403" s="6"/>
      <c r="D403" s="70"/>
      <c r="E403" s="70"/>
      <c r="F403" s="6" t="s">
        <v>756</v>
      </c>
      <c r="G403" s="6" t="s">
        <v>755</v>
      </c>
      <c r="H403" s="6"/>
      <c r="I403" s="70" t="s">
        <v>754</v>
      </c>
      <c r="J403" s="282"/>
      <c r="K403" s="282"/>
      <c r="L403" s="282">
        <v>99.305</v>
      </c>
      <c r="M403" s="282">
        <v>99.305</v>
      </c>
      <c r="N403" s="435"/>
      <c r="O403" s="405"/>
      <c r="P403" s="282"/>
    </row>
    <row r="404" spans="1:16" ht="54" customHeight="1" hidden="1">
      <c r="A404" s="25"/>
      <c r="B404" s="307" t="s">
        <v>753</v>
      </c>
      <c r="C404" s="6"/>
      <c r="D404" s="70"/>
      <c r="E404" s="70"/>
      <c r="F404" s="27" t="s">
        <v>752</v>
      </c>
      <c r="G404" s="6"/>
      <c r="H404" s="6"/>
      <c r="I404" s="70"/>
      <c r="J404" s="282"/>
      <c r="K404" s="282"/>
      <c r="L404" s="282"/>
      <c r="M404" s="282"/>
      <c r="N404" s="435">
        <f>N405</f>
        <v>0</v>
      </c>
      <c r="O404" s="405">
        <f aca="true" t="shared" si="41" ref="O404:P407">O405</f>
        <v>659.562</v>
      </c>
      <c r="P404" s="282">
        <f t="shared" si="41"/>
        <v>725.519</v>
      </c>
    </row>
    <row r="405" spans="1:16" ht="27.75" customHeight="1" hidden="1">
      <c r="A405" s="25"/>
      <c r="B405" s="307" t="s">
        <v>744</v>
      </c>
      <c r="C405" s="6"/>
      <c r="D405" s="70"/>
      <c r="E405" s="70"/>
      <c r="F405" s="6" t="s">
        <v>751</v>
      </c>
      <c r="G405" s="6"/>
      <c r="H405" s="6"/>
      <c r="I405" s="70"/>
      <c r="J405" s="282"/>
      <c r="K405" s="282"/>
      <c r="L405" s="282"/>
      <c r="M405" s="282"/>
      <c r="N405" s="435">
        <f>N406</f>
        <v>0</v>
      </c>
      <c r="O405" s="405">
        <f t="shared" si="41"/>
        <v>659.562</v>
      </c>
      <c r="P405" s="282">
        <f t="shared" si="41"/>
        <v>725.519</v>
      </c>
    </row>
    <row r="406" spans="1:16" ht="27.75" customHeight="1" hidden="1">
      <c r="A406" s="25"/>
      <c r="B406" s="319" t="s">
        <v>750</v>
      </c>
      <c r="C406" s="6"/>
      <c r="D406" s="70"/>
      <c r="E406" s="70"/>
      <c r="F406" s="6" t="s">
        <v>748</v>
      </c>
      <c r="G406" s="6"/>
      <c r="H406" s="6"/>
      <c r="I406" s="70"/>
      <c r="J406" s="282"/>
      <c r="K406" s="282"/>
      <c r="L406" s="282"/>
      <c r="M406" s="282"/>
      <c r="N406" s="435">
        <f>N407</f>
        <v>0</v>
      </c>
      <c r="O406" s="405">
        <f t="shared" si="41"/>
        <v>659.562</v>
      </c>
      <c r="P406" s="282">
        <f t="shared" si="41"/>
        <v>725.519</v>
      </c>
    </row>
    <row r="407" spans="1:16" ht="15.75" customHeight="1" hidden="1">
      <c r="A407" s="25"/>
      <c r="B407" s="12" t="s">
        <v>644</v>
      </c>
      <c r="C407" s="6"/>
      <c r="D407" s="70"/>
      <c r="E407" s="70"/>
      <c r="F407" s="6" t="s">
        <v>748</v>
      </c>
      <c r="G407" s="6" t="s">
        <v>642</v>
      </c>
      <c r="H407" s="6"/>
      <c r="I407" s="70"/>
      <c r="J407" s="282"/>
      <c r="K407" s="282"/>
      <c r="L407" s="282"/>
      <c r="M407" s="282"/>
      <c r="N407" s="435">
        <f>N408</f>
        <v>0</v>
      </c>
      <c r="O407" s="405">
        <f t="shared" si="41"/>
        <v>659.562</v>
      </c>
      <c r="P407" s="282">
        <f t="shared" si="41"/>
        <v>725.519</v>
      </c>
    </row>
    <row r="408" spans="1:16" ht="39.75" customHeight="1" hidden="1">
      <c r="A408" s="25"/>
      <c r="B408" s="75" t="s">
        <v>749</v>
      </c>
      <c r="C408" s="6"/>
      <c r="D408" s="70"/>
      <c r="E408" s="70"/>
      <c r="F408" s="6" t="s">
        <v>748</v>
      </c>
      <c r="G408" s="6" t="s">
        <v>642</v>
      </c>
      <c r="H408" s="6" t="s">
        <v>249</v>
      </c>
      <c r="I408" s="6" t="s">
        <v>284</v>
      </c>
      <c r="J408" s="282"/>
      <c r="K408" s="282"/>
      <c r="L408" s="282"/>
      <c r="M408" s="282"/>
      <c r="N408" s="679">
        <f>530.24-530.24</f>
        <v>0</v>
      </c>
      <c r="O408" s="405">
        <v>659.562</v>
      </c>
      <c r="P408" s="282">
        <v>725.519</v>
      </c>
    </row>
    <row r="409" spans="1:16" ht="51">
      <c r="A409" s="25"/>
      <c r="B409" s="307" t="s">
        <v>746</v>
      </c>
      <c r="C409" s="70"/>
      <c r="D409" s="70"/>
      <c r="E409" s="70"/>
      <c r="F409" s="27" t="s">
        <v>745</v>
      </c>
      <c r="G409" s="70"/>
      <c r="H409" s="70"/>
      <c r="I409" s="70"/>
      <c r="J409" s="284">
        <f>J410</f>
        <v>1183.243</v>
      </c>
      <c r="K409" s="281"/>
      <c r="L409" s="281"/>
      <c r="M409" s="283"/>
      <c r="N409" s="441">
        <f aca="true" t="shared" si="42" ref="N409:P412">N410</f>
        <v>1453.233</v>
      </c>
      <c r="O409" s="410">
        <f t="shared" si="42"/>
        <v>1627.663</v>
      </c>
      <c r="P409" s="284">
        <f t="shared" si="42"/>
        <v>1782.733</v>
      </c>
    </row>
    <row r="410" spans="1:16" ht="21" customHeight="1">
      <c r="A410" s="25"/>
      <c r="B410" s="307" t="s">
        <v>744</v>
      </c>
      <c r="C410" s="70"/>
      <c r="D410" s="70"/>
      <c r="E410" s="70"/>
      <c r="F410" s="6" t="s">
        <v>743</v>
      </c>
      <c r="G410" s="70"/>
      <c r="H410" s="70"/>
      <c r="I410" s="70"/>
      <c r="J410" s="281">
        <f>J411</f>
        <v>1183.243</v>
      </c>
      <c r="K410" s="281"/>
      <c r="L410" s="281"/>
      <c r="M410" s="283"/>
      <c r="N410" s="428">
        <f t="shared" si="42"/>
        <v>1453.233</v>
      </c>
      <c r="O410" s="401">
        <f t="shared" si="42"/>
        <v>1627.663</v>
      </c>
      <c r="P410" s="281">
        <f t="shared" si="42"/>
        <v>1782.733</v>
      </c>
    </row>
    <row r="411" spans="1:16" ht="38.25">
      <c r="A411" s="25"/>
      <c r="B411" s="40" t="s">
        <v>742</v>
      </c>
      <c r="C411" s="70" t="s">
        <v>740</v>
      </c>
      <c r="D411" s="70" t="s">
        <v>703</v>
      </c>
      <c r="E411" s="70" t="s">
        <v>737</v>
      </c>
      <c r="F411" s="6" t="s">
        <v>738</v>
      </c>
      <c r="G411" s="6"/>
      <c r="H411" s="6"/>
      <c r="I411" s="70"/>
      <c r="J411" s="280">
        <f>J412</f>
        <v>1183.243</v>
      </c>
      <c r="K411" s="279"/>
      <c r="L411" s="279">
        <f>L412</f>
        <v>1223.888</v>
      </c>
      <c r="M411" s="278">
        <f>M412</f>
        <v>1309.56</v>
      </c>
      <c r="N411" s="436">
        <f t="shared" si="42"/>
        <v>1453.233</v>
      </c>
      <c r="O411" s="406">
        <f t="shared" si="42"/>
        <v>1627.663</v>
      </c>
      <c r="P411" s="280">
        <f t="shared" si="42"/>
        <v>1782.733</v>
      </c>
    </row>
    <row r="412" spans="1:16" ht="12.75">
      <c r="A412" s="25"/>
      <c r="B412" s="12" t="s">
        <v>644</v>
      </c>
      <c r="C412" s="70"/>
      <c r="D412" s="70" t="s">
        <v>703</v>
      </c>
      <c r="E412" s="70" t="s">
        <v>737</v>
      </c>
      <c r="F412" s="6" t="s">
        <v>738</v>
      </c>
      <c r="G412" s="70">
        <v>120</v>
      </c>
      <c r="H412" s="70"/>
      <c r="I412" s="70"/>
      <c r="J412" s="280">
        <f>J413</f>
        <v>1183.243</v>
      </c>
      <c r="K412" s="280"/>
      <c r="L412" s="281">
        <v>1223.888</v>
      </c>
      <c r="M412" s="281">
        <v>1309.56</v>
      </c>
      <c r="N412" s="436">
        <f t="shared" si="42"/>
        <v>1453.233</v>
      </c>
      <c r="O412" s="406">
        <f t="shared" si="42"/>
        <v>1627.663</v>
      </c>
      <c r="P412" s="280">
        <f t="shared" si="42"/>
        <v>1782.733</v>
      </c>
    </row>
    <row r="413" spans="1:16" ht="38.25">
      <c r="A413" s="25"/>
      <c r="B413" s="77" t="s">
        <v>739</v>
      </c>
      <c r="C413" s="70"/>
      <c r="D413" s="70"/>
      <c r="E413" s="70"/>
      <c r="F413" s="6" t="s">
        <v>738</v>
      </c>
      <c r="G413" s="70">
        <v>120</v>
      </c>
      <c r="H413" s="6" t="s">
        <v>249</v>
      </c>
      <c r="I413" s="26" t="s">
        <v>246</v>
      </c>
      <c r="J413" s="280">
        <f>946.688+236.555</f>
        <v>1183.243</v>
      </c>
      <c r="K413" s="280"/>
      <c r="L413" s="281">
        <v>1223.888</v>
      </c>
      <c r="M413" s="281">
        <v>1309.56</v>
      </c>
      <c r="N413" s="436">
        <v>1453.233</v>
      </c>
      <c r="O413" s="406">
        <v>1627.663</v>
      </c>
      <c r="P413" s="280">
        <v>1782.733</v>
      </c>
    </row>
    <row r="414" spans="1:16" ht="25.5">
      <c r="A414" s="73">
        <v>11</v>
      </c>
      <c r="B414" s="43" t="s">
        <v>736</v>
      </c>
      <c r="C414" s="27"/>
      <c r="D414" s="27" t="s">
        <v>703</v>
      </c>
      <c r="E414" s="27" t="s">
        <v>724</v>
      </c>
      <c r="F414" s="27" t="s">
        <v>735</v>
      </c>
      <c r="G414" s="27"/>
      <c r="H414" s="27"/>
      <c r="I414" s="27"/>
      <c r="J414" s="285">
        <f>J416</f>
        <v>213.2</v>
      </c>
      <c r="K414" s="285"/>
      <c r="L414" s="285">
        <f>L417</f>
        <v>108</v>
      </c>
      <c r="M414" s="285">
        <f>M417</f>
        <v>108</v>
      </c>
      <c r="N414" s="431">
        <f aca="true" t="shared" si="43" ref="N414:P415">N415</f>
        <v>779.2479999999999</v>
      </c>
      <c r="O414" s="388">
        <f t="shared" si="43"/>
        <v>213.5</v>
      </c>
      <c r="P414" s="285">
        <f t="shared" si="43"/>
        <v>213.5</v>
      </c>
    </row>
    <row r="415" spans="1:16" ht="12.75">
      <c r="A415" s="73"/>
      <c r="B415" s="40" t="s">
        <v>717</v>
      </c>
      <c r="C415" s="27"/>
      <c r="D415" s="27"/>
      <c r="E415" s="27"/>
      <c r="F415" s="6" t="s">
        <v>734</v>
      </c>
      <c r="G415" s="27"/>
      <c r="H415" s="27"/>
      <c r="I415" s="27"/>
      <c r="J415" s="285"/>
      <c r="K415" s="285"/>
      <c r="L415" s="285"/>
      <c r="M415" s="285"/>
      <c r="N415" s="430">
        <f t="shared" si="43"/>
        <v>779.2479999999999</v>
      </c>
      <c r="O415" s="289">
        <f t="shared" si="43"/>
        <v>213.5</v>
      </c>
      <c r="P415" s="283">
        <f t="shared" si="43"/>
        <v>213.5</v>
      </c>
    </row>
    <row r="416" spans="1:16" ht="12.75">
      <c r="A416" s="73"/>
      <c r="B416" s="40" t="s">
        <v>717</v>
      </c>
      <c r="C416" s="27"/>
      <c r="D416" s="27"/>
      <c r="E416" s="27"/>
      <c r="F416" s="6" t="s">
        <v>733</v>
      </c>
      <c r="G416" s="27"/>
      <c r="H416" s="27"/>
      <c r="I416" s="27"/>
      <c r="J416" s="283">
        <f>J419+J423</f>
        <v>213.2</v>
      </c>
      <c r="K416" s="285"/>
      <c r="L416" s="285"/>
      <c r="M416" s="285"/>
      <c r="N416" s="430">
        <f>N419+N423</f>
        <v>779.2479999999999</v>
      </c>
      <c r="O416" s="289">
        <f>O419+O423</f>
        <v>213.5</v>
      </c>
      <c r="P416" s="283">
        <f>P419+P423</f>
        <v>213.5</v>
      </c>
    </row>
    <row r="417" spans="1:16" ht="12.75">
      <c r="A417" s="25"/>
      <c r="B417" s="40" t="s">
        <v>732</v>
      </c>
      <c r="C417" s="27"/>
      <c r="D417" s="6" t="s">
        <v>703</v>
      </c>
      <c r="E417" s="6" t="s">
        <v>724</v>
      </c>
      <c r="F417" s="6" t="s">
        <v>726</v>
      </c>
      <c r="G417" s="27"/>
      <c r="H417" s="27"/>
      <c r="I417" s="6"/>
      <c r="J417" s="283">
        <f>J418</f>
        <v>198.2</v>
      </c>
      <c r="K417" s="283"/>
      <c r="L417" s="283">
        <f>L418+L422</f>
        <v>108</v>
      </c>
      <c r="M417" s="283">
        <f>M418+M422</f>
        <v>108</v>
      </c>
      <c r="N417" s="430">
        <f aca="true" t="shared" si="44" ref="N417:P418">N418</f>
        <v>679.2479999999999</v>
      </c>
      <c r="O417" s="289">
        <f t="shared" si="44"/>
        <v>178.5</v>
      </c>
      <c r="P417" s="283">
        <f t="shared" si="44"/>
        <v>178.5</v>
      </c>
    </row>
    <row r="418" spans="1:16" ht="25.5">
      <c r="A418" s="25"/>
      <c r="B418" s="11" t="s">
        <v>641</v>
      </c>
      <c r="C418" s="27"/>
      <c r="D418" s="6" t="s">
        <v>703</v>
      </c>
      <c r="E418" s="6" t="s">
        <v>724</v>
      </c>
      <c r="F418" s="6" t="s">
        <v>726</v>
      </c>
      <c r="G418" s="6" t="s">
        <v>638</v>
      </c>
      <c r="H418" s="6"/>
      <c r="I418" s="6"/>
      <c r="J418" s="283">
        <f>J419</f>
        <v>198.2</v>
      </c>
      <c r="K418" s="283"/>
      <c r="L418" s="283">
        <v>105</v>
      </c>
      <c r="M418" s="283">
        <v>105</v>
      </c>
      <c r="N418" s="430">
        <f t="shared" si="44"/>
        <v>679.2479999999999</v>
      </c>
      <c r="O418" s="289">
        <f t="shared" si="44"/>
        <v>178.5</v>
      </c>
      <c r="P418" s="283">
        <f t="shared" si="44"/>
        <v>178.5</v>
      </c>
    </row>
    <row r="419" spans="1:16" ht="12.75">
      <c r="A419" s="25"/>
      <c r="B419" s="43" t="s">
        <v>727</v>
      </c>
      <c r="C419" s="27"/>
      <c r="D419" s="6"/>
      <c r="E419" s="6"/>
      <c r="F419" s="6" t="s">
        <v>726</v>
      </c>
      <c r="G419" s="6" t="s">
        <v>638</v>
      </c>
      <c r="H419" s="6" t="s">
        <v>249</v>
      </c>
      <c r="I419" s="6" t="s">
        <v>352</v>
      </c>
      <c r="J419" s="283">
        <v>198.2</v>
      </c>
      <c r="K419" s="283"/>
      <c r="L419" s="283">
        <v>105</v>
      </c>
      <c r="M419" s="283">
        <v>105</v>
      </c>
      <c r="N419" s="430">
        <f>679.334-0.086</f>
        <v>679.2479999999999</v>
      </c>
      <c r="O419" s="289">
        <v>178.5</v>
      </c>
      <c r="P419" s="283">
        <v>178.5</v>
      </c>
    </row>
    <row r="420" spans="1:17" ht="12.75" hidden="1">
      <c r="A420" s="25"/>
      <c r="B420" s="76" t="s">
        <v>731</v>
      </c>
      <c r="C420" s="27"/>
      <c r="D420" s="6" t="s">
        <v>703</v>
      </c>
      <c r="E420" s="6" t="s">
        <v>724</v>
      </c>
      <c r="F420" s="6" t="s">
        <v>730</v>
      </c>
      <c r="G420" s="6" t="s">
        <v>729</v>
      </c>
      <c r="H420" s="6"/>
      <c r="I420" s="283"/>
      <c r="J420" s="283">
        <f>J421</f>
        <v>0</v>
      </c>
      <c r="K420" s="283"/>
      <c r="L420" s="283"/>
      <c r="M420" s="2"/>
      <c r="N420" s="430">
        <f>N421</f>
        <v>0</v>
      </c>
      <c r="O420" s="289">
        <f>O421</f>
        <v>0</v>
      </c>
      <c r="P420" s="283">
        <f>P421</f>
        <v>0</v>
      </c>
      <c r="Q420" s="325"/>
    </row>
    <row r="421" spans="1:16" ht="12.75" hidden="1">
      <c r="A421" s="25"/>
      <c r="B421" s="43" t="s">
        <v>727</v>
      </c>
      <c r="C421" s="27"/>
      <c r="D421" s="6"/>
      <c r="E421" s="6"/>
      <c r="F421" s="6" t="s">
        <v>730</v>
      </c>
      <c r="G421" s="6" t="s">
        <v>729</v>
      </c>
      <c r="H421" s="6"/>
      <c r="I421" s="6" t="s">
        <v>724</v>
      </c>
      <c r="J421" s="283"/>
      <c r="K421" s="283"/>
      <c r="L421" s="283"/>
      <c r="M421" s="283"/>
      <c r="N421" s="430"/>
      <c r="O421" s="289"/>
      <c r="P421" s="283"/>
    </row>
    <row r="422" spans="1:16" ht="12.75">
      <c r="A422" s="25"/>
      <c r="B422" s="69" t="s">
        <v>728</v>
      </c>
      <c r="C422" s="27"/>
      <c r="D422" s="6" t="s">
        <v>703</v>
      </c>
      <c r="E422" s="6" t="s">
        <v>724</v>
      </c>
      <c r="F422" s="6" t="s">
        <v>726</v>
      </c>
      <c r="G422" s="6" t="s">
        <v>725</v>
      </c>
      <c r="H422" s="6"/>
      <c r="I422" s="6"/>
      <c r="J422" s="283">
        <f>J423</f>
        <v>15</v>
      </c>
      <c r="K422" s="283"/>
      <c r="L422" s="283">
        <v>3</v>
      </c>
      <c r="M422" s="283">
        <v>3</v>
      </c>
      <c r="N422" s="430">
        <f>N423</f>
        <v>100</v>
      </c>
      <c r="O422" s="289">
        <f>O423</f>
        <v>35</v>
      </c>
      <c r="P422" s="283">
        <f>P423</f>
        <v>35</v>
      </c>
    </row>
    <row r="423" spans="1:16" ht="12.75">
      <c r="A423" s="25"/>
      <c r="B423" s="43" t="s">
        <v>727</v>
      </c>
      <c r="C423" s="27"/>
      <c r="D423" s="6"/>
      <c r="E423" s="6"/>
      <c r="F423" s="6" t="s">
        <v>726</v>
      </c>
      <c r="G423" s="6" t="s">
        <v>725</v>
      </c>
      <c r="H423" s="6" t="s">
        <v>249</v>
      </c>
      <c r="I423" s="6" t="s">
        <v>352</v>
      </c>
      <c r="J423" s="283">
        <f>13+2</f>
        <v>15</v>
      </c>
      <c r="K423" s="283"/>
      <c r="L423" s="283">
        <v>3</v>
      </c>
      <c r="M423" s="283">
        <v>3</v>
      </c>
      <c r="N423" s="430">
        <v>100</v>
      </c>
      <c r="O423" s="289">
        <v>35</v>
      </c>
      <c r="P423" s="283">
        <v>35</v>
      </c>
    </row>
    <row r="424" spans="1:24" s="66" customFormat="1" ht="38.25">
      <c r="A424" s="73">
        <v>12</v>
      </c>
      <c r="B424" s="43" t="s">
        <v>662</v>
      </c>
      <c r="C424" s="6"/>
      <c r="D424" s="74" t="s">
        <v>703</v>
      </c>
      <c r="E424" s="27" t="s">
        <v>700</v>
      </c>
      <c r="F424" s="74" t="s">
        <v>723</v>
      </c>
      <c r="G424" s="74"/>
      <c r="H424" s="74"/>
      <c r="I424" s="27"/>
      <c r="J424" s="292">
        <f>J436+J448+J451+J463+J467+J489+J492+J503+J431+J475+J445+J433+J480+J483+J425+J441+J442+J519</f>
        <v>32462.342</v>
      </c>
      <c r="K424" s="281"/>
      <c r="L424" s="284">
        <f>L436+L448+L451+L463+L467+L489+L492+L522+L431+L475</f>
        <v>13168.182999999999</v>
      </c>
      <c r="M424" s="284">
        <f>M436+M448+M451+M463+M467+M489+M492+M522+M431+M475</f>
        <v>13168.182999999999</v>
      </c>
      <c r="N424" s="446">
        <f>N432+N438+N462+N465+N474+N476+N479+N491+N505+N507+N521+N456+N459+N502+N488+N516+N522+N447+N513+N508</f>
        <v>13666.050000000001</v>
      </c>
      <c r="O424" s="416">
        <f>O432+O438+O465+O474+O476+O479+O491+O505+O507+O521</f>
        <v>4416.915</v>
      </c>
      <c r="P424" s="292">
        <f>P432+P438+P465+P474+P476+P479+P491+P505+P507+P521</f>
        <v>4792.15</v>
      </c>
      <c r="Q424" s="67"/>
      <c r="R424" s="67"/>
      <c r="S424" s="67"/>
      <c r="T424" s="67"/>
      <c r="U424" s="67"/>
      <c r="V424" s="67"/>
      <c r="W424" s="67"/>
      <c r="X424" s="67"/>
    </row>
    <row r="425" spans="1:24" s="66" customFormat="1" ht="25.5" hidden="1">
      <c r="A425" s="73"/>
      <c r="B425" s="75" t="s">
        <v>722</v>
      </c>
      <c r="C425" s="6"/>
      <c r="D425" s="74"/>
      <c r="E425" s="27"/>
      <c r="F425" s="27" t="s">
        <v>720</v>
      </c>
      <c r="G425" s="74"/>
      <c r="H425" s="74"/>
      <c r="I425" s="27"/>
      <c r="J425" s="280"/>
      <c r="K425" s="281"/>
      <c r="L425" s="284"/>
      <c r="M425" s="284"/>
      <c r="N425" s="436"/>
      <c r="O425" s="406"/>
      <c r="P425" s="280"/>
      <c r="Q425" s="67"/>
      <c r="R425" s="67"/>
      <c r="S425" s="67"/>
      <c r="T425" s="67"/>
      <c r="U425" s="67"/>
      <c r="V425" s="67"/>
      <c r="W425" s="67"/>
      <c r="X425" s="67"/>
    </row>
    <row r="426" spans="1:24" s="66" customFormat="1" ht="25.5" hidden="1">
      <c r="A426" s="73"/>
      <c r="B426" s="11" t="s">
        <v>641</v>
      </c>
      <c r="C426" s="6"/>
      <c r="D426" s="74"/>
      <c r="E426" s="27"/>
      <c r="F426" s="6" t="s">
        <v>720</v>
      </c>
      <c r="G426" s="6" t="s">
        <v>638</v>
      </c>
      <c r="H426" s="6"/>
      <c r="I426" s="27"/>
      <c r="J426" s="280"/>
      <c r="K426" s="281"/>
      <c r="L426" s="284"/>
      <c r="M426" s="284"/>
      <c r="N426" s="436"/>
      <c r="O426" s="406"/>
      <c r="P426" s="280"/>
      <c r="Q426" s="67"/>
      <c r="R426" s="67"/>
      <c r="S426" s="67"/>
      <c r="T426" s="67"/>
      <c r="U426" s="67"/>
      <c r="V426" s="67"/>
      <c r="W426" s="67"/>
      <c r="X426" s="67"/>
    </row>
    <row r="427" spans="1:24" s="66" customFormat="1" ht="12.75" hidden="1">
      <c r="A427" s="73"/>
      <c r="B427" s="40" t="s">
        <v>721</v>
      </c>
      <c r="C427" s="6"/>
      <c r="D427" s="74"/>
      <c r="E427" s="27"/>
      <c r="F427" s="6" t="s">
        <v>720</v>
      </c>
      <c r="G427" s="6" t="s">
        <v>638</v>
      </c>
      <c r="H427" s="6"/>
      <c r="I427" s="26" t="s">
        <v>719</v>
      </c>
      <c r="J427" s="280"/>
      <c r="K427" s="281"/>
      <c r="L427" s="284"/>
      <c r="M427" s="284"/>
      <c r="N427" s="436"/>
      <c r="O427" s="406"/>
      <c r="P427" s="280"/>
      <c r="Q427" s="67"/>
      <c r="R427" s="67"/>
      <c r="S427" s="67"/>
      <c r="T427" s="67"/>
      <c r="U427" s="67"/>
      <c r="V427" s="67"/>
      <c r="W427" s="67"/>
      <c r="X427" s="67"/>
    </row>
    <row r="428" spans="1:24" s="66" customFormat="1" ht="12.75">
      <c r="A428" s="73"/>
      <c r="B428" s="40" t="s">
        <v>717</v>
      </c>
      <c r="C428" s="6"/>
      <c r="D428" s="74"/>
      <c r="E428" s="27"/>
      <c r="F428" s="70" t="s">
        <v>718</v>
      </c>
      <c r="G428" s="6"/>
      <c r="H428" s="6"/>
      <c r="I428" s="26"/>
      <c r="J428" s="280">
        <f>J429</f>
        <v>32462.342</v>
      </c>
      <c r="K428" s="281"/>
      <c r="L428" s="284"/>
      <c r="M428" s="284"/>
      <c r="N428" s="436">
        <f>N429</f>
        <v>13666.050000000001</v>
      </c>
      <c r="O428" s="406">
        <f>O429</f>
        <v>4416.915</v>
      </c>
      <c r="P428" s="280">
        <f>P429</f>
        <v>4792.15</v>
      </c>
      <c r="Q428" s="67"/>
      <c r="R428" s="67"/>
      <c r="S428" s="67"/>
      <c r="T428" s="67"/>
      <c r="U428" s="67"/>
      <c r="V428" s="67"/>
      <c r="W428" s="67"/>
      <c r="X428" s="67"/>
    </row>
    <row r="429" spans="1:24" s="66" customFormat="1" ht="12.75">
      <c r="A429" s="73"/>
      <c r="B429" s="40" t="s">
        <v>717</v>
      </c>
      <c r="C429" s="6"/>
      <c r="D429" s="74"/>
      <c r="E429" s="27"/>
      <c r="F429" s="70" t="s">
        <v>716</v>
      </c>
      <c r="G429" s="6"/>
      <c r="H429" s="6"/>
      <c r="I429" s="26"/>
      <c r="J429" s="280">
        <f>J424</f>
        <v>32462.342</v>
      </c>
      <c r="K429" s="281"/>
      <c r="L429" s="284"/>
      <c r="M429" s="284"/>
      <c r="N429" s="436">
        <f>N424</f>
        <v>13666.050000000001</v>
      </c>
      <c r="O429" s="406">
        <f>O424</f>
        <v>4416.915</v>
      </c>
      <c r="P429" s="280">
        <f>P424</f>
        <v>4792.15</v>
      </c>
      <c r="Q429" s="67"/>
      <c r="R429" s="67"/>
      <c r="S429" s="67"/>
      <c r="T429" s="67"/>
      <c r="U429" s="67"/>
      <c r="V429" s="67"/>
      <c r="W429" s="67"/>
      <c r="X429" s="67"/>
    </row>
    <row r="430" spans="1:24" s="66" customFormat="1" ht="12.75">
      <c r="A430" s="73"/>
      <c r="B430" s="326" t="s">
        <v>715</v>
      </c>
      <c r="C430" s="6"/>
      <c r="D430" s="74"/>
      <c r="E430" s="27"/>
      <c r="F430" s="62" t="s">
        <v>712</v>
      </c>
      <c r="G430" s="6"/>
      <c r="H430" s="6"/>
      <c r="I430" s="26"/>
      <c r="J430" s="280">
        <f>J431</f>
        <v>48</v>
      </c>
      <c r="K430" s="281"/>
      <c r="L430" s="284"/>
      <c r="M430" s="284"/>
      <c r="N430" s="429">
        <f aca="true" t="shared" si="45" ref="N430:P431">N431</f>
        <v>799.185</v>
      </c>
      <c r="O430" s="402">
        <f t="shared" si="45"/>
        <v>531.38</v>
      </c>
      <c r="P430" s="279">
        <f t="shared" si="45"/>
        <v>584.513</v>
      </c>
      <c r="Q430" s="67"/>
      <c r="R430" s="67"/>
      <c r="S430" s="67"/>
      <c r="T430" s="67"/>
      <c r="U430" s="67"/>
      <c r="V430" s="67"/>
      <c r="W430" s="67"/>
      <c r="X430" s="67"/>
    </row>
    <row r="431" spans="1:24" s="66" customFormat="1" ht="23.25" customHeight="1">
      <c r="A431" s="73"/>
      <c r="B431" s="65" t="s">
        <v>714</v>
      </c>
      <c r="C431" s="71"/>
      <c r="D431" s="6" t="s">
        <v>681</v>
      </c>
      <c r="E431" s="6" t="s">
        <v>710</v>
      </c>
      <c r="F431" s="61" t="s">
        <v>712</v>
      </c>
      <c r="G431" s="26" t="s">
        <v>711</v>
      </c>
      <c r="H431" s="26"/>
      <c r="I431" s="71"/>
      <c r="J431" s="283">
        <f>J432</f>
        <v>48</v>
      </c>
      <c r="K431" s="283">
        <f>K432</f>
        <v>240.5</v>
      </c>
      <c r="L431" s="283">
        <f>L432</f>
        <v>240.5</v>
      </c>
      <c r="M431" s="283">
        <f>M432</f>
        <v>240.5</v>
      </c>
      <c r="N431" s="430">
        <f t="shared" si="45"/>
        <v>799.185</v>
      </c>
      <c r="O431" s="289">
        <f t="shared" si="45"/>
        <v>531.38</v>
      </c>
      <c r="P431" s="283">
        <f t="shared" si="45"/>
        <v>584.513</v>
      </c>
      <c r="Q431" s="67"/>
      <c r="R431" s="67"/>
      <c r="S431" s="67"/>
      <c r="T431" s="67"/>
      <c r="U431" s="67"/>
      <c r="V431" s="67"/>
      <c r="W431" s="67"/>
      <c r="X431" s="67"/>
    </row>
    <row r="432" spans="1:24" s="66" customFormat="1" ht="12.75">
      <c r="A432" s="73"/>
      <c r="B432" s="72" t="s">
        <v>713</v>
      </c>
      <c r="C432" s="71"/>
      <c r="D432" s="6" t="s">
        <v>681</v>
      </c>
      <c r="E432" s="6" t="s">
        <v>710</v>
      </c>
      <c r="F432" s="61" t="s">
        <v>712</v>
      </c>
      <c r="G432" s="26" t="s">
        <v>711</v>
      </c>
      <c r="H432" s="26" t="s">
        <v>285</v>
      </c>
      <c r="I432" s="26" t="s">
        <v>249</v>
      </c>
      <c r="J432" s="283">
        <v>48</v>
      </c>
      <c r="K432" s="283">
        <v>240.5</v>
      </c>
      <c r="L432" s="283">
        <v>240.5</v>
      </c>
      <c r="M432" s="283">
        <v>240.5</v>
      </c>
      <c r="N432" s="435">
        <v>799.185</v>
      </c>
      <c r="O432" s="289">
        <v>531.38</v>
      </c>
      <c r="P432" s="283">
        <v>584.513</v>
      </c>
      <c r="Q432" s="67"/>
      <c r="R432" s="67"/>
      <c r="S432" s="67"/>
      <c r="T432" s="67"/>
      <c r="U432" s="67"/>
      <c r="V432" s="67"/>
      <c r="W432" s="67"/>
      <c r="X432" s="67"/>
    </row>
    <row r="433" spans="1:24" s="66" customFormat="1" ht="38.25" hidden="1">
      <c r="A433" s="73"/>
      <c r="B433" s="40" t="s">
        <v>709</v>
      </c>
      <c r="C433" s="6"/>
      <c r="D433" s="6" t="s">
        <v>652</v>
      </c>
      <c r="E433" s="6" t="s">
        <v>650</v>
      </c>
      <c r="F433" s="27" t="s">
        <v>707</v>
      </c>
      <c r="G433" s="26"/>
      <c r="H433" s="26"/>
      <c r="I433" s="26"/>
      <c r="J433" s="38"/>
      <c r="K433" s="283"/>
      <c r="L433" s="283"/>
      <c r="M433" s="283"/>
      <c r="N433" s="37"/>
      <c r="O433" s="409"/>
      <c r="P433" s="38"/>
      <c r="Q433" s="67"/>
      <c r="R433" s="67"/>
      <c r="S433" s="67"/>
      <c r="T433" s="67"/>
      <c r="U433" s="67"/>
      <c r="V433" s="67"/>
      <c r="W433" s="67"/>
      <c r="X433" s="67"/>
    </row>
    <row r="434" spans="1:24" s="66" customFormat="1" ht="12.75" hidden="1">
      <c r="A434" s="73"/>
      <c r="B434" s="48" t="s">
        <v>665</v>
      </c>
      <c r="C434" s="6"/>
      <c r="D434" s="6"/>
      <c r="E434" s="6"/>
      <c r="F434" s="6" t="s">
        <v>707</v>
      </c>
      <c r="G434" s="6" t="s">
        <v>708</v>
      </c>
      <c r="H434" s="6"/>
      <c r="I434" s="26"/>
      <c r="J434" s="38"/>
      <c r="K434" s="283"/>
      <c r="L434" s="283"/>
      <c r="M434" s="283"/>
      <c r="N434" s="37"/>
      <c r="O434" s="409"/>
      <c r="P434" s="38"/>
      <c r="Q434" s="67"/>
      <c r="R434" s="67"/>
      <c r="S434" s="67"/>
      <c r="T434" s="67"/>
      <c r="U434" s="67"/>
      <c r="V434" s="67"/>
      <c r="W434" s="67"/>
      <c r="X434" s="67"/>
    </row>
    <row r="435" spans="1:24" s="66" customFormat="1" ht="12.75" hidden="1">
      <c r="A435" s="73"/>
      <c r="B435" s="40" t="s">
        <v>676</v>
      </c>
      <c r="C435" s="6"/>
      <c r="D435" s="6"/>
      <c r="E435" s="6"/>
      <c r="F435" s="6" t="s">
        <v>707</v>
      </c>
      <c r="G435" s="6" t="s">
        <v>663</v>
      </c>
      <c r="H435" s="6"/>
      <c r="I435" s="6" t="s">
        <v>650</v>
      </c>
      <c r="J435" s="38"/>
      <c r="K435" s="283"/>
      <c r="L435" s="283"/>
      <c r="M435" s="283"/>
      <c r="N435" s="37"/>
      <c r="O435" s="409"/>
      <c r="P435" s="38"/>
      <c r="Q435" s="67"/>
      <c r="R435" s="67"/>
      <c r="S435" s="67"/>
      <c r="T435" s="67"/>
      <c r="U435" s="67"/>
      <c r="V435" s="67"/>
      <c r="W435" s="67"/>
      <c r="X435" s="67"/>
    </row>
    <row r="436" spans="1:16" ht="30" customHeight="1">
      <c r="A436" s="25"/>
      <c r="B436" s="40" t="s">
        <v>706</v>
      </c>
      <c r="C436" s="6"/>
      <c r="D436" s="70" t="s">
        <v>703</v>
      </c>
      <c r="E436" s="6" t="s">
        <v>700</v>
      </c>
      <c r="F436" s="27" t="s">
        <v>701</v>
      </c>
      <c r="G436" s="70" t="s">
        <v>705</v>
      </c>
      <c r="H436" s="70"/>
      <c r="I436" s="6"/>
      <c r="J436" s="281">
        <f>J437</f>
        <v>2173</v>
      </c>
      <c r="K436" s="281"/>
      <c r="L436" s="281">
        <f>L437</f>
        <v>2000</v>
      </c>
      <c r="M436" s="281">
        <f>M437</f>
        <v>2000</v>
      </c>
      <c r="N436" s="441">
        <f>N437</f>
        <v>3078</v>
      </c>
      <c r="O436" s="410">
        <f>O437</f>
        <v>2500.6</v>
      </c>
      <c r="P436" s="284">
        <f>P437</f>
        <v>2701.74</v>
      </c>
    </row>
    <row r="437" spans="1:16" ht="12.75">
      <c r="A437" s="25"/>
      <c r="B437" s="12" t="s">
        <v>704</v>
      </c>
      <c r="C437" s="6"/>
      <c r="D437" s="70" t="s">
        <v>703</v>
      </c>
      <c r="E437" s="6" t="s">
        <v>700</v>
      </c>
      <c r="F437" s="6" t="s">
        <v>701</v>
      </c>
      <c r="G437" s="70">
        <v>870</v>
      </c>
      <c r="H437" s="70"/>
      <c r="I437" s="6"/>
      <c r="J437" s="281">
        <f>J438</f>
        <v>2173</v>
      </c>
      <c r="K437" s="281"/>
      <c r="L437" s="281">
        <v>2000</v>
      </c>
      <c r="M437" s="281">
        <v>2000</v>
      </c>
      <c r="N437" s="428">
        <f>N438</f>
        <v>3078</v>
      </c>
      <c r="O437" s="401">
        <f>O438</f>
        <v>2500.6</v>
      </c>
      <c r="P437" s="281">
        <f>P438</f>
        <v>2701.74</v>
      </c>
    </row>
    <row r="438" spans="1:16" ht="12.75">
      <c r="A438" s="25"/>
      <c r="B438" s="69" t="s">
        <v>702</v>
      </c>
      <c r="C438" s="6"/>
      <c r="D438" s="70"/>
      <c r="E438" s="6"/>
      <c r="F438" s="6" t="s">
        <v>701</v>
      </c>
      <c r="G438" s="70">
        <v>870</v>
      </c>
      <c r="H438" s="6" t="s">
        <v>249</v>
      </c>
      <c r="I438" s="6" t="s">
        <v>257</v>
      </c>
      <c r="J438" s="281">
        <f>2175-2</f>
        <v>2173</v>
      </c>
      <c r="K438" s="281"/>
      <c r="L438" s="281">
        <v>2000</v>
      </c>
      <c r="M438" s="281">
        <v>2000</v>
      </c>
      <c r="N438" s="428">
        <v>3078</v>
      </c>
      <c r="O438" s="401">
        <v>2500.6</v>
      </c>
      <c r="P438" s="281">
        <v>2701.74</v>
      </c>
    </row>
    <row r="439" spans="1:16" ht="38.25" hidden="1">
      <c r="A439" s="25"/>
      <c r="B439" s="11" t="s">
        <v>699</v>
      </c>
      <c r="C439" s="6"/>
      <c r="D439" s="70"/>
      <c r="E439" s="6"/>
      <c r="F439" s="27" t="s">
        <v>697</v>
      </c>
      <c r="G439" s="70"/>
      <c r="H439" s="70"/>
      <c r="I439" s="6"/>
      <c r="J439" s="281"/>
      <c r="K439" s="281"/>
      <c r="L439" s="281"/>
      <c r="M439" s="327"/>
      <c r="N439" s="428"/>
      <c r="O439" s="401"/>
      <c r="P439" s="281"/>
    </row>
    <row r="440" spans="1:16" ht="25.5" hidden="1">
      <c r="A440" s="25"/>
      <c r="B440" s="11" t="s">
        <v>641</v>
      </c>
      <c r="C440" s="6"/>
      <c r="D440" s="70"/>
      <c r="E440" s="6"/>
      <c r="F440" s="6" t="s">
        <v>697</v>
      </c>
      <c r="G440" s="6" t="s">
        <v>638</v>
      </c>
      <c r="H440" s="6"/>
      <c r="I440" s="6"/>
      <c r="J440" s="281"/>
      <c r="K440" s="281"/>
      <c r="L440" s="281"/>
      <c r="M440" s="327"/>
      <c r="N440" s="428"/>
      <c r="O440" s="401"/>
      <c r="P440" s="281"/>
    </row>
    <row r="441" spans="1:16" ht="12.75" hidden="1">
      <c r="A441" s="25"/>
      <c r="B441" s="40" t="s">
        <v>698</v>
      </c>
      <c r="C441" s="6"/>
      <c r="D441" s="70"/>
      <c r="E441" s="6"/>
      <c r="F441" s="6" t="s">
        <v>697</v>
      </c>
      <c r="G441" s="6" t="s">
        <v>638</v>
      </c>
      <c r="H441" s="6"/>
      <c r="I441" s="6" t="s">
        <v>696</v>
      </c>
      <c r="J441" s="281"/>
      <c r="K441" s="281"/>
      <c r="L441" s="281"/>
      <c r="M441" s="327"/>
      <c r="N441" s="428"/>
      <c r="O441" s="401"/>
      <c r="P441" s="281"/>
    </row>
    <row r="442" spans="1:16" ht="25.5" hidden="1">
      <c r="A442" s="25"/>
      <c r="B442" s="48" t="s">
        <v>666</v>
      </c>
      <c r="C442" s="6"/>
      <c r="D442" s="6" t="s">
        <v>652</v>
      </c>
      <c r="E442" s="6" t="s">
        <v>646</v>
      </c>
      <c r="F442" s="27" t="s">
        <v>664</v>
      </c>
      <c r="G442" s="39"/>
      <c r="H442" s="39"/>
      <c r="I442" s="6"/>
      <c r="J442" s="47">
        <f>J444</f>
        <v>0</v>
      </c>
      <c r="K442" s="281"/>
      <c r="L442" s="281"/>
      <c r="M442" s="327"/>
      <c r="N442" s="46">
        <f>N444</f>
        <v>0</v>
      </c>
      <c r="O442" s="47">
        <f>O444</f>
        <v>0</v>
      </c>
      <c r="P442" s="47">
        <f>P444</f>
        <v>0</v>
      </c>
    </row>
    <row r="443" spans="1:16" ht="12.75" hidden="1">
      <c r="A443" s="25"/>
      <c r="B443" s="45" t="s">
        <v>665</v>
      </c>
      <c r="C443" s="6"/>
      <c r="D443" s="6"/>
      <c r="E443" s="6"/>
      <c r="F443" s="6" t="s">
        <v>664</v>
      </c>
      <c r="G443" s="6" t="s">
        <v>663</v>
      </c>
      <c r="H443" s="6"/>
      <c r="I443" s="6"/>
      <c r="J443" s="281"/>
      <c r="K443" s="281"/>
      <c r="L443" s="281"/>
      <c r="M443" s="327"/>
      <c r="N443" s="428"/>
      <c r="O443" s="401"/>
      <c r="P443" s="281"/>
    </row>
    <row r="444" spans="1:16" ht="12.75" hidden="1">
      <c r="A444" s="25"/>
      <c r="B444" s="12" t="s">
        <v>648</v>
      </c>
      <c r="C444" s="6"/>
      <c r="D444" s="6" t="s">
        <v>652</v>
      </c>
      <c r="E444" s="6" t="s">
        <v>646</v>
      </c>
      <c r="F444" s="6" t="s">
        <v>664</v>
      </c>
      <c r="G444" s="6" t="s">
        <v>663</v>
      </c>
      <c r="H444" s="6"/>
      <c r="I444" s="6" t="s">
        <v>646</v>
      </c>
      <c r="J444" s="281"/>
      <c r="K444" s="281"/>
      <c r="L444" s="281"/>
      <c r="M444" s="327"/>
      <c r="N444" s="428"/>
      <c r="O444" s="401"/>
      <c r="P444" s="281"/>
    </row>
    <row r="445" spans="1:16" ht="25.5" hidden="1">
      <c r="A445" s="25"/>
      <c r="B445" s="705" t="s">
        <v>605</v>
      </c>
      <c r="C445" s="6"/>
      <c r="D445" s="70"/>
      <c r="E445" s="6"/>
      <c r="F445" s="27" t="s">
        <v>604</v>
      </c>
      <c r="G445" s="70"/>
      <c r="H445" s="70"/>
      <c r="I445" s="6"/>
      <c r="J445" s="281"/>
      <c r="K445" s="281"/>
      <c r="L445" s="281"/>
      <c r="M445" s="327"/>
      <c r="N445" s="441"/>
      <c r="O445" s="401"/>
      <c r="P445" s="281"/>
    </row>
    <row r="446" spans="1:17" ht="25.5" hidden="1">
      <c r="A446" s="25"/>
      <c r="B446" s="11" t="s">
        <v>641</v>
      </c>
      <c r="C446" s="71"/>
      <c r="D446" s="6" t="s">
        <v>688</v>
      </c>
      <c r="E446" s="6" t="s">
        <v>694</v>
      </c>
      <c r="F446" s="6" t="s">
        <v>604</v>
      </c>
      <c r="G446" s="70">
        <v>240</v>
      </c>
      <c r="H446" s="70"/>
      <c r="I446" s="283"/>
      <c r="J446" s="281"/>
      <c r="K446" s="283"/>
      <c r="L446" s="283"/>
      <c r="M446" s="67"/>
      <c r="N446" s="428"/>
      <c r="O446" s="401"/>
      <c r="P446" s="281"/>
      <c r="Q446" s="327"/>
    </row>
    <row r="447" spans="1:17" ht="12.75" hidden="1">
      <c r="A447" s="25"/>
      <c r="B447" s="72" t="s">
        <v>695</v>
      </c>
      <c r="C447" s="71"/>
      <c r="D447" s="6"/>
      <c r="E447" s="6"/>
      <c r="F447" s="6" t="s">
        <v>604</v>
      </c>
      <c r="G447" s="70">
        <v>240</v>
      </c>
      <c r="H447" s="6" t="s">
        <v>246</v>
      </c>
      <c r="I447" s="6" t="s">
        <v>320</v>
      </c>
      <c r="J447" s="281"/>
      <c r="K447" s="283"/>
      <c r="L447" s="283"/>
      <c r="M447" s="67"/>
      <c r="N447" s="428"/>
      <c r="O447" s="401"/>
      <c r="P447" s="281"/>
      <c r="Q447" s="327"/>
    </row>
    <row r="448" spans="1:24" s="66" customFormat="1" ht="12.75" hidden="1">
      <c r="A448" s="68"/>
      <c r="B448" s="40" t="s">
        <v>693</v>
      </c>
      <c r="C448" s="6"/>
      <c r="D448" s="6" t="s">
        <v>688</v>
      </c>
      <c r="E448" s="6" t="s">
        <v>685</v>
      </c>
      <c r="F448" s="27" t="s">
        <v>692</v>
      </c>
      <c r="G448" s="27"/>
      <c r="H448" s="27"/>
      <c r="I448" s="6"/>
      <c r="J448" s="285">
        <f>J449</f>
        <v>0</v>
      </c>
      <c r="K448" s="285"/>
      <c r="L448" s="285">
        <f>L449</f>
        <v>0</v>
      </c>
      <c r="M448" s="285">
        <f>M449</f>
        <v>0</v>
      </c>
      <c r="N448" s="431">
        <f>N449</f>
        <v>0</v>
      </c>
      <c r="O448" s="388">
        <f>O449</f>
        <v>0</v>
      </c>
      <c r="P448" s="285">
        <f>P449</f>
        <v>0</v>
      </c>
      <c r="Q448" s="67"/>
      <c r="R448" s="67"/>
      <c r="S448" s="67"/>
      <c r="T448" s="67"/>
      <c r="U448" s="67"/>
      <c r="V448" s="67"/>
      <c r="W448" s="67"/>
      <c r="X448" s="67"/>
    </row>
    <row r="449" spans="1:24" s="66" customFormat="1" ht="25.5" hidden="1">
      <c r="A449" s="68"/>
      <c r="B449" s="11" t="s">
        <v>641</v>
      </c>
      <c r="C449" s="6"/>
      <c r="D449" s="6" t="s">
        <v>688</v>
      </c>
      <c r="E449" s="6" t="s">
        <v>685</v>
      </c>
      <c r="F449" s="6" t="s">
        <v>692</v>
      </c>
      <c r="G449" s="6" t="s">
        <v>638</v>
      </c>
      <c r="H449" s="6"/>
      <c r="I449" s="6"/>
      <c r="J449" s="283">
        <f>J450</f>
        <v>0</v>
      </c>
      <c r="K449" s="283"/>
      <c r="L449" s="283"/>
      <c r="M449" s="283"/>
      <c r="N449" s="430">
        <f>N450</f>
        <v>0</v>
      </c>
      <c r="O449" s="289">
        <f>O450</f>
        <v>0</v>
      </c>
      <c r="P449" s="283">
        <f>P450</f>
        <v>0</v>
      </c>
      <c r="Q449" s="67"/>
      <c r="R449" s="67"/>
      <c r="S449" s="67"/>
      <c r="T449" s="67"/>
      <c r="U449" s="67"/>
      <c r="V449" s="67"/>
      <c r="W449" s="67"/>
      <c r="X449" s="67"/>
    </row>
    <row r="450" spans="1:24" s="66" customFormat="1" ht="12.75" hidden="1">
      <c r="A450" s="68"/>
      <c r="B450" s="69" t="s">
        <v>687</v>
      </c>
      <c r="C450" s="6"/>
      <c r="D450" s="6"/>
      <c r="E450" s="6"/>
      <c r="F450" s="6" t="s">
        <v>692</v>
      </c>
      <c r="G450" s="6" t="s">
        <v>638</v>
      </c>
      <c r="H450" s="6"/>
      <c r="I450" s="6" t="s">
        <v>685</v>
      </c>
      <c r="J450" s="283"/>
      <c r="K450" s="283"/>
      <c r="L450" s="283"/>
      <c r="M450" s="283"/>
      <c r="N450" s="430"/>
      <c r="O450" s="289"/>
      <c r="P450" s="283"/>
      <c r="Q450" s="67"/>
      <c r="R450" s="67"/>
      <c r="S450" s="67"/>
      <c r="T450" s="67"/>
      <c r="U450" s="67"/>
      <c r="V450" s="67"/>
      <c r="W450" s="67"/>
      <c r="X450" s="67"/>
    </row>
    <row r="451" spans="1:24" s="66" customFormat="1" ht="12.75" hidden="1">
      <c r="A451" s="68"/>
      <c r="B451" s="40" t="s">
        <v>691</v>
      </c>
      <c r="C451" s="6"/>
      <c r="D451" s="6" t="s">
        <v>688</v>
      </c>
      <c r="E451" s="6" t="s">
        <v>685</v>
      </c>
      <c r="F451" s="27" t="s">
        <v>690</v>
      </c>
      <c r="G451" s="6"/>
      <c r="H451" s="6"/>
      <c r="I451" s="6"/>
      <c r="J451" s="285">
        <f>J452</f>
        <v>94.8</v>
      </c>
      <c r="K451" s="285"/>
      <c r="L451" s="285">
        <f>L452</f>
        <v>64.8</v>
      </c>
      <c r="M451" s="285">
        <f>M452</f>
        <v>64.8</v>
      </c>
      <c r="N451" s="431">
        <f>N452</f>
        <v>0</v>
      </c>
      <c r="O451" s="388">
        <f>O452</f>
        <v>0</v>
      </c>
      <c r="P451" s="285">
        <f>P452</f>
        <v>0</v>
      </c>
      <c r="Q451" s="67"/>
      <c r="R451" s="67"/>
      <c r="S451" s="67"/>
      <c r="T451" s="67"/>
      <c r="U451" s="67"/>
      <c r="V451" s="67"/>
      <c r="W451" s="67"/>
      <c r="X451" s="67"/>
    </row>
    <row r="452" spans="1:24" s="66" customFormat="1" ht="25.5" hidden="1">
      <c r="A452" s="68"/>
      <c r="B452" s="11" t="s">
        <v>641</v>
      </c>
      <c r="C452" s="6"/>
      <c r="D452" s="6" t="s">
        <v>688</v>
      </c>
      <c r="E452" s="6" t="s">
        <v>685</v>
      </c>
      <c r="F452" s="6" t="s">
        <v>690</v>
      </c>
      <c r="G452" s="6" t="s">
        <v>638</v>
      </c>
      <c r="H452" s="6"/>
      <c r="I452" s="6"/>
      <c r="J452" s="283">
        <f>J453</f>
        <v>94.8</v>
      </c>
      <c r="K452" s="283"/>
      <c r="L452" s="283">
        <v>64.8</v>
      </c>
      <c r="M452" s="283">
        <v>64.8</v>
      </c>
      <c r="N452" s="430">
        <f>N453</f>
        <v>0</v>
      </c>
      <c r="O452" s="289">
        <f>O453</f>
        <v>0</v>
      </c>
      <c r="P452" s="283">
        <f>P453</f>
        <v>0</v>
      </c>
      <c r="Q452" s="67"/>
      <c r="R452" s="67"/>
      <c r="S452" s="67"/>
      <c r="T452" s="67"/>
      <c r="U452" s="67"/>
      <c r="V452" s="67"/>
      <c r="W452" s="67"/>
      <c r="X452" s="67"/>
    </row>
    <row r="453" spans="1:24" s="66" customFormat="1" ht="12.75" hidden="1">
      <c r="A453" s="68"/>
      <c r="B453" s="69" t="s">
        <v>687</v>
      </c>
      <c r="C453" s="6"/>
      <c r="D453" s="6"/>
      <c r="E453" s="6"/>
      <c r="F453" s="6" t="s">
        <v>690</v>
      </c>
      <c r="G453" s="6" t="s">
        <v>638</v>
      </c>
      <c r="H453" s="6"/>
      <c r="I453" s="6" t="s">
        <v>685</v>
      </c>
      <c r="J453" s="283">
        <v>94.8</v>
      </c>
      <c r="K453" s="283"/>
      <c r="L453" s="283">
        <v>64.8</v>
      </c>
      <c r="M453" s="283">
        <v>64.8</v>
      </c>
      <c r="N453" s="430"/>
      <c r="O453" s="289"/>
      <c r="P453" s="283"/>
      <c r="Q453" s="67"/>
      <c r="R453" s="67"/>
      <c r="S453" s="67"/>
      <c r="T453" s="67"/>
      <c r="U453" s="67"/>
      <c r="V453" s="67"/>
      <c r="W453" s="67"/>
      <c r="X453" s="67"/>
    </row>
    <row r="454" spans="1:24" s="66" customFormat="1" ht="12.75">
      <c r="A454" s="68"/>
      <c r="B454" s="40" t="s">
        <v>693</v>
      </c>
      <c r="C454" s="6"/>
      <c r="D454" s="6"/>
      <c r="E454" s="6"/>
      <c r="F454" s="71" t="s">
        <v>318</v>
      </c>
      <c r="G454" s="6"/>
      <c r="H454" s="6"/>
      <c r="I454" s="346"/>
      <c r="J454" s="347"/>
      <c r="K454" s="325"/>
      <c r="L454" s="325"/>
      <c r="M454" s="325"/>
      <c r="N454" s="431">
        <f>N455</f>
        <v>1005.345</v>
      </c>
      <c r="O454" s="325"/>
      <c r="P454" s="325"/>
      <c r="Q454" s="67"/>
      <c r="R454" s="67"/>
      <c r="S454" s="67"/>
      <c r="T454" s="67"/>
      <c r="U454" s="67"/>
      <c r="V454" s="67"/>
      <c r="W454" s="67"/>
      <c r="X454" s="67"/>
    </row>
    <row r="455" spans="1:24" s="66" customFormat="1" ht="12.75">
      <c r="A455" s="68"/>
      <c r="B455" s="12" t="s">
        <v>653</v>
      </c>
      <c r="C455" s="6"/>
      <c r="D455" s="6"/>
      <c r="E455" s="6"/>
      <c r="F455" s="26" t="s">
        <v>318</v>
      </c>
      <c r="G455" s="6" t="s">
        <v>638</v>
      </c>
      <c r="H455" s="6"/>
      <c r="I455" s="346"/>
      <c r="J455" s="347"/>
      <c r="K455" s="325"/>
      <c r="L455" s="325"/>
      <c r="M455" s="325"/>
      <c r="N455" s="430">
        <f>N456</f>
        <v>1005.345</v>
      </c>
      <c r="O455" s="325"/>
      <c r="P455" s="325"/>
      <c r="Q455" s="67"/>
      <c r="R455" s="67"/>
      <c r="S455" s="67"/>
      <c r="T455" s="67"/>
      <c r="U455" s="67"/>
      <c r="V455" s="67"/>
      <c r="W455" s="67"/>
      <c r="X455" s="67"/>
    </row>
    <row r="456" spans="1:24" s="66" customFormat="1" ht="12.75">
      <c r="A456" s="68"/>
      <c r="B456" s="69" t="s">
        <v>687</v>
      </c>
      <c r="C456" s="6"/>
      <c r="D456" s="6"/>
      <c r="E456" s="6"/>
      <c r="F456" s="26" t="s">
        <v>318</v>
      </c>
      <c r="G456" s="6" t="s">
        <v>638</v>
      </c>
      <c r="H456" s="6" t="s">
        <v>246</v>
      </c>
      <c r="I456" s="346" t="s">
        <v>316</v>
      </c>
      <c r="J456" s="347"/>
      <c r="K456" s="325"/>
      <c r="L456" s="325"/>
      <c r="M456" s="325"/>
      <c r="N456" s="430">
        <f>200+500+1000+300-994.655</f>
        <v>1005.345</v>
      </c>
      <c r="O456" s="325"/>
      <c r="P456" s="325"/>
      <c r="Q456" s="559"/>
      <c r="R456" s="67"/>
      <c r="S456" s="67"/>
      <c r="T456" s="67"/>
      <c r="U456" s="67"/>
      <c r="V456" s="67"/>
      <c r="W456" s="67"/>
      <c r="X456" s="67"/>
    </row>
    <row r="457" spans="1:24" s="66" customFormat="1" ht="12.75">
      <c r="A457" s="68"/>
      <c r="B457" s="348" t="s">
        <v>317</v>
      </c>
      <c r="C457" s="6"/>
      <c r="D457" s="6"/>
      <c r="E457" s="6"/>
      <c r="F457" s="71" t="s">
        <v>690</v>
      </c>
      <c r="G457" s="6"/>
      <c r="H457" s="6"/>
      <c r="I457" s="346"/>
      <c r="J457" s="347"/>
      <c r="K457" s="325"/>
      <c r="L457" s="325"/>
      <c r="M457" s="325"/>
      <c r="N457" s="431">
        <f>N458</f>
        <v>94.8</v>
      </c>
      <c r="O457" s="325"/>
      <c r="P457" s="325"/>
      <c r="Q457" s="67"/>
      <c r="R457" s="67"/>
      <c r="S457" s="67"/>
      <c r="T457" s="67"/>
      <c r="U457" s="67"/>
      <c r="V457" s="67"/>
      <c r="W457" s="67"/>
      <c r="X457" s="67"/>
    </row>
    <row r="458" spans="1:24" s="66" customFormat="1" ht="12.75">
      <c r="A458" s="68"/>
      <c r="B458" s="12" t="s">
        <v>653</v>
      </c>
      <c r="C458" s="6"/>
      <c r="D458" s="6"/>
      <c r="E458" s="6"/>
      <c r="F458" s="26" t="s">
        <v>690</v>
      </c>
      <c r="G458" s="6" t="s">
        <v>638</v>
      </c>
      <c r="H458" s="6"/>
      <c r="I458" s="346"/>
      <c r="J458" s="347"/>
      <c r="K458" s="325"/>
      <c r="L458" s="325"/>
      <c r="M458" s="325"/>
      <c r="N458" s="430">
        <f>N459</f>
        <v>94.8</v>
      </c>
      <c r="O458" s="325"/>
      <c r="P458" s="325"/>
      <c r="Q458" s="67"/>
      <c r="R458" s="67"/>
      <c r="S458" s="67"/>
      <c r="T458" s="67"/>
      <c r="U458" s="67"/>
      <c r="V458" s="67"/>
      <c r="W458" s="67"/>
      <c r="X458" s="67"/>
    </row>
    <row r="459" spans="1:24" s="66" customFormat="1" ht="12.75">
      <c r="A459" s="68"/>
      <c r="B459" s="69" t="s">
        <v>687</v>
      </c>
      <c r="C459" s="6"/>
      <c r="D459" s="6"/>
      <c r="E459" s="6"/>
      <c r="F459" s="26" t="s">
        <v>690</v>
      </c>
      <c r="G459" s="6" t="s">
        <v>638</v>
      </c>
      <c r="H459" s="6" t="s">
        <v>246</v>
      </c>
      <c r="I459" s="346" t="s">
        <v>316</v>
      </c>
      <c r="J459" s="347"/>
      <c r="K459" s="325"/>
      <c r="L459" s="325"/>
      <c r="M459" s="325"/>
      <c r="N459" s="430">
        <v>94.8</v>
      </c>
      <c r="O459" s="325"/>
      <c r="P459" s="325"/>
      <c r="Q459" s="67"/>
      <c r="R459" s="67"/>
      <c r="S459" s="67"/>
      <c r="T459" s="67"/>
      <c r="U459" s="67"/>
      <c r="V459" s="67"/>
      <c r="W459" s="67"/>
      <c r="X459" s="67"/>
    </row>
    <row r="460" spans="1:24" s="66" customFormat="1" ht="38.25" hidden="1">
      <c r="A460" s="68"/>
      <c r="B460" s="344" t="s">
        <v>558</v>
      </c>
      <c r="C460" s="6"/>
      <c r="D460" s="6"/>
      <c r="E460" s="6"/>
      <c r="F460" s="71" t="s">
        <v>559</v>
      </c>
      <c r="G460" s="6"/>
      <c r="H460" s="6"/>
      <c r="I460" s="346"/>
      <c r="J460" s="347"/>
      <c r="K460" s="325"/>
      <c r="L460" s="325"/>
      <c r="M460" s="325"/>
      <c r="N460" s="431">
        <f>N461</f>
        <v>0</v>
      </c>
      <c r="O460" s="325"/>
      <c r="P460" s="325"/>
      <c r="Q460" s="67"/>
      <c r="R460" s="67"/>
      <c r="S460" s="67"/>
      <c r="T460" s="67"/>
      <c r="U460" s="67"/>
      <c r="V460" s="67"/>
      <c r="W460" s="67"/>
      <c r="X460" s="67"/>
    </row>
    <row r="461" spans="1:24" ht="12.75" hidden="1">
      <c r="A461" s="456"/>
      <c r="B461" s="12" t="s">
        <v>653</v>
      </c>
      <c r="C461" s="251" t="s">
        <v>225</v>
      </c>
      <c r="D461" s="251" t="s">
        <v>249</v>
      </c>
      <c r="E461" s="251" t="s">
        <v>289</v>
      </c>
      <c r="F461" s="26" t="s">
        <v>559</v>
      </c>
      <c r="G461" s="343" t="s">
        <v>638</v>
      </c>
      <c r="H461" s="342"/>
      <c r="I461" s="340"/>
      <c r="J461" s="188"/>
      <c r="K461" s="447"/>
      <c r="L461" s="2"/>
      <c r="M461" s="2"/>
      <c r="N461" s="448">
        <f>N462</f>
        <v>0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hidden="1">
      <c r="A462" s="457"/>
      <c r="B462" s="345" t="s">
        <v>214</v>
      </c>
      <c r="C462" s="251" t="s">
        <v>225</v>
      </c>
      <c r="D462" s="251" t="s">
        <v>249</v>
      </c>
      <c r="E462" s="251" t="s">
        <v>289</v>
      </c>
      <c r="F462" s="26" t="s">
        <v>559</v>
      </c>
      <c r="G462" s="343" t="s">
        <v>638</v>
      </c>
      <c r="H462" s="6" t="s">
        <v>249</v>
      </c>
      <c r="I462" s="6" t="s">
        <v>289</v>
      </c>
      <c r="J462" s="188"/>
      <c r="K462" s="447"/>
      <c r="L462" s="2"/>
      <c r="M462" s="2"/>
      <c r="N462" s="448">
        <v>0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s="66" customFormat="1" ht="25.5">
      <c r="A463" s="68"/>
      <c r="B463" s="40" t="s">
        <v>689</v>
      </c>
      <c r="C463" s="6"/>
      <c r="D463" s="6" t="s">
        <v>688</v>
      </c>
      <c r="E463" s="6" t="s">
        <v>685</v>
      </c>
      <c r="F463" s="27" t="s">
        <v>686</v>
      </c>
      <c r="G463" s="6"/>
      <c r="H463" s="6"/>
      <c r="I463" s="6"/>
      <c r="J463" s="284">
        <f>J464</f>
        <v>3163.507</v>
      </c>
      <c r="K463" s="285"/>
      <c r="L463" s="285">
        <f>L464</f>
        <v>0</v>
      </c>
      <c r="M463" s="285">
        <f>M464</f>
        <v>0</v>
      </c>
      <c r="N463" s="441">
        <f>N464</f>
        <v>250</v>
      </c>
      <c r="O463" s="410">
        <f>O464</f>
        <v>0</v>
      </c>
      <c r="P463" s="284">
        <f>P464</f>
        <v>0</v>
      </c>
      <c r="Q463" s="67"/>
      <c r="R463" s="67"/>
      <c r="S463" s="67"/>
      <c r="T463" s="67"/>
      <c r="U463" s="67"/>
      <c r="V463" s="67"/>
      <c r="W463" s="67"/>
      <c r="X463" s="67"/>
    </row>
    <row r="464" spans="1:24" s="66" customFormat="1" ht="12.75">
      <c r="A464" s="68"/>
      <c r="B464" s="12" t="s">
        <v>653</v>
      </c>
      <c r="C464" s="6"/>
      <c r="D464" s="6" t="s">
        <v>688</v>
      </c>
      <c r="E464" s="6" t="s">
        <v>685</v>
      </c>
      <c r="F464" s="6" t="s">
        <v>686</v>
      </c>
      <c r="G464" s="6" t="s">
        <v>638</v>
      </c>
      <c r="H464" s="6"/>
      <c r="I464" s="6"/>
      <c r="J464" s="281">
        <f>J465</f>
        <v>3163.507</v>
      </c>
      <c r="K464" s="285"/>
      <c r="L464" s="285"/>
      <c r="M464" s="285"/>
      <c r="N464" s="428">
        <f>N465</f>
        <v>250</v>
      </c>
      <c r="O464" s="401">
        <f>O465</f>
        <v>0</v>
      </c>
      <c r="P464" s="281">
        <f>P465</f>
        <v>0</v>
      </c>
      <c r="Q464" s="559"/>
      <c r="R464" s="67"/>
      <c r="S464" s="67"/>
      <c r="T464" s="67"/>
      <c r="U464" s="67"/>
      <c r="V464" s="67"/>
      <c r="W464" s="67"/>
      <c r="X464" s="67"/>
    </row>
    <row r="465" spans="1:24" s="66" customFormat="1" ht="12.75">
      <c r="A465" s="68"/>
      <c r="B465" s="69" t="s">
        <v>687</v>
      </c>
      <c r="C465" s="6"/>
      <c r="D465" s="6"/>
      <c r="E465" s="6"/>
      <c r="F465" s="6" t="s">
        <v>686</v>
      </c>
      <c r="G465" s="6" t="s">
        <v>638</v>
      </c>
      <c r="H465" s="6" t="s">
        <v>246</v>
      </c>
      <c r="I465" s="6" t="s">
        <v>316</v>
      </c>
      <c r="J465" s="328">
        <v>3163.507</v>
      </c>
      <c r="K465" s="285"/>
      <c r="L465" s="285"/>
      <c r="M465" s="285"/>
      <c r="N465" s="428">
        <f>3939.333-2939.333-750</f>
        <v>250</v>
      </c>
      <c r="O465" s="401"/>
      <c r="P465" s="281"/>
      <c r="Q465" s="67"/>
      <c r="R465" s="67"/>
      <c r="S465" s="67"/>
      <c r="T465" s="67"/>
      <c r="U465" s="67"/>
      <c r="V465" s="67"/>
      <c r="W465" s="67"/>
      <c r="X465" s="67"/>
    </row>
    <row r="466" spans="1:24" s="66" customFormat="1" ht="38.25" hidden="1">
      <c r="A466" s="68"/>
      <c r="B466" s="43" t="s">
        <v>662</v>
      </c>
      <c r="C466" s="6"/>
      <c r="D466" s="27" t="s">
        <v>652</v>
      </c>
      <c r="E466" s="27" t="s">
        <v>650</v>
      </c>
      <c r="F466" s="27" t="s">
        <v>661</v>
      </c>
      <c r="G466" s="39"/>
      <c r="H466" s="39"/>
      <c r="I466" s="27"/>
      <c r="J466" s="93">
        <f>J467</f>
        <v>182.53199999999998</v>
      </c>
      <c r="K466" s="42"/>
      <c r="L466" s="42">
        <f>L467</f>
        <v>85</v>
      </c>
      <c r="M466" s="42">
        <f>M467</f>
        <v>85</v>
      </c>
      <c r="N466" s="41">
        <f>N467</f>
        <v>0</v>
      </c>
      <c r="O466" s="141">
        <f>O467</f>
        <v>0</v>
      </c>
      <c r="P466" s="42">
        <f>P467</f>
        <v>0</v>
      </c>
      <c r="Q466" s="67"/>
      <c r="R466" s="67"/>
      <c r="S466" s="67"/>
      <c r="T466" s="67"/>
      <c r="U466" s="67"/>
      <c r="V466" s="67"/>
      <c r="W466" s="67"/>
      <c r="X466" s="67"/>
    </row>
    <row r="467" spans="1:24" s="66" customFormat="1" ht="38.25" hidden="1">
      <c r="A467" s="68"/>
      <c r="B467" s="40" t="s">
        <v>660</v>
      </c>
      <c r="C467" s="6"/>
      <c r="D467" s="6" t="s">
        <v>652</v>
      </c>
      <c r="E467" s="6" t="s">
        <v>650</v>
      </c>
      <c r="F467" s="27" t="s">
        <v>684</v>
      </c>
      <c r="G467" s="39"/>
      <c r="H467" s="39"/>
      <c r="I467" s="6"/>
      <c r="J467" s="93">
        <f>J470</f>
        <v>182.53199999999998</v>
      </c>
      <c r="K467" s="42"/>
      <c r="L467" s="42">
        <f>L470</f>
        <v>85</v>
      </c>
      <c r="M467" s="42">
        <f>M470</f>
        <v>85</v>
      </c>
      <c r="N467" s="41">
        <f>N470</f>
        <v>0</v>
      </c>
      <c r="O467" s="141">
        <f>O470</f>
        <v>0</v>
      </c>
      <c r="P467" s="42">
        <f>P470</f>
        <v>0</v>
      </c>
      <c r="Q467" s="67"/>
      <c r="R467" s="67"/>
      <c r="S467" s="67"/>
      <c r="T467" s="67"/>
      <c r="U467" s="67"/>
      <c r="V467" s="67"/>
      <c r="W467" s="67"/>
      <c r="X467" s="67"/>
    </row>
    <row r="468" spans="1:24" s="66" customFormat="1" ht="26.25" customHeight="1" hidden="1">
      <c r="A468" s="68"/>
      <c r="B468" s="33" t="s">
        <v>659</v>
      </c>
      <c r="C468" s="24"/>
      <c r="D468" s="24" t="s">
        <v>652</v>
      </c>
      <c r="E468" s="24" t="s">
        <v>650</v>
      </c>
      <c r="F468" s="24" t="s">
        <v>658</v>
      </c>
      <c r="G468" s="959" t="s">
        <v>657</v>
      </c>
      <c r="H468" s="960"/>
      <c r="I468" s="960"/>
      <c r="J468" s="961"/>
      <c r="K468" s="36"/>
      <c r="L468" s="35"/>
      <c r="M468" s="34"/>
      <c r="N468" s="449"/>
      <c r="Q468" s="67"/>
      <c r="R468" s="67"/>
      <c r="S468" s="67"/>
      <c r="T468" s="67"/>
      <c r="U468" s="67"/>
      <c r="V468" s="67"/>
      <c r="W468" s="67"/>
      <c r="X468" s="67"/>
    </row>
    <row r="469" spans="1:16" ht="39" customHeight="1" hidden="1">
      <c r="A469" s="25"/>
      <c r="B469" s="33" t="s">
        <v>656</v>
      </c>
      <c r="C469" s="24"/>
      <c r="D469" s="24" t="s">
        <v>652</v>
      </c>
      <c r="E469" s="24" t="s">
        <v>650</v>
      </c>
      <c r="F469" s="24" t="s">
        <v>655</v>
      </c>
      <c r="G469" s="959" t="s">
        <v>654</v>
      </c>
      <c r="H469" s="960"/>
      <c r="I469" s="960"/>
      <c r="J469" s="961"/>
      <c r="K469" s="32"/>
      <c r="L469" s="2"/>
      <c r="M469" s="31"/>
      <c r="N469" s="450"/>
      <c r="O469" s="1"/>
      <c r="P469" s="1"/>
    </row>
    <row r="470" spans="1:16" ht="25.5" hidden="1">
      <c r="A470" s="25"/>
      <c r="B470" s="11" t="s">
        <v>641</v>
      </c>
      <c r="C470" s="24"/>
      <c r="D470" s="6" t="s">
        <v>652</v>
      </c>
      <c r="E470" s="6" t="s">
        <v>650</v>
      </c>
      <c r="F470" s="6" t="s">
        <v>684</v>
      </c>
      <c r="G470" s="26" t="s">
        <v>638</v>
      </c>
      <c r="H470" s="26"/>
      <c r="I470" s="6"/>
      <c r="J470" s="329">
        <f>J471</f>
        <v>182.53199999999998</v>
      </c>
      <c r="K470" s="23"/>
      <c r="L470" s="22">
        <v>85</v>
      </c>
      <c r="M470" s="21">
        <v>85</v>
      </c>
      <c r="N470" s="20">
        <f>N471</f>
        <v>0</v>
      </c>
      <c r="O470" s="21">
        <f>O471</f>
        <v>0</v>
      </c>
      <c r="P470" s="21">
        <f>P471</f>
        <v>0</v>
      </c>
    </row>
    <row r="471" spans="1:16" ht="12.75" hidden="1">
      <c r="A471" s="25"/>
      <c r="B471" s="12" t="s">
        <v>676</v>
      </c>
      <c r="C471" s="24"/>
      <c r="D471" s="6"/>
      <c r="E471" s="6"/>
      <c r="F471" s="6" t="s">
        <v>684</v>
      </c>
      <c r="G471" s="26" t="s">
        <v>638</v>
      </c>
      <c r="H471" s="26"/>
      <c r="I471" s="6" t="s">
        <v>650</v>
      </c>
      <c r="J471" s="329">
        <f>85+97.532</f>
        <v>182.53199999999998</v>
      </c>
      <c r="K471" s="23"/>
      <c r="L471" s="22">
        <v>85</v>
      </c>
      <c r="M471" s="21">
        <v>85</v>
      </c>
      <c r="N471" s="20"/>
      <c r="O471" s="21"/>
      <c r="P471" s="21"/>
    </row>
    <row r="472" spans="1:16" ht="24" customHeight="1">
      <c r="A472" s="25"/>
      <c r="B472" s="345" t="s">
        <v>799</v>
      </c>
      <c r="C472" s="697"/>
      <c r="D472" s="6"/>
      <c r="E472" s="6"/>
      <c r="F472" s="62" t="s">
        <v>800</v>
      </c>
      <c r="G472" s="26"/>
      <c r="H472" s="26"/>
      <c r="I472" s="6"/>
      <c r="J472" s="329">
        <f>J475</f>
        <v>153.32</v>
      </c>
      <c r="K472" s="23"/>
      <c r="L472" s="22"/>
      <c r="M472" s="21"/>
      <c r="N472" s="63">
        <f>N475+N473</f>
        <v>800</v>
      </c>
      <c r="O472" s="64">
        <f>O475+O473</f>
        <v>585.8199999999999</v>
      </c>
      <c r="P472" s="64">
        <f>P475+P473</f>
        <v>610.887</v>
      </c>
    </row>
    <row r="473" spans="1:16" ht="12.75">
      <c r="A473" s="25"/>
      <c r="B473" s="706" t="s">
        <v>653</v>
      </c>
      <c r="C473" s="697"/>
      <c r="D473" s="6"/>
      <c r="E473" s="6"/>
      <c r="F473" s="61" t="s">
        <v>800</v>
      </c>
      <c r="G473" s="26" t="s">
        <v>638</v>
      </c>
      <c r="H473" s="26"/>
      <c r="I473" s="6"/>
      <c r="J473" s="329"/>
      <c r="K473" s="23"/>
      <c r="L473" s="22"/>
      <c r="M473" s="21"/>
      <c r="N473" s="20">
        <f>N474</f>
        <v>800</v>
      </c>
      <c r="O473" s="21">
        <f>O474</f>
        <v>31.3</v>
      </c>
      <c r="P473" s="21">
        <f>P474</f>
        <v>34.43</v>
      </c>
    </row>
    <row r="474" spans="1:16" ht="12.75">
      <c r="A474" s="25"/>
      <c r="B474" s="706" t="s">
        <v>795</v>
      </c>
      <c r="C474" s="697"/>
      <c r="D474" s="6"/>
      <c r="E474" s="6"/>
      <c r="F474" s="61" t="s">
        <v>800</v>
      </c>
      <c r="G474" s="26" t="s">
        <v>638</v>
      </c>
      <c r="H474" s="26" t="s">
        <v>316</v>
      </c>
      <c r="I474" s="6" t="s">
        <v>277</v>
      </c>
      <c r="J474" s="329"/>
      <c r="K474" s="23"/>
      <c r="L474" s="22"/>
      <c r="M474" s="21"/>
      <c r="N474" s="20">
        <v>800</v>
      </c>
      <c r="O474" s="21">
        <v>31.3</v>
      </c>
      <c r="P474" s="21">
        <v>34.43</v>
      </c>
    </row>
    <row r="475" spans="1:16" ht="12.75" hidden="1">
      <c r="A475" s="25"/>
      <c r="B475" s="706" t="s">
        <v>744</v>
      </c>
      <c r="C475" s="56"/>
      <c r="D475" s="6" t="s">
        <v>681</v>
      </c>
      <c r="E475" s="6" t="s">
        <v>678</v>
      </c>
      <c r="F475" s="61" t="s">
        <v>800</v>
      </c>
      <c r="G475" s="26" t="s">
        <v>638</v>
      </c>
      <c r="H475" s="26"/>
      <c r="I475" s="6"/>
      <c r="J475" s="328">
        <f aca="true" t="shared" si="46" ref="J475:P475">J476</f>
        <v>153.32</v>
      </c>
      <c r="K475" s="283">
        <f t="shared" si="46"/>
        <v>172</v>
      </c>
      <c r="L475" s="283">
        <f t="shared" si="46"/>
        <v>172</v>
      </c>
      <c r="M475" s="283">
        <f t="shared" si="46"/>
        <v>172</v>
      </c>
      <c r="N475" s="430">
        <f t="shared" si="46"/>
        <v>0</v>
      </c>
      <c r="O475" s="289">
        <f t="shared" si="46"/>
        <v>554.52</v>
      </c>
      <c r="P475" s="283">
        <f t="shared" si="46"/>
        <v>576.457</v>
      </c>
    </row>
    <row r="476" spans="1:16" ht="38.25" hidden="1">
      <c r="A476" s="25"/>
      <c r="B476" s="72" t="s">
        <v>799</v>
      </c>
      <c r="C476" s="56"/>
      <c r="D476" s="6" t="s">
        <v>681</v>
      </c>
      <c r="E476" s="6" t="s">
        <v>678</v>
      </c>
      <c r="F476" s="61" t="s">
        <v>680</v>
      </c>
      <c r="G476" s="26" t="s">
        <v>679</v>
      </c>
      <c r="H476" s="26" t="s">
        <v>285</v>
      </c>
      <c r="I476" s="6" t="s">
        <v>284</v>
      </c>
      <c r="J476" s="328">
        <v>153.32</v>
      </c>
      <c r="K476" s="283">
        <v>172</v>
      </c>
      <c r="L476" s="283">
        <v>172</v>
      </c>
      <c r="M476" s="283">
        <v>172</v>
      </c>
      <c r="N476" s="430"/>
      <c r="O476" s="289">
        <v>554.52</v>
      </c>
      <c r="P476" s="283">
        <v>576.457</v>
      </c>
    </row>
    <row r="477" spans="1:16" ht="25.5" hidden="1">
      <c r="A477" s="25"/>
      <c r="B477" s="707" t="s">
        <v>796</v>
      </c>
      <c r="C477" s="56"/>
      <c r="D477" s="6"/>
      <c r="E477" s="6"/>
      <c r="F477" s="62" t="s">
        <v>675</v>
      </c>
      <c r="G477" s="26"/>
      <c r="H477" s="26"/>
      <c r="I477" s="6"/>
      <c r="J477" s="328">
        <f>J478</f>
        <v>0</v>
      </c>
      <c r="K477" s="708"/>
      <c r="L477" s="709"/>
      <c r="M477" s="709"/>
      <c r="N477" s="431">
        <f aca="true" t="shared" si="47" ref="N477:P478">N478</f>
        <v>0</v>
      </c>
      <c r="O477" s="388">
        <f t="shared" si="47"/>
        <v>0</v>
      </c>
      <c r="P477" s="285">
        <f t="shared" si="47"/>
        <v>0</v>
      </c>
    </row>
    <row r="478" spans="1:16" ht="26.25" hidden="1" thickBot="1">
      <c r="A478" s="25"/>
      <c r="B478" s="710" t="s">
        <v>248</v>
      </c>
      <c r="C478" s="56"/>
      <c r="D478" s="6"/>
      <c r="E478" s="6"/>
      <c r="F478" s="61" t="s">
        <v>675</v>
      </c>
      <c r="G478" s="26" t="s">
        <v>663</v>
      </c>
      <c r="H478" s="26"/>
      <c r="I478" s="6"/>
      <c r="J478" s="328">
        <f>J479</f>
        <v>0</v>
      </c>
      <c r="K478" s="708"/>
      <c r="L478" s="709"/>
      <c r="M478" s="709"/>
      <c r="N478" s="430">
        <f t="shared" si="47"/>
        <v>0</v>
      </c>
      <c r="O478" s="289">
        <f t="shared" si="47"/>
        <v>0</v>
      </c>
      <c r="P478" s="283">
        <f t="shared" si="47"/>
        <v>0</v>
      </c>
    </row>
    <row r="479" spans="1:16" ht="12.75" hidden="1">
      <c r="A479" s="25"/>
      <c r="B479" s="12" t="s">
        <v>676</v>
      </c>
      <c r="C479" s="56"/>
      <c r="D479" s="6"/>
      <c r="E479" s="6"/>
      <c r="F479" s="61" t="s">
        <v>675</v>
      </c>
      <c r="G479" s="26" t="s">
        <v>663</v>
      </c>
      <c r="H479" s="26" t="s">
        <v>256</v>
      </c>
      <c r="I479" s="6" t="s">
        <v>277</v>
      </c>
      <c r="J479" s="328"/>
      <c r="K479" s="708"/>
      <c r="L479" s="709"/>
      <c r="M479" s="709"/>
      <c r="N479" s="430"/>
      <c r="O479" s="289"/>
      <c r="P479" s="283"/>
    </row>
    <row r="480" spans="1:16" ht="25.5" hidden="1">
      <c r="A480" s="25"/>
      <c r="B480" s="60" t="s">
        <v>674</v>
      </c>
      <c r="C480" s="56"/>
      <c r="D480" s="6"/>
      <c r="E480" s="6"/>
      <c r="F480" s="27" t="s">
        <v>673</v>
      </c>
      <c r="G480" s="26"/>
      <c r="H480" s="26"/>
      <c r="I480" s="6"/>
      <c r="J480" s="711">
        <f>J481</f>
        <v>17908.526</v>
      </c>
      <c r="K480" s="708"/>
      <c r="L480" s="709"/>
      <c r="M480" s="709"/>
      <c r="N480" s="712">
        <f aca="true" t="shared" si="48" ref="N480:P481">N481</f>
        <v>0</v>
      </c>
      <c r="O480" s="300">
        <f t="shared" si="48"/>
        <v>0</v>
      </c>
      <c r="P480" s="330">
        <f t="shared" si="48"/>
        <v>0</v>
      </c>
    </row>
    <row r="481" spans="1:29" ht="25.5" hidden="1">
      <c r="A481" s="25"/>
      <c r="B481" s="11" t="s">
        <v>641</v>
      </c>
      <c r="C481" s="56"/>
      <c r="D481" s="6"/>
      <c r="E481" s="6"/>
      <c r="F481" s="6" t="s">
        <v>673</v>
      </c>
      <c r="G481" s="26" t="s">
        <v>638</v>
      </c>
      <c r="H481" s="26"/>
      <c r="I481" s="6"/>
      <c r="J481" s="711">
        <f>J482</f>
        <v>17908.526</v>
      </c>
      <c r="K481" s="708"/>
      <c r="L481" s="709"/>
      <c r="M481" s="709"/>
      <c r="N481" s="712">
        <f t="shared" si="48"/>
        <v>0</v>
      </c>
      <c r="O481" s="300">
        <f t="shared" si="48"/>
        <v>0</v>
      </c>
      <c r="P481" s="330">
        <f t="shared" si="48"/>
        <v>0</v>
      </c>
      <c r="Q481" s="59"/>
      <c r="R481" s="59"/>
      <c r="S481" s="59"/>
      <c r="T481" s="59"/>
      <c r="U481" s="327"/>
      <c r="V481" s="58"/>
      <c r="W481" s="57"/>
      <c r="X481" s="57"/>
      <c r="AC481" s="294">
        <f>AC482</f>
        <v>672.105</v>
      </c>
    </row>
    <row r="482" spans="1:29" ht="12.75" hidden="1">
      <c r="A482" s="25"/>
      <c r="B482" s="40" t="s">
        <v>671</v>
      </c>
      <c r="C482" s="56"/>
      <c r="D482" s="6"/>
      <c r="E482" s="6"/>
      <c r="F482" s="6" t="s">
        <v>673</v>
      </c>
      <c r="G482" s="26" t="s">
        <v>638</v>
      </c>
      <c r="H482" s="26"/>
      <c r="I482" s="6" t="s">
        <v>669</v>
      </c>
      <c r="J482" s="711">
        <v>17908.526</v>
      </c>
      <c r="K482" s="708"/>
      <c r="L482" s="709"/>
      <c r="M482" s="709"/>
      <c r="N482" s="712"/>
      <c r="O482" s="300"/>
      <c r="P482" s="330"/>
      <c r="Q482" s="59"/>
      <c r="R482" s="59"/>
      <c r="S482" s="59"/>
      <c r="T482" s="59"/>
      <c r="U482" s="327"/>
      <c r="V482" s="58"/>
      <c r="W482" s="57"/>
      <c r="X482" s="57"/>
      <c r="AC482" s="294">
        <v>672.105</v>
      </c>
    </row>
    <row r="483" spans="1:16" ht="38.25" hidden="1">
      <c r="A483" s="25"/>
      <c r="B483" s="11" t="s">
        <v>672</v>
      </c>
      <c r="C483" s="56"/>
      <c r="D483" s="6"/>
      <c r="E483" s="6"/>
      <c r="F483" s="27" t="s">
        <v>670</v>
      </c>
      <c r="G483" s="26"/>
      <c r="H483" s="26"/>
      <c r="I483" s="6"/>
      <c r="J483" s="711">
        <f>J484</f>
        <v>7028.639</v>
      </c>
      <c r="K483" s="708"/>
      <c r="L483" s="709"/>
      <c r="M483" s="709"/>
      <c r="N483" s="712">
        <f aca="true" t="shared" si="49" ref="N483:P484">N484</f>
        <v>0</v>
      </c>
      <c r="O483" s="300">
        <f t="shared" si="49"/>
        <v>0</v>
      </c>
      <c r="P483" s="330">
        <f t="shared" si="49"/>
        <v>0</v>
      </c>
    </row>
    <row r="484" spans="1:16" ht="25.5" hidden="1">
      <c r="A484" s="25"/>
      <c r="B484" s="11" t="s">
        <v>641</v>
      </c>
      <c r="C484" s="56"/>
      <c r="D484" s="6"/>
      <c r="E484" s="6"/>
      <c r="F484" s="6" t="s">
        <v>670</v>
      </c>
      <c r="G484" s="26" t="s">
        <v>638</v>
      </c>
      <c r="H484" s="26"/>
      <c r="I484" s="6"/>
      <c r="J484" s="711">
        <f>J485</f>
        <v>7028.639</v>
      </c>
      <c r="K484" s="708"/>
      <c r="L484" s="709"/>
      <c r="M484" s="709"/>
      <c r="N484" s="712">
        <f t="shared" si="49"/>
        <v>0</v>
      </c>
      <c r="O484" s="300">
        <f t="shared" si="49"/>
        <v>0</v>
      </c>
      <c r="P484" s="330">
        <f t="shared" si="49"/>
        <v>0</v>
      </c>
    </row>
    <row r="485" spans="1:16" ht="12.75" hidden="1">
      <c r="A485" s="25"/>
      <c r="B485" s="40" t="s">
        <v>671</v>
      </c>
      <c r="C485" s="56"/>
      <c r="D485" s="6"/>
      <c r="E485" s="6"/>
      <c r="F485" s="6" t="s">
        <v>670</v>
      </c>
      <c r="G485" s="26" t="s">
        <v>638</v>
      </c>
      <c r="H485" s="26"/>
      <c r="I485" s="6" t="s">
        <v>669</v>
      </c>
      <c r="J485" s="711">
        <f>838.062+6190.577</f>
        <v>7028.639</v>
      </c>
      <c r="K485" s="708"/>
      <c r="L485" s="709"/>
      <c r="M485" s="709"/>
      <c r="N485" s="712"/>
      <c r="O485" s="300"/>
      <c r="P485" s="330"/>
    </row>
    <row r="486" spans="1:16" ht="25.5" hidden="1">
      <c r="A486" s="25"/>
      <c r="B486" s="72" t="s">
        <v>118</v>
      </c>
      <c r="C486" s="56"/>
      <c r="D486" s="6"/>
      <c r="E486" s="6"/>
      <c r="F486" s="27" t="s">
        <v>396</v>
      </c>
      <c r="G486" s="26"/>
      <c r="H486" s="26"/>
      <c r="I486" s="6"/>
      <c r="J486" s="713"/>
      <c r="K486" s="708"/>
      <c r="L486" s="709"/>
      <c r="M486" s="709"/>
      <c r="N486" s="714">
        <f>N487</f>
        <v>0</v>
      </c>
      <c r="O486" s="350"/>
      <c r="P486" s="350"/>
    </row>
    <row r="487" spans="1:16" ht="12.75" hidden="1">
      <c r="A487" s="25"/>
      <c r="B487" s="12" t="s">
        <v>653</v>
      </c>
      <c r="C487" s="56"/>
      <c r="D487" s="6"/>
      <c r="E487" s="6"/>
      <c r="F487" s="6" t="s">
        <v>396</v>
      </c>
      <c r="G487" s="6" t="s">
        <v>638</v>
      </c>
      <c r="H487" s="26"/>
      <c r="I487" s="6"/>
      <c r="J487" s="713"/>
      <c r="K487" s="708"/>
      <c r="L487" s="709"/>
      <c r="M487" s="709"/>
      <c r="N487" s="715">
        <f>N488</f>
        <v>0</v>
      </c>
      <c r="O487" s="350"/>
      <c r="P487" s="350"/>
    </row>
    <row r="488" spans="1:16" ht="12.75" hidden="1">
      <c r="A488" s="25"/>
      <c r="B488" s="40" t="s">
        <v>698</v>
      </c>
      <c r="C488" s="56"/>
      <c r="D488" s="6"/>
      <c r="E488" s="6"/>
      <c r="F488" s="6" t="s">
        <v>396</v>
      </c>
      <c r="G488" s="6" t="s">
        <v>638</v>
      </c>
      <c r="H488" s="26" t="s">
        <v>257</v>
      </c>
      <c r="I488" s="6" t="s">
        <v>256</v>
      </c>
      <c r="J488" s="713"/>
      <c r="K488" s="708"/>
      <c r="L488" s="709"/>
      <c r="M488" s="709"/>
      <c r="N488" s="715">
        <v>0</v>
      </c>
      <c r="O488" s="350"/>
      <c r="P488" s="350"/>
    </row>
    <row r="489" spans="1:16" ht="25.5" hidden="1">
      <c r="A489" s="25"/>
      <c r="B489" s="315" t="s">
        <v>668</v>
      </c>
      <c r="C489" s="24"/>
      <c r="D489" s="6"/>
      <c r="E489" s="6"/>
      <c r="F489" s="27" t="s">
        <v>667</v>
      </c>
      <c r="G489" s="26"/>
      <c r="H489" s="26"/>
      <c r="I489" s="6"/>
      <c r="J489" s="331"/>
      <c r="K489" s="55"/>
      <c r="L489" s="54">
        <f>L490</f>
        <v>0</v>
      </c>
      <c r="M489" s="54">
        <f>M490</f>
        <v>0</v>
      </c>
      <c r="N489" s="52">
        <f>N490</f>
        <v>0</v>
      </c>
      <c r="O489" s="53">
        <f>O490</f>
        <v>0</v>
      </c>
      <c r="P489" s="53">
        <f>P490</f>
        <v>0</v>
      </c>
    </row>
    <row r="490" spans="1:16" ht="25.5" hidden="1">
      <c r="A490" s="25"/>
      <c r="B490" s="11" t="s">
        <v>641</v>
      </c>
      <c r="C490" s="6"/>
      <c r="D490" s="6" t="s">
        <v>652</v>
      </c>
      <c r="E490" s="6" t="s">
        <v>646</v>
      </c>
      <c r="F490" s="6" t="s">
        <v>667</v>
      </c>
      <c r="G490" s="6" t="s">
        <v>638</v>
      </c>
      <c r="H490" s="6"/>
      <c r="I490" s="6"/>
      <c r="J490" s="332"/>
      <c r="K490" s="51"/>
      <c r="L490" s="50"/>
      <c r="M490" s="49"/>
      <c r="N490" s="46">
        <f>N491</f>
        <v>0</v>
      </c>
      <c r="O490" s="47">
        <f>O491</f>
        <v>0</v>
      </c>
      <c r="P490" s="47">
        <f>P491</f>
        <v>0</v>
      </c>
    </row>
    <row r="491" spans="1:16" ht="12.75" hidden="1">
      <c r="A491" s="25"/>
      <c r="B491" s="12" t="s">
        <v>648</v>
      </c>
      <c r="C491" s="6"/>
      <c r="D491" s="6"/>
      <c r="E491" s="6"/>
      <c r="F491" s="6" t="s">
        <v>667</v>
      </c>
      <c r="G491" s="6" t="s">
        <v>638</v>
      </c>
      <c r="H491" s="6" t="s">
        <v>256</v>
      </c>
      <c r="I491" s="6" t="s">
        <v>249</v>
      </c>
      <c r="J491" s="332"/>
      <c r="K491" s="51"/>
      <c r="L491" s="50"/>
      <c r="M491" s="49"/>
      <c r="N491" s="46">
        <v>0</v>
      </c>
      <c r="O491" s="47"/>
      <c r="P491" s="47"/>
    </row>
    <row r="492" spans="1:16" ht="27" customHeight="1" hidden="1">
      <c r="A492" s="25"/>
      <c r="B492" s="48" t="s">
        <v>666</v>
      </c>
      <c r="C492" s="6"/>
      <c r="D492" s="6" t="s">
        <v>652</v>
      </c>
      <c r="E492" s="6" t="s">
        <v>646</v>
      </c>
      <c r="F492" s="27" t="s">
        <v>664</v>
      </c>
      <c r="G492" s="39"/>
      <c r="H492" s="39"/>
      <c r="I492" s="6"/>
      <c r="J492" s="332"/>
      <c r="K492" s="38"/>
      <c r="L492" s="47">
        <f>L494</f>
        <v>10000</v>
      </c>
      <c r="M492" s="47">
        <f>M494</f>
        <v>10000</v>
      </c>
      <c r="N492" s="46"/>
      <c r="O492" s="47"/>
      <c r="P492" s="47"/>
    </row>
    <row r="493" spans="1:16" ht="24.75" customHeight="1" hidden="1">
      <c r="A493" s="25"/>
      <c r="B493" s="45" t="s">
        <v>665</v>
      </c>
      <c r="C493" s="6"/>
      <c r="D493" s="6"/>
      <c r="E493" s="6"/>
      <c r="F493" s="6" t="s">
        <v>664</v>
      </c>
      <c r="G493" s="6" t="s">
        <v>663</v>
      </c>
      <c r="H493" s="6"/>
      <c r="I493" s="6"/>
      <c r="J493" s="328"/>
      <c r="K493" s="39"/>
      <c r="L493" s="44">
        <v>10000</v>
      </c>
      <c r="M493" s="44">
        <v>10000</v>
      </c>
      <c r="N493" s="428"/>
      <c r="O493" s="401"/>
      <c r="P493" s="281"/>
    </row>
    <row r="494" spans="1:16" ht="17.25" customHeight="1" hidden="1">
      <c r="A494" s="25"/>
      <c r="B494" s="12" t="s">
        <v>648</v>
      </c>
      <c r="C494" s="6"/>
      <c r="D494" s="6" t="s">
        <v>652</v>
      </c>
      <c r="E494" s="6" t="s">
        <v>646</v>
      </c>
      <c r="F494" s="6" t="s">
        <v>664</v>
      </c>
      <c r="G494" s="6" t="s">
        <v>663</v>
      </c>
      <c r="H494" s="6"/>
      <c r="I494" s="6" t="s">
        <v>646</v>
      </c>
      <c r="J494" s="328"/>
      <c r="K494" s="39"/>
      <c r="L494" s="44">
        <v>10000</v>
      </c>
      <c r="M494" s="44">
        <v>10000</v>
      </c>
      <c r="N494" s="428"/>
      <c r="O494" s="401"/>
      <c r="P494" s="281"/>
    </row>
    <row r="495" spans="1:16" ht="39" customHeight="1" hidden="1">
      <c r="A495" s="25"/>
      <c r="B495" s="43" t="s">
        <v>662</v>
      </c>
      <c r="C495" s="6"/>
      <c r="D495" s="27" t="s">
        <v>652</v>
      </c>
      <c r="E495" s="27" t="s">
        <v>650</v>
      </c>
      <c r="F495" s="27" t="s">
        <v>661</v>
      </c>
      <c r="G495" s="39"/>
      <c r="H495" s="39"/>
      <c r="I495" s="27"/>
      <c r="J495" s="93">
        <f>J496</f>
        <v>0</v>
      </c>
      <c r="K495" s="42"/>
      <c r="L495" s="42">
        <f>L496</f>
        <v>85</v>
      </c>
      <c r="M495" s="42">
        <f>M496</f>
        <v>85</v>
      </c>
      <c r="N495" s="41">
        <f>N496</f>
        <v>0</v>
      </c>
      <c r="O495" s="141">
        <f>O496</f>
        <v>0</v>
      </c>
      <c r="P495" s="42">
        <f>P496</f>
        <v>0</v>
      </c>
    </row>
    <row r="496" spans="1:16" ht="43.5" customHeight="1" hidden="1">
      <c r="A496" s="25"/>
      <c r="B496" s="40" t="s">
        <v>660</v>
      </c>
      <c r="C496" s="6"/>
      <c r="D496" s="6" t="s">
        <v>652</v>
      </c>
      <c r="E496" s="6" t="s">
        <v>650</v>
      </c>
      <c r="F496" s="6" t="s">
        <v>651</v>
      </c>
      <c r="G496" s="39"/>
      <c r="H496" s="39"/>
      <c r="I496" s="6"/>
      <c r="J496" s="39">
        <f>J499</f>
        <v>0</v>
      </c>
      <c r="K496" s="38"/>
      <c r="L496" s="38">
        <f>L499</f>
        <v>85</v>
      </c>
      <c r="M496" s="38">
        <f>M499</f>
        <v>85</v>
      </c>
      <c r="N496" s="37">
        <f>N499</f>
        <v>0</v>
      </c>
      <c r="O496" s="409">
        <f>O499</f>
        <v>0</v>
      </c>
      <c r="P496" s="38">
        <f>P499</f>
        <v>0</v>
      </c>
    </row>
    <row r="497" spans="1:16" ht="60.75" customHeight="1" hidden="1">
      <c r="A497" s="25"/>
      <c r="B497" s="33" t="s">
        <v>659</v>
      </c>
      <c r="C497" s="24"/>
      <c r="D497" s="24" t="s">
        <v>652</v>
      </c>
      <c r="E497" s="24" t="s">
        <v>650</v>
      </c>
      <c r="F497" s="24" t="s">
        <v>658</v>
      </c>
      <c r="G497" s="959" t="s">
        <v>657</v>
      </c>
      <c r="H497" s="960"/>
      <c r="I497" s="960"/>
      <c r="J497" s="961"/>
      <c r="K497" s="36"/>
      <c r="L497" s="35"/>
      <c r="M497" s="34"/>
      <c r="N497" s="450"/>
      <c r="O497" s="1"/>
      <c r="P497" s="1"/>
    </row>
    <row r="498" spans="1:16" ht="48" customHeight="1" hidden="1">
      <c r="A498" s="25"/>
      <c r="B498" s="33" t="s">
        <v>656</v>
      </c>
      <c r="C498" s="24"/>
      <c r="D498" s="24" t="s">
        <v>652</v>
      </c>
      <c r="E498" s="24" t="s">
        <v>650</v>
      </c>
      <c r="F498" s="24" t="s">
        <v>655</v>
      </c>
      <c r="G498" s="959" t="s">
        <v>654</v>
      </c>
      <c r="H498" s="960"/>
      <c r="I498" s="960"/>
      <c r="J498" s="961"/>
      <c r="K498" s="32"/>
      <c r="L498" s="2"/>
      <c r="M498" s="31"/>
      <c r="N498" s="450"/>
      <c r="O498" s="1"/>
      <c r="P498" s="1"/>
    </row>
    <row r="499" spans="1:16" ht="16.5" customHeight="1" hidden="1">
      <c r="A499" s="25"/>
      <c r="B499" s="30" t="s">
        <v>653</v>
      </c>
      <c r="C499" s="24"/>
      <c r="D499" s="6" t="s">
        <v>652</v>
      </c>
      <c r="E499" s="6" t="s">
        <v>650</v>
      </c>
      <c r="F499" s="6" t="s">
        <v>651</v>
      </c>
      <c r="G499" s="26" t="s">
        <v>638</v>
      </c>
      <c r="H499" s="26"/>
      <c r="I499" s="6" t="s">
        <v>650</v>
      </c>
      <c r="J499" s="329"/>
      <c r="K499" s="23"/>
      <c r="L499" s="22">
        <v>85</v>
      </c>
      <c r="M499" s="21">
        <v>85</v>
      </c>
      <c r="N499" s="20"/>
      <c r="O499" s="21"/>
      <c r="P499" s="21"/>
    </row>
    <row r="500" spans="1:16" ht="26.25" customHeight="1">
      <c r="A500" s="25"/>
      <c r="B500" s="349" t="s">
        <v>308</v>
      </c>
      <c r="C500" s="24"/>
      <c r="D500" s="6"/>
      <c r="E500" s="6"/>
      <c r="F500" s="28" t="s">
        <v>307</v>
      </c>
      <c r="G500" s="26"/>
      <c r="H500" s="26"/>
      <c r="I500" s="6"/>
      <c r="J500" s="329"/>
      <c r="K500" s="23"/>
      <c r="L500" s="22"/>
      <c r="M500" s="21"/>
      <c r="N500" s="63">
        <f>N501</f>
        <v>4900</v>
      </c>
      <c r="O500" s="21"/>
      <c r="P500" s="21"/>
    </row>
    <row r="501" spans="1:16" ht="16.5" customHeight="1">
      <c r="A501" s="25"/>
      <c r="B501" s="48" t="s">
        <v>665</v>
      </c>
      <c r="C501" s="24"/>
      <c r="D501" s="6"/>
      <c r="E501" s="6"/>
      <c r="F501" s="7" t="s">
        <v>307</v>
      </c>
      <c r="G501" s="26" t="s">
        <v>663</v>
      </c>
      <c r="H501" s="26"/>
      <c r="I501" s="6"/>
      <c r="J501" s="329"/>
      <c r="K501" s="23"/>
      <c r="L501" s="22"/>
      <c r="M501" s="21"/>
      <c r="N501" s="20">
        <f>N502</f>
        <v>4900</v>
      </c>
      <c r="O501" s="21"/>
      <c r="P501" s="21"/>
    </row>
    <row r="502" spans="1:16" ht="16.5" customHeight="1">
      <c r="A502" s="25"/>
      <c r="B502" s="12" t="s">
        <v>676</v>
      </c>
      <c r="C502" s="24"/>
      <c r="D502" s="6"/>
      <c r="E502" s="6"/>
      <c r="F502" s="7" t="s">
        <v>307</v>
      </c>
      <c r="G502" s="26" t="s">
        <v>663</v>
      </c>
      <c r="H502" s="26" t="s">
        <v>256</v>
      </c>
      <c r="I502" s="6" t="s">
        <v>277</v>
      </c>
      <c r="J502" s="329"/>
      <c r="K502" s="23"/>
      <c r="L502" s="22"/>
      <c r="M502" s="21"/>
      <c r="N502" s="20">
        <v>4900</v>
      </c>
      <c r="O502" s="21"/>
      <c r="P502" s="21"/>
    </row>
    <row r="503" spans="1:16" ht="25.5" hidden="1">
      <c r="A503" s="25"/>
      <c r="B503" s="29" t="s">
        <v>645</v>
      </c>
      <c r="C503" s="490"/>
      <c r="D503" s="8"/>
      <c r="E503" s="8"/>
      <c r="F503" s="28" t="s">
        <v>639</v>
      </c>
      <c r="G503" s="333"/>
      <c r="H503" s="333"/>
      <c r="I503" s="333"/>
      <c r="J503" s="334">
        <f>J504+J506</f>
        <v>600.8</v>
      </c>
      <c r="K503" s="23"/>
      <c r="L503" s="22"/>
      <c r="M503" s="21"/>
      <c r="N503" s="451">
        <f>N504+N506</f>
        <v>0</v>
      </c>
      <c r="O503" s="417">
        <f>O504+O506</f>
        <v>0</v>
      </c>
      <c r="P503" s="335">
        <f>P504+P506</f>
        <v>0</v>
      </c>
    </row>
    <row r="504" spans="1:16" ht="16.5" customHeight="1" hidden="1">
      <c r="A504" s="25"/>
      <c r="B504" s="12" t="s">
        <v>644</v>
      </c>
      <c r="C504" s="490"/>
      <c r="D504" s="8"/>
      <c r="E504" s="8"/>
      <c r="F504" s="7" t="s">
        <v>639</v>
      </c>
      <c r="G504" s="6" t="s">
        <v>642</v>
      </c>
      <c r="H504" s="6"/>
      <c r="I504" s="333"/>
      <c r="J504" s="328">
        <f>J505</f>
        <v>493.39</v>
      </c>
      <c r="K504" s="23"/>
      <c r="L504" s="22"/>
      <c r="M504" s="21"/>
      <c r="N504" s="430">
        <f>N505</f>
        <v>0</v>
      </c>
      <c r="O504" s="289">
        <f>O505</f>
        <v>0</v>
      </c>
      <c r="P504" s="283">
        <f>P505</f>
        <v>0</v>
      </c>
    </row>
    <row r="505" spans="1:16" ht="16.5" customHeight="1" hidden="1">
      <c r="A505" s="25"/>
      <c r="B505" s="12" t="s">
        <v>643</v>
      </c>
      <c r="C505" s="490"/>
      <c r="D505" s="8"/>
      <c r="E505" s="8"/>
      <c r="F505" s="7" t="s">
        <v>639</v>
      </c>
      <c r="G505" s="6" t="s">
        <v>642</v>
      </c>
      <c r="H505" s="6" t="s">
        <v>277</v>
      </c>
      <c r="I505" s="6" t="s">
        <v>284</v>
      </c>
      <c r="J505" s="328">
        <f>378.948+114.442</f>
        <v>493.39</v>
      </c>
      <c r="K505" s="23"/>
      <c r="L505" s="22"/>
      <c r="M505" s="21"/>
      <c r="N505" s="430"/>
      <c r="O505" s="289"/>
      <c r="P505" s="283"/>
    </row>
    <row r="506" spans="1:16" ht="16.5" customHeight="1" hidden="1">
      <c r="A506" s="25"/>
      <c r="B506" s="11" t="s">
        <v>641</v>
      </c>
      <c r="C506" s="490"/>
      <c r="D506" s="8"/>
      <c r="E506" s="8"/>
      <c r="F506" s="7" t="s">
        <v>639</v>
      </c>
      <c r="G506" s="6" t="s">
        <v>638</v>
      </c>
      <c r="H506" s="6"/>
      <c r="I506" s="6"/>
      <c r="J506" s="336">
        <f>J507</f>
        <v>107.41</v>
      </c>
      <c r="K506" s="23"/>
      <c r="L506" s="22"/>
      <c r="M506" s="21"/>
      <c r="N506" s="452">
        <f>N507</f>
        <v>0</v>
      </c>
      <c r="O506" s="418">
        <f>O507</f>
        <v>0</v>
      </c>
      <c r="P506" s="337">
        <f>P507</f>
        <v>0</v>
      </c>
    </row>
    <row r="507" spans="1:24" ht="16.5" customHeight="1" hidden="1">
      <c r="A507" s="25"/>
      <c r="B507" s="9" t="s">
        <v>640</v>
      </c>
      <c r="C507" s="490"/>
      <c r="D507" s="8"/>
      <c r="E507" s="8"/>
      <c r="F507" s="7" t="s">
        <v>639</v>
      </c>
      <c r="G507" s="6" t="s">
        <v>638</v>
      </c>
      <c r="H507" s="6" t="s">
        <v>277</v>
      </c>
      <c r="I507" s="6" t="s">
        <v>284</v>
      </c>
      <c r="J507" s="328">
        <f>86.41+21</f>
        <v>107.41</v>
      </c>
      <c r="K507" s="23"/>
      <c r="L507" s="22"/>
      <c r="M507" s="21"/>
      <c r="N507" s="430"/>
      <c r="O507" s="289"/>
      <c r="P507" s="283"/>
      <c r="X507" s="1"/>
    </row>
    <row r="508" spans="1:24" ht="25.5" customHeight="1">
      <c r="A508" s="25"/>
      <c r="B508" s="16" t="s">
        <v>645</v>
      </c>
      <c r="C508" s="15"/>
      <c r="D508" s="13"/>
      <c r="E508" s="13"/>
      <c r="F508" s="14" t="s">
        <v>639</v>
      </c>
      <c r="G508" s="13"/>
      <c r="H508" s="13"/>
      <c r="I508" s="13"/>
      <c r="J508" s="419">
        <f>J509+J511</f>
        <v>600.8</v>
      </c>
      <c r="K508" s="420"/>
      <c r="L508" s="421">
        <f>L509+L511</f>
        <v>605.883</v>
      </c>
      <c r="M508" s="421">
        <f>M509+M511</f>
        <v>605.883</v>
      </c>
      <c r="N508" s="491">
        <f>N509+N511</f>
        <v>719.6999999999999</v>
      </c>
      <c r="O508" s="289"/>
      <c r="P508" s="289"/>
      <c r="X508" s="1"/>
    </row>
    <row r="509" spans="1:24" ht="16.5" customHeight="1">
      <c r="A509" s="25"/>
      <c r="B509" s="12" t="s">
        <v>644</v>
      </c>
      <c r="C509" s="490"/>
      <c r="D509" s="8"/>
      <c r="E509" s="8"/>
      <c r="F509" s="7" t="s">
        <v>639</v>
      </c>
      <c r="G509" s="6" t="s">
        <v>642</v>
      </c>
      <c r="H509" s="6"/>
      <c r="I509" s="8"/>
      <c r="J509" s="283">
        <f>J510</f>
        <v>493.39</v>
      </c>
      <c r="K509" s="339"/>
      <c r="L509" s="283">
        <v>555.32</v>
      </c>
      <c r="M509" s="283">
        <v>555.32</v>
      </c>
      <c r="N509" s="430">
        <f>N510</f>
        <v>695.1999999999999</v>
      </c>
      <c r="O509" s="289"/>
      <c r="P509" s="289"/>
      <c r="X509" s="1"/>
    </row>
    <row r="510" spans="1:24" ht="16.5" customHeight="1">
      <c r="A510" s="25"/>
      <c r="B510" s="12" t="s">
        <v>643</v>
      </c>
      <c r="C510" s="490"/>
      <c r="D510" s="8"/>
      <c r="E510" s="8"/>
      <c r="F510" s="7" t="s">
        <v>639</v>
      </c>
      <c r="G510" s="6" t="s">
        <v>642</v>
      </c>
      <c r="H510" s="6" t="s">
        <v>277</v>
      </c>
      <c r="I510" s="6" t="s">
        <v>284</v>
      </c>
      <c r="J510" s="283">
        <f>378.948+114.442</f>
        <v>493.39</v>
      </c>
      <c r="K510" s="339"/>
      <c r="L510" s="283">
        <v>555.32</v>
      </c>
      <c r="M510" s="283">
        <v>555.32</v>
      </c>
      <c r="N510" s="430">
        <f>490.323+148.077+56.8</f>
        <v>695.1999999999999</v>
      </c>
      <c r="O510" s="289"/>
      <c r="P510" s="289"/>
      <c r="X510" s="1"/>
    </row>
    <row r="511" spans="1:24" ht="16.5" customHeight="1">
      <c r="A511" s="25"/>
      <c r="B511" s="11" t="s">
        <v>641</v>
      </c>
      <c r="C511" s="490"/>
      <c r="D511" s="8"/>
      <c r="E511" s="8"/>
      <c r="F511" s="7" t="s">
        <v>639</v>
      </c>
      <c r="G511" s="6" t="s">
        <v>638</v>
      </c>
      <c r="H511" s="6"/>
      <c r="I511" s="6"/>
      <c r="J511" s="337">
        <f>J512</f>
        <v>107.41</v>
      </c>
      <c r="K511" s="339"/>
      <c r="L511" s="339">
        <v>50.563</v>
      </c>
      <c r="M511" s="339">
        <v>50.563</v>
      </c>
      <c r="N511" s="452">
        <f>N512</f>
        <v>24.5</v>
      </c>
      <c r="O511" s="289"/>
      <c r="P511" s="289"/>
      <c r="X511" s="1"/>
    </row>
    <row r="512" spans="1:24" ht="16.5" customHeight="1">
      <c r="A512" s="25"/>
      <c r="B512" s="394" t="s">
        <v>640</v>
      </c>
      <c r="C512" s="490"/>
      <c r="D512" s="8"/>
      <c r="E512" s="8"/>
      <c r="F512" s="7" t="s">
        <v>639</v>
      </c>
      <c r="G512" s="6" t="s">
        <v>638</v>
      </c>
      <c r="H512" s="6" t="s">
        <v>277</v>
      </c>
      <c r="I512" s="6" t="s">
        <v>284</v>
      </c>
      <c r="J512" s="283">
        <f>86.41+21</f>
        <v>107.41</v>
      </c>
      <c r="K512" s="339"/>
      <c r="L512" s="339">
        <v>50.563</v>
      </c>
      <c r="M512" s="339">
        <v>50.563</v>
      </c>
      <c r="N512" s="430">
        <v>24.5</v>
      </c>
      <c r="O512" s="289"/>
      <c r="P512" s="289"/>
      <c r="X512" s="1"/>
    </row>
    <row r="513" spans="1:24" ht="24.75" customHeight="1">
      <c r="A513" s="25"/>
      <c r="B513" s="716" t="s">
        <v>605</v>
      </c>
      <c r="C513" s="98"/>
      <c r="D513" s="99"/>
      <c r="E513" s="98"/>
      <c r="F513" s="512" t="s">
        <v>604</v>
      </c>
      <c r="G513" s="99"/>
      <c r="H513" s="99"/>
      <c r="I513" s="98"/>
      <c r="J513" s="312"/>
      <c r="K513" s="312"/>
      <c r="L513" s="312"/>
      <c r="M513" s="327"/>
      <c r="N513" s="513">
        <f>N514</f>
        <v>392.1</v>
      </c>
      <c r="O513" s="289"/>
      <c r="P513" s="289"/>
      <c r="X513" s="1"/>
    </row>
    <row r="514" spans="1:24" ht="16.5" customHeight="1">
      <c r="A514" s="25"/>
      <c r="B514" s="11" t="s">
        <v>641</v>
      </c>
      <c r="C514" s="71"/>
      <c r="D514" s="6" t="s">
        <v>688</v>
      </c>
      <c r="E514" s="6" t="s">
        <v>694</v>
      </c>
      <c r="F514" s="6" t="s">
        <v>604</v>
      </c>
      <c r="G514" s="70">
        <v>240</v>
      </c>
      <c r="H514" s="70"/>
      <c r="I514" s="283"/>
      <c r="J514" s="281"/>
      <c r="K514" s="283"/>
      <c r="L514" s="283"/>
      <c r="M514" s="67"/>
      <c r="N514" s="428">
        <f>N515</f>
        <v>392.1</v>
      </c>
      <c r="O514" s="289"/>
      <c r="P514" s="289"/>
      <c r="X514" s="1"/>
    </row>
    <row r="515" spans="1:24" ht="16.5" customHeight="1">
      <c r="A515" s="25"/>
      <c r="B515" s="72" t="s">
        <v>695</v>
      </c>
      <c r="C515" s="71"/>
      <c r="D515" s="6"/>
      <c r="E515" s="6"/>
      <c r="F515" s="6" t="s">
        <v>604</v>
      </c>
      <c r="G515" s="70">
        <v>240</v>
      </c>
      <c r="H515" s="6" t="s">
        <v>246</v>
      </c>
      <c r="I515" s="6" t="s">
        <v>320</v>
      </c>
      <c r="J515" s="281"/>
      <c r="K515" s="283"/>
      <c r="L515" s="283"/>
      <c r="M515" s="67"/>
      <c r="N515" s="428">
        <v>392.1</v>
      </c>
      <c r="O515" s="289"/>
      <c r="P515" s="289"/>
      <c r="X515" s="1"/>
    </row>
    <row r="516" spans="1:24" ht="25.5" customHeight="1">
      <c r="A516" s="458"/>
      <c r="B516" s="489" t="s">
        <v>575</v>
      </c>
      <c r="C516" s="377"/>
      <c r="D516" s="61"/>
      <c r="E516" s="61"/>
      <c r="F516" s="27" t="s">
        <v>576</v>
      </c>
      <c r="G516" s="6"/>
      <c r="H516" s="6"/>
      <c r="I516" s="373"/>
      <c r="J516" s="23"/>
      <c r="K516" s="22"/>
      <c r="L516" s="338"/>
      <c r="M516" s="378">
        <f>M517</f>
        <v>139.6</v>
      </c>
      <c r="N516" s="454">
        <f>N517</f>
        <v>851</v>
      </c>
      <c r="O516" s="289"/>
      <c r="P516" s="289"/>
      <c r="X516" s="1"/>
    </row>
    <row r="517" spans="1:24" ht="16.5" customHeight="1">
      <c r="A517" s="459"/>
      <c r="B517" s="379" t="s">
        <v>86</v>
      </c>
      <c r="C517" s="380"/>
      <c r="D517" s="381"/>
      <c r="E517" s="381"/>
      <c r="F517" s="98" t="s">
        <v>576</v>
      </c>
      <c r="G517" s="98" t="s">
        <v>85</v>
      </c>
      <c r="H517" s="98"/>
      <c r="I517" s="382"/>
      <c r="J517" s="383"/>
      <c r="K517" s="384"/>
      <c r="L517" s="54"/>
      <c r="M517" s="385">
        <f>M518</f>
        <v>139.6</v>
      </c>
      <c r="N517" s="437">
        <f>N518</f>
        <v>851</v>
      </c>
      <c r="O517" s="289"/>
      <c r="P517" s="289"/>
      <c r="X517" s="1"/>
    </row>
    <row r="518" spans="1:24" ht="16.5" customHeight="1">
      <c r="A518" s="458"/>
      <c r="B518" s="386" t="s">
        <v>721</v>
      </c>
      <c r="C518" s="377"/>
      <c r="D518" s="61"/>
      <c r="E518" s="61"/>
      <c r="F518" s="6" t="s">
        <v>576</v>
      </c>
      <c r="G518" s="6" t="s">
        <v>85</v>
      </c>
      <c r="H518" s="6" t="s">
        <v>247</v>
      </c>
      <c r="I518" s="6" t="s">
        <v>249</v>
      </c>
      <c r="J518" s="23"/>
      <c r="K518" s="22"/>
      <c r="L518" s="21"/>
      <c r="M518" s="387">
        <v>139.6</v>
      </c>
      <c r="N518" s="437">
        <v>851</v>
      </c>
      <c r="O518" s="289"/>
      <c r="P518" s="289"/>
      <c r="X518" s="1"/>
    </row>
    <row r="519" spans="1:24" ht="12.75">
      <c r="A519" s="25"/>
      <c r="B519" s="671" t="s">
        <v>649</v>
      </c>
      <c r="C519" s="24"/>
      <c r="D519" s="6"/>
      <c r="E519" s="6"/>
      <c r="F519" s="27" t="s">
        <v>647</v>
      </c>
      <c r="G519" s="26"/>
      <c r="H519" s="26"/>
      <c r="I519" s="6"/>
      <c r="J519" s="21">
        <f>J520</f>
        <v>1109.218</v>
      </c>
      <c r="K519" s="23"/>
      <c r="L519" s="22"/>
      <c r="M519" s="21"/>
      <c r="N519" s="63">
        <f aca="true" t="shared" si="50" ref="N519:P520">N520</f>
        <v>775.92</v>
      </c>
      <c r="O519" s="21">
        <f t="shared" si="50"/>
        <v>799.115</v>
      </c>
      <c r="P519" s="21">
        <f t="shared" si="50"/>
        <v>895.01</v>
      </c>
      <c r="X519" s="1"/>
    </row>
    <row r="520" spans="1:24" ht="16.5" customHeight="1">
      <c r="A520" s="25"/>
      <c r="B520" s="11" t="s">
        <v>641</v>
      </c>
      <c r="C520" s="24"/>
      <c r="D520" s="6"/>
      <c r="E520" s="6"/>
      <c r="F520" s="6" t="s">
        <v>647</v>
      </c>
      <c r="G520" s="6" t="s">
        <v>638</v>
      </c>
      <c r="H520" s="6"/>
      <c r="I520" s="6"/>
      <c r="J520" s="21">
        <f>J521</f>
        <v>1109.218</v>
      </c>
      <c r="K520" s="23"/>
      <c r="L520" s="22"/>
      <c r="M520" s="21"/>
      <c r="N520" s="20">
        <f t="shared" si="50"/>
        <v>775.92</v>
      </c>
      <c r="O520" s="21">
        <f t="shared" si="50"/>
        <v>799.115</v>
      </c>
      <c r="P520" s="21">
        <f t="shared" si="50"/>
        <v>895.01</v>
      </c>
      <c r="X520" s="1"/>
    </row>
    <row r="521" spans="1:24" ht="12.75" customHeight="1">
      <c r="A521" s="25"/>
      <c r="B521" s="12" t="s">
        <v>648</v>
      </c>
      <c r="C521" s="24"/>
      <c r="D521" s="6"/>
      <c r="E521" s="6"/>
      <c r="F521" s="6" t="s">
        <v>647</v>
      </c>
      <c r="G521" s="6" t="s">
        <v>638</v>
      </c>
      <c r="H521" s="6" t="s">
        <v>256</v>
      </c>
      <c r="I521" s="6" t="s">
        <v>249</v>
      </c>
      <c r="J521" s="281">
        <v>1109.218</v>
      </c>
      <c r="K521" s="23"/>
      <c r="L521" s="22"/>
      <c r="M521" s="338"/>
      <c r="N521" s="428">
        <v>775.92</v>
      </c>
      <c r="O521" s="401">
        <v>799.115</v>
      </c>
      <c r="P521" s="281">
        <v>895.01</v>
      </c>
      <c r="X521" s="1"/>
    </row>
    <row r="522" spans="1:24" ht="25.5" hidden="1">
      <c r="A522" s="101"/>
      <c r="B522" s="16" t="s">
        <v>645</v>
      </c>
      <c r="C522" s="15"/>
      <c r="D522" s="13"/>
      <c r="E522" s="13"/>
      <c r="F522" s="14" t="s">
        <v>639</v>
      </c>
      <c r="G522" s="13"/>
      <c r="H522" s="13"/>
      <c r="I522" s="13"/>
      <c r="J522" s="419">
        <f>J523+J525</f>
        <v>600.8</v>
      </c>
      <c r="K522" s="420"/>
      <c r="L522" s="421">
        <f>L523+L525</f>
        <v>605.883</v>
      </c>
      <c r="M522" s="421">
        <f>M523+M525</f>
        <v>605.883</v>
      </c>
      <c r="N522" s="491">
        <f>N523+N525</f>
        <v>0</v>
      </c>
      <c r="O522" s="417">
        <f>O523+O525</f>
        <v>600.8</v>
      </c>
      <c r="P522" s="335">
        <f>P523+P525</f>
        <v>600.8</v>
      </c>
      <c r="X522" s="1"/>
    </row>
    <row r="523" spans="1:24" ht="12.75" hidden="1">
      <c r="A523" s="25"/>
      <c r="B523" s="12" t="s">
        <v>644</v>
      </c>
      <c r="C523" s="490"/>
      <c r="D523" s="8"/>
      <c r="E523" s="8"/>
      <c r="F523" s="7" t="s">
        <v>639</v>
      </c>
      <c r="G523" s="6" t="s">
        <v>642</v>
      </c>
      <c r="H523" s="6"/>
      <c r="I523" s="8"/>
      <c r="J523" s="283">
        <f>J524</f>
        <v>493.39</v>
      </c>
      <c r="K523" s="339"/>
      <c r="L523" s="283">
        <v>555.32</v>
      </c>
      <c r="M523" s="283">
        <v>555.32</v>
      </c>
      <c r="N523" s="430">
        <f>N524</f>
        <v>0</v>
      </c>
      <c r="O523" s="289">
        <f>O524</f>
        <v>493.39</v>
      </c>
      <c r="P523" s="283">
        <f>P524</f>
        <v>493.39</v>
      </c>
      <c r="X523" s="1"/>
    </row>
    <row r="524" spans="1:24" ht="12.75" hidden="1">
      <c r="A524" s="25"/>
      <c r="B524" s="12" t="s">
        <v>643</v>
      </c>
      <c r="C524" s="490"/>
      <c r="D524" s="8"/>
      <c r="E524" s="8"/>
      <c r="F524" s="7" t="s">
        <v>639</v>
      </c>
      <c r="G524" s="6" t="s">
        <v>642</v>
      </c>
      <c r="H524" s="6" t="s">
        <v>277</v>
      </c>
      <c r="I524" s="6" t="s">
        <v>284</v>
      </c>
      <c r="J524" s="283">
        <f>378.948+114.442</f>
        <v>493.39</v>
      </c>
      <c r="K524" s="339"/>
      <c r="L524" s="283">
        <v>555.32</v>
      </c>
      <c r="M524" s="283">
        <v>555.32</v>
      </c>
      <c r="N524" s="430"/>
      <c r="O524" s="289">
        <f>378.948+114.442</f>
        <v>493.39</v>
      </c>
      <c r="P524" s="283">
        <f>378.948+114.442</f>
        <v>493.39</v>
      </c>
      <c r="X524" s="1"/>
    </row>
    <row r="525" spans="1:24" ht="25.5" hidden="1">
      <c r="A525" s="25"/>
      <c r="B525" s="11" t="s">
        <v>641</v>
      </c>
      <c r="C525" s="490"/>
      <c r="D525" s="8"/>
      <c r="E525" s="8"/>
      <c r="F525" s="7" t="s">
        <v>639</v>
      </c>
      <c r="G525" s="6" t="s">
        <v>638</v>
      </c>
      <c r="H525" s="6"/>
      <c r="I525" s="6"/>
      <c r="J525" s="337">
        <f>J526</f>
        <v>107.41</v>
      </c>
      <c r="K525" s="339"/>
      <c r="L525" s="339">
        <v>50.563</v>
      </c>
      <c r="M525" s="339">
        <v>50.563</v>
      </c>
      <c r="N525" s="452">
        <f>N526</f>
        <v>0</v>
      </c>
      <c r="O525" s="418">
        <f>O526</f>
        <v>107.41</v>
      </c>
      <c r="P525" s="337">
        <f>P526</f>
        <v>107.41</v>
      </c>
      <c r="X525" s="1"/>
    </row>
    <row r="526" spans="1:24" ht="13.5" hidden="1" thickBot="1">
      <c r="A526" s="19"/>
      <c r="B526" s="511" t="s">
        <v>640</v>
      </c>
      <c r="C526" s="492"/>
      <c r="D526" s="493"/>
      <c r="E526" s="493"/>
      <c r="F526" s="494" t="s">
        <v>639</v>
      </c>
      <c r="G526" s="18" t="s">
        <v>638</v>
      </c>
      <c r="H526" s="18" t="s">
        <v>277</v>
      </c>
      <c r="I526" s="18" t="s">
        <v>284</v>
      </c>
      <c r="J526" s="495">
        <f>86.41+21</f>
        <v>107.41</v>
      </c>
      <c r="K526" s="496"/>
      <c r="L526" s="496">
        <v>50.563</v>
      </c>
      <c r="M526" s="496">
        <v>50.563</v>
      </c>
      <c r="N526" s="497"/>
      <c r="O526" s="289">
        <f>86.41+21</f>
        <v>107.41</v>
      </c>
      <c r="P526" s="283">
        <f>86.41+21</f>
        <v>107.41</v>
      </c>
      <c r="X526" s="1"/>
    </row>
    <row r="527" ht="12.75">
      <c r="X527" s="1"/>
    </row>
  </sheetData>
  <sheetProtection/>
  <mergeCells count="19">
    <mergeCell ref="G468:J468"/>
    <mergeCell ref="G469:J469"/>
    <mergeCell ref="G497:J497"/>
    <mergeCell ref="G498:J498"/>
    <mergeCell ref="G133:J133"/>
    <mergeCell ref="G134:J134"/>
    <mergeCell ref="I2:N2"/>
    <mergeCell ref="F3:N3"/>
    <mergeCell ref="G5:N5"/>
    <mergeCell ref="G11:N11"/>
    <mergeCell ref="B18:J18"/>
    <mergeCell ref="A20:J20"/>
    <mergeCell ref="A21:J21"/>
    <mergeCell ref="A23:J23"/>
    <mergeCell ref="P10:U10"/>
    <mergeCell ref="P7:U7"/>
    <mergeCell ref="I8:N8"/>
    <mergeCell ref="P8:U8"/>
    <mergeCell ref="F9:N9"/>
  </mergeCells>
  <printOptions/>
  <pageMargins left="0.5905511811023623" right="0.5905511811023623" top="0.31496062992125984" bottom="0.31496062992125984" header="0.31496062992125984" footer="0.31496062992125984"/>
  <pageSetup firstPageNumber="55" useFirstPageNumber="1" fitToHeight="0" fitToWidth="1" horizontalDpi="600" verticalDpi="600" orientation="portrait" scale="70" r:id="rId1"/>
  <rowBreaks count="1" manualBreakCount="1">
    <brk id="23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74"/>
  <sheetViews>
    <sheetView tabSelected="1" view="pageBreakPreview" zoomScale="106" zoomScaleSheetLayoutView="106" zoomScalePageLayoutView="0" workbookViewId="0" topLeftCell="A1">
      <selection activeCell="X8" sqref="X8"/>
    </sheetView>
  </sheetViews>
  <sheetFormatPr defaultColWidth="9.140625" defaultRowHeight="12.75"/>
  <cols>
    <col min="1" max="1" width="5.28125" style="1" customWidth="1"/>
    <col min="2" max="2" width="62.421875" style="5" customWidth="1"/>
    <col min="3" max="3" width="10.00390625" style="4" customWidth="1"/>
    <col min="4" max="4" width="9.28125" style="3" customWidth="1"/>
    <col min="5" max="5" width="10.421875" style="3" customWidth="1"/>
    <col min="6" max="6" width="11.57421875" style="3" customWidth="1"/>
    <col min="7" max="7" width="10.28125" style="3" customWidth="1"/>
    <col min="8" max="8" width="14.7109375" style="182" customWidth="1"/>
    <col min="9" max="9" width="18.7109375" style="182" hidden="1" customWidth="1"/>
    <col min="10" max="10" width="15.7109375" style="1" hidden="1" customWidth="1"/>
    <col min="11" max="11" width="11.140625" style="1" customWidth="1"/>
    <col min="12" max="12" width="9.140625" style="1" customWidth="1"/>
    <col min="13" max="13" width="9.57421875" style="1" bestFit="1" customWidth="1"/>
    <col min="14" max="14" width="14.7109375" style="182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spans="5:8" ht="15.75">
      <c r="E1" s="560"/>
      <c r="F1" s="560"/>
      <c r="G1" s="560"/>
      <c r="H1" s="238" t="s">
        <v>636</v>
      </c>
    </row>
    <row r="2" spans="5:8" ht="15.75">
      <c r="E2" s="181"/>
      <c r="F2" s="181"/>
      <c r="G2" s="181"/>
      <c r="H2" s="238" t="s">
        <v>244</v>
      </c>
    </row>
    <row r="3" spans="5:8" ht="15.75">
      <c r="E3" s="181"/>
      <c r="F3" s="181"/>
      <c r="G3" s="181"/>
      <c r="H3" s="238" t="s">
        <v>243</v>
      </c>
    </row>
    <row r="4" spans="5:8" ht="15.75">
      <c r="E4" s="181"/>
      <c r="F4" s="181"/>
      <c r="G4" s="181"/>
      <c r="H4" s="238" t="s">
        <v>242</v>
      </c>
    </row>
    <row r="5" spans="5:8" ht="15.75">
      <c r="E5" s="237"/>
      <c r="F5" s="237"/>
      <c r="G5" s="237"/>
      <c r="H5" s="472" t="s">
        <v>801</v>
      </c>
    </row>
    <row r="8" spans="5:18" ht="15.75">
      <c r="E8" s="560"/>
      <c r="F8" s="560"/>
      <c r="G8" s="560"/>
      <c r="H8" s="238" t="s">
        <v>245</v>
      </c>
      <c r="I8" s="181"/>
      <c r="J8" s="181"/>
      <c r="K8" s="181"/>
      <c r="L8" s="181"/>
      <c r="M8" s="181"/>
      <c r="O8" s="181"/>
      <c r="P8" s="181"/>
      <c r="Q8" s="181"/>
      <c r="R8" s="181"/>
    </row>
    <row r="9" spans="5:18" ht="15.75">
      <c r="E9" s="181"/>
      <c r="F9" s="181"/>
      <c r="G9" s="181"/>
      <c r="H9" s="238" t="s">
        <v>244</v>
      </c>
      <c r="I9" s="181"/>
      <c r="J9" s="181"/>
      <c r="K9" s="181"/>
      <c r="L9" s="181"/>
      <c r="M9" s="181"/>
      <c r="P9" s="181"/>
      <c r="Q9" s="181"/>
      <c r="R9" s="181"/>
    </row>
    <row r="10" spans="5:18" ht="15.75">
      <c r="E10" s="181"/>
      <c r="F10" s="181"/>
      <c r="G10" s="181"/>
      <c r="H10" s="238" t="s">
        <v>243</v>
      </c>
      <c r="I10" s="181"/>
      <c r="J10" s="181"/>
      <c r="K10" s="181"/>
      <c r="L10" s="181"/>
      <c r="M10" s="181"/>
      <c r="O10" s="181"/>
      <c r="P10" s="181"/>
      <c r="Q10" s="181"/>
      <c r="R10" s="181"/>
    </row>
    <row r="11" spans="5:18" ht="15.75">
      <c r="E11" s="181"/>
      <c r="F11" s="181"/>
      <c r="G11" s="181"/>
      <c r="H11" s="238" t="s">
        <v>242</v>
      </c>
      <c r="I11" s="181"/>
      <c r="J11" s="181"/>
      <c r="K11" s="181"/>
      <c r="L11" s="181"/>
      <c r="M11" s="181"/>
      <c r="O11" s="181"/>
      <c r="P11" s="181"/>
      <c r="Q11" s="181"/>
      <c r="R11" s="181"/>
    </row>
    <row r="12" spans="5:18" ht="15.75">
      <c r="E12" s="237"/>
      <c r="F12" s="237"/>
      <c r="G12" s="237"/>
      <c r="H12" s="472" t="s">
        <v>618</v>
      </c>
      <c r="I12" s="237"/>
      <c r="J12" s="237"/>
      <c r="K12" s="237"/>
      <c r="L12" s="237"/>
      <c r="M12" s="237"/>
      <c r="O12" s="236" t="s">
        <v>390</v>
      </c>
      <c r="Q12" s="235"/>
      <c r="R12" s="235"/>
    </row>
    <row r="13" spans="9:18" ht="15.75">
      <c r="I13" s="3"/>
      <c r="J13" s="3"/>
      <c r="K13" s="3"/>
      <c r="L13" s="3"/>
      <c r="M13" s="182"/>
      <c r="O13" s="238"/>
      <c r="P13" s="238"/>
      <c r="Q13" s="238"/>
      <c r="R13" s="238"/>
    </row>
    <row r="14" spans="5:18" ht="15.75" hidden="1">
      <c r="E14" s="176"/>
      <c r="F14" s="176"/>
      <c r="G14" s="176"/>
      <c r="H14" s="472" t="s">
        <v>240</v>
      </c>
      <c r="I14" s="3"/>
      <c r="J14" s="176"/>
      <c r="K14" s="176"/>
      <c r="L14" s="176"/>
      <c r="M14" s="472"/>
      <c r="O14" s="238"/>
      <c r="P14" s="238"/>
      <c r="Q14" s="238"/>
      <c r="R14" s="238"/>
    </row>
    <row r="15" spans="5:17" ht="15.75" hidden="1">
      <c r="E15" s="176"/>
      <c r="F15" s="176"/>
      <c r="G15" s="176"/>
      <c r="H15" s="234"/>
      <c r="I15" s="3"/>
      <c r="J15" s="176"/>
      <c r="K15" s="176"/>
      <c r="L15" s="176"/>
      <c r="M15" s="234"/>
      <c r="P15" s="238"/>
      <c r="Q15" s="238"/>
    </row>
    <row r="16" spans="5:18" ht="15.75" hidden="1">
      <c r="E16" s="176"/>
      <c r="F16" s="176"/>
      <c r="G16" s="176"/>
      <c r="H16" s="472" t="s">
        <v>590</v>
      </c>
      <c r="I16" s="3"/>
      <c r="J16" s="176"/>
      <c r="K16" s="176"/>
      <c r="L16" s="176"/>
      <c r="M16" s="472"/>
      <c r="O16" s="238"/>
      <c r="P16" s="238"/>
      <c r="Q16" s="238"/>
      <c r="R16" s="238"/>
    </row>
    <row r="17" spans="8:17" ht="15.75" hidden="1">
      <c r="H17" s="239"/>
      <c r="I17" s="240">
        <v>73707.5</v>
      </c>
      <c r="J17" s="3"/>
      <c r="K17" s="3"/>
      <c r="L17" s="3"/>
      <c r="M17" s="182"/>
      <c r="N17" s="239"/>
      <c r="O17" s="238"/>
      <c r="P17" s="238"/>
      <c r="Q17" s="238"/>
    </row>
    <row r="18" spans="7:14" ht="12.75">
      <c r="G18" s="241"/>
      <c r="H18" s="242"/>
      <c r="I18" s="243">
        <v>3685.4</v>
      </c>
      <c r="N18" s="242"/>
    </row>
    <row r="19" spans="2:14" ht="15.75">
      <c r="B19" s="965"/>
      <c r="C19" s="965"/>
      <c r="D19" s="965"/>
      <c r="E19" s="965"/>
      <c r="F19" s="965"/>
      <c r="G19" s="965"/>
      <c r="H19" s="965"/>
      <c r="I19" s="244" t="e">
        <f>I17-I18-#REF!</f>
        <v>#REF!</v>
      </c>
      <c r="N19" s="1"/>
    </row>
    <row r="20" spans="1:14" ht="15" customHeight="1">
      <c r="A20" s="966" t="s">
        <v>389</v>
      </c>
      <c r="B20" s="966"/>
      <c r="C20" s="966"/>
      <c r="D20" s="966"/>
      <c r="E20" s="966"/>
      <c r="F20" s="966"/>
      <c r="G20" s="966"/>
      <c r="H20" s="966"/>
      <c r="I20" s="1"/>
      <c r="N20" s="1"/>
    </row>
    <row r="21" spans="1:14" ht="15" customHeight="1">
      <c r="A21" s="966" t="s">
        <v>388</v>
      </c>
      <c r="B21" s="966"/>
      <c r="C21" s="966"/>
      <c r="D21" s="966"/>
      <c r="E21" s="966"/>
      <c r="F21" s="966"/>
      <c r="G21" s="966"/>
      <c r="H21" s="966"/>
      <c r="I21" s="1"/>
      <c r="N21" s="1"/>
    </row>
    <row r="22" spans="1:14" ht="15" customHeight="1">
      <c r="A22" s="966" t="s">
        <v>587</v>
      </c>
      <c r="B22" s="966"/>
      <c r="C22" s="966"/>
      <c r="D22" s="966"/>
      <c r="E22" s="966"/>
      <c r="F22" s="966"/>
      <c r="G22" s="966"/>
      <c r="H22" s="966"/>
      <c r="I22" s="1"/>
      <c r="N22" s="1"/>
    </row>
    <row r="23" spans="1:14" ht="16.5" thickBot="1">
      <c r="A23" s="233"/>
      <c r="B23" s="164"/>
      <c r="C23" s="163"/>
      <c r="D23" s="162"/>
      <c r="E23" s="162"/>
      <c r="F23" s="162"/>
      <c r="G23" s="162"/>
      <c r="H23" s="563" t="s">
        <v>574</v>
      </c>
      <c r="I23" s="232"/>
      <c r="N23" s="232"/>
    </row>
    <row r="24" spans="1:10" ht="21.75" thickBot="1">
      <c r="A24" s="564" t="s">
        <v>387</v>
      </c>
      <c r="B24" s="565" t="s">
        <v>139</v>
      </c>
      <c r="C24" s="566" t="s">
        <v>386</v>
      </c>
      <c r="D24" s="567" t="s">
        <v>385</v>
      </c>
      <c r="E24" s="567" t="s">
        <v>384</v>
      </c>
      <c r="F24" s="567" t="s">
        <v>383</v>
      </c>
      <c r="G24" s="567" t="s">
        <v>382</v>
      </c>
      <c r="H24" s="568" t="s">
        <v>380</v>
      </c>
      <c r="I24" s="460" t="s">
        <v>381</v>
      </c>
      <c r="J24" s="231" t="s">
        <v>380</v>
      </c>
    </row>
    <row r="25" spans="1:10" ht="13.5" thickBot="1">
      <c r="A25" s="569"/>
      <c r="B25" s="570" t="s">
        <v>391</v>
      </c>
      <c r="C25" s="571"/>
      <c r="D25" s="572"/>
      <c r="E25" s="572"/>
      <c r="F25" s="572"/>
      <c r="G25" s="572"/>
      <c r="H25" s="698">
        <f>H27</f>
        <v>99481.983</v>
      </c>
      <c r="I25" s="461">
        <f>I26+I62+I351</f>
        <v>78942.4</v>
      </c>
      <c r="J25" s="230">
        <f>J26+J62+J351</f>
        <v>79872.9</v>
      </c>
    </row>
    <row r="26" spans="1:10" ht="21.75" hidden="1" thickBot="1">
      <c r="A26" s="573">
        <v>1</v>
      </c>
      <c r="B26" s="574" t="s">
        <v>379</v>
      </c>
      <c r="C26" s="567" t="s">
        <v>225</v>
      </c>
      <c r="D26" s="567"/>
      <c r="E26" s="567"/>
      <c r="F26" s="567"/>
      <c r="G26" s="567"/>
      <c r="H26" s="649">
        <f>H28</f>
        <v>24449.329999999998</v>
      </c>
      <c r="I26" s="462">
        <f>I28</f>
        <v>2531.0699999999997</v>
      </c>
      <c r="J26" s="209">
        <f>J28</f>
        <v>2637.06</v>
      </c>
    </row>
    <row r="27" spans="1:10" ht="24.75" thickBot="1">
      <c r="A27" s="573">
        <v>1</v>
      </c>
      <c r="B27" s="638" t="s">
        <v>362</v>
      </c>
      <c r="C27" s="567" t="s">
        <v>225</v>
      </c>
      <c r="D27" s="567"/>
      <c r="E27" s="567"/>
      <c r="F27" s="567"/>
      <c r="G27" s="567"/>
      <c r="H27" s="649">
        <f>H28+H125+H151+H200+H266+H276++H297+H315+H117+H340</f>
        <v>99481.983</v>
      </c>
      <c r="I27" s="462">
        <f>I28+I100+I126+I175+I241+I252+I272+I287+I92</f>
        <v>44063.945</v>
      </c>
      <c r="J27" s="210">
        <f>J28+J100+J126+J175+J241+J252+J272+J287+J92</f>
        <v>42129.229999999996</v>
      </c>
    </row>
    <row r="28" spans="1:10" ht="12.75">
      <c r="A28" s="575"/>
      <c r="B28" s="639" t="s">
        <v>226</v>
      </c>
      <c r="C28" s="576"/>
      <c r="D28" s="577" t="s">
        <v>249</v>
      </c>
      <c r="E28" s="577" t="s">
        <v>252</v>
      </c>
      <c r="F28" s="577"/>
      <c r="G28" s="577"/>
      <c r="H28" s="650">
        <f>H35+H43+H64+H82+H94+H100</f>
        <v>24449.329999999998</v>
      </c>
      <c r="I28" s="463">
        <f>I29+I43+I56</f>
        <v>2531.0699999999997</v>
      </c>
      <c r="J28" s="204">
        <f>J29+J43+J56</f>
        <v>2637.06</v>
      </c>
    </row>
    <row r="29" spans="1:10" ht="21" hidden="1">
      <c r="A29" s="456"/>
      <c r="B29" s="392" t="s">
        <v>378</v>
      </c>
      <c r="C29" s="578"/>
      <c r="D29" s="250" t="s">
        <v>249</v>
      </c>
      <c r="E29" s="250" t="s">
        <v>277</v>
      </c>
      <c r="F29" s="250"/>
      <c r="G29" s="250"/>
      <c r="H29" s="651"/>
      <c r="I29" s="464">
        <f aca="true" t="shared" si="0" ref="I29:J33">I30</f>
        <v>0</v>
      </c>
      <c r="J29" s="228">
        <f t="shared" si="0"/>
        <v>0</v>
      </c>
    </row>
    <row r="30" spans="1:10" ht="22.5" hidden="1">
      <c r="A30" s="579"/>
      <c r="B30" s="393" t="s">
        <v>377</v>
      </c>
      <c r="C30" s="580"/>
      <c r="D30" s="251" t="s">
        <v>249</v>
      </c>
      <c r="E30" s="251" t="s">
        <v>277</v>
      </c>
      <c r="F30" s="251" t="s">
        <v>788</v>
      </c>
      <c r="G30" s="251"/>
      <c r="H30" s="652"/>
      <c r="I30" s="465">
        <f t="shared" si="0"/>
        <v>0</v>
      </c>
      <c r="J30" s="226">
        <f t="shared" si="0"/>
        <v>0</v>
      </c>
    </row>
    <row r="31" spans="1:10" ht="22.5" hidden="1">
      <c r="A31" s="456"/>
      <c r="B31" s="393" t="s">
        <v>374</v>
      </c>
      <c r="C31" s="580"/>
      <c r="D31" s="251" t="s">
        <v>249</v>
      </c>
      <c r="E31" s="251" t="s">
        <v>277</v>
      </c>
      <c r="F31" s="251" t="s">
        <v>376</v>
      </c>
      <c r="G31" s="251"/>
      <c r="H31" s="652"/>
      <c r="I31" s="465">
        <f t="shared" si="0"/>
        <v>0</v>
      </c>
      <c r="J31" s="226">
        <f t="shared" si="0"/>
        <v>0</v>
      </c>
    </row>
    <row r="32" spans="1:10" ht="12.75" hidden="1">
      <c r="A32" s="456"/>
      <c r="B32" s="393" t="s">
        <v>360</v>
      </c>
      <c r="C32" s="580"/>
      <c r="D32" s="251" t="s">
        <v>373</v>
      </c>
      <c r="E32" s="251" t="s">
        <v>372</v>
      </c>
      <c r="F32" s="251" t="s">
        <v>375</v>
      </c>
      <c r="G32" s="251"/>
      <c r="H32" s="652"/>
      <c r="I32" s="465">
        <f t="shared" si="0"/>
        <v>0</v>
      </c>
      <c r="J32" s="226">
        <f t="shared" si="0"/>
        <v>0</v>
      </c>
    </row>
    <row r="33" spans="1:10" ht="22.5" hidden="1">
      <c r="A33" s="456"/>
      <c r="B33" s="393" t="s">
        <v>374</v>
      </c>
      <c r="C33" s="580"/>
      <c r="D33" s="251" t="s">
        <v>373</v>
      </c>
      <c r="E33" s="251" t="s">
        <v>372</v>
      </c>
      <c r="F33" s="251" t="s">
        <v>371</v>
      </c>
      <c r="G33" s="251"/>
      <c r="H33" s="652"/>
      <c r="I33" s="465">
        <f t="shared" si="0"/>
        <v>0</v>
      </c>
      <c r="J33" s="226">
        <f t="shared" si="0"/>
        <v>0</v>
      </c>
    </row>
    <row r="34" spans="1:10" ht="12.75" hidden="1">
      <c r="A34" s="456"/>
      <c r="B34" s="581" t="s">
        <v>350</v>
      </c>
      <c r="C34" s="582"/>
      <c r="D34" s="251" t="s">
        <v>249</v>
      </c>
      <c r="E34" s="251" t="s">
        <v>277</v>
      </c>
      <c r="F34" s="251" t="s">
        <v>371</v>
      </c>
      <c r="G34" s="251" t="s">
        <v>642</v>
      </c>
      <c r="H34" s="652"/>
      <c r="I34" s="465"/>
      <c r="J34" s="226"/>
    </row>
    <row r="35" spans="1:10" ht="24">
      <c r="A35" s="456"/>
      <c r="B35" s="640" t="s">
        <v>378</v>
      </c>
      <c r="C35" s="582"/>
      <c r="D35" s="250" t="s">
        <v>249</v>
      </c>
      <c r="E35" s="250" t="s">
        <v>277</v>
      </c>
      <c r="F35" s="251"/>
      <c r="G35" s="251"/>
      <c r="H35" s="651">
        <f>H36</f>
        <v>1627.578</v>
      </c>
      <c r="I35" s="465"/>
      <c r="J35" s="226"/>
    </row>
    <row r="36" spans="1:10" ht="24.75" customHeight="1">
      <c r="A36" s="456"/>
      <c r="B36" s="393" t="s">
        <v>607</v>
      </c>
      <c r="C36" s="582"/>
      <c r="D36" s="251" t="s">
        <v>249</v>
      </c>
      <c r="E36" s="251" t="s">
        <v>277</v>
      </c>
      <c r="F36" s="251" t="s">
        <v>788</v>
      </c>
      <c r="G36" s="251"/>
      <c r="H36" s="652">
        <f>H37</f>
        <v>1627.578</v>
      </c>
      <c r="I36" s="465"/>
      <c r="J36" s="226"/>
    </row>
    <row r="37" spans="1:10" ht="22.5">
      <c r="A37" s="456"/>
      <c r="B37" s="393" t="s">
        <v>608</v>
      </c>
      <c r="C37" s="582"/>
      <c r="D37" s="251" t="s">
        <v>249</v>
      </c>
      <c r="E37" s="251" t="s">
        <v>277</v>
      </c>
      <c r="F37" s="251" t="s">
        <v>376</v>
      </c>
      <c r="G37" s="251"/>
      <c r="H37" s="652">
        <f>H38</f>
        <v>1627.578</v>
      </c>
      <c r="I37" s="465"/>
      <c r="J37" s="226"/>
    </row>
    <row r="38" spans="1:10" ht="12.75">
      <c r="A38" s="456"/>
      <c r="B38" s="393" t="s">
        <v>360</v>
      </c>
      <c r="C38" s="582"/>
      <c r="D38" s="251" t="s">
        <v>249</v>
      </c>
      <c r="E38" s="251" t="s">
        <v>277</v>
      </c>
      <c r="F38" s="251" t="s">
        <v>375</v>
      </c>
      <c r="G38" s="251"/>
      <c r="H38" s="652">
        <f>H39</f>
        <v>1627.578</v>
      </c>
      <c r="I38" s="465"/>
      <c r="J38" s="226"/>
    </row>
    <row r="39" spans="1:10" ht="22.5">
      <c r="A39" s="456"/>
      <c r="B39" s="393" t="s">
        <v>608</v>
      </c>
      <c r="C39" s="582"/>
      <c r="D39" s="251" t="s">
        <v>249</v>
      </c>
      <c r="E39" s="251" t="s">
        <v>277</v>
      </c>
      <c r="F39" s="251" t="s">
        <v>371</v>
      </c>
      <c r="G39" s="251"/>
      <c r="H39" s="652">
        <f>H40</f>
        <v>1627.578</v>
      </c>
      <c r="I39" s="465"/>
      <c r="J39" s="226"/>
    </row>
    <row r="40" spans="1:10" ht="12.75">
      <c r="A40" s="456"/>
      <c r="B40" s="583" t="s">
        <v>350</v>
      </c>
      <c r="C40" s="582"/>
      <c r="D40" s="251" t="s">
        <v>249</v>
      </c>
      <c r="E40" s="251" t="s">
        <v>277</v>
      </c>
      <c r="F40" s="251" t="s">
        <v>371</v>
      </c>
      <c r="G40" s="251" t="s">
        <v>642</v>
      </c>
      <c r="H40" s="652">
        <v>1627.578</v>
      </c>
      <c r="I40" s="465"/>
      <c r="J40" s="226"/>
    </row>
    <row r="41" spans="1:10" ht="12.75">
      <c r="A41" s="456"/>
      <c r="B41" s="581"/>
      <c r="C41" s="582"/>
      <c r="D41" s="251"/>
      <c r="E41" s="251"/>
      <c r="F41" s="251"/>
      <c r="G41" s="251"/>
      <c r="H41" s="652"/>
      <c r="I41" s="465"/>
      <c r="J41" s="226"/>
    </row>
    <row r="42" spans="1:10" ht="12.75">
      <c r="A42" s="456"/>
      <c r="B42" s="581"/>
      <c r="C42" s="582"/>
      <c r="D42" s="251"/>
      <c r="E42" s="251"/>
      <c r="F42" s="251"/>
      <c r="G42" s="251"/>
      <c r="H42" s="652"/>
      <c r="I42" s="465"/>
      <c r="J42" s="226"/>
    </row>
    <row r="43" spans="1:10" ht="36">
      <c r="A43" s="456"/>
      <c r="B43" s="640" t="s">
        <v>370</v>
      </c>
      <c r="C43" s="578"/>
      <c r="D43" s="250" t="s">
        <v>249</v>
      </c>
      <c r="E43" s="250" t="s">
        <v>284</v>
      </c>
      <c r="F43" s="250"/>
      <c r="G43" s="250"/>
      <c r="H43" s="651">
        <f>H44</f>
        <v>2151.986</v>
      </c>
      <c r="I43" s="464">
        <f>I44</f>
        <v>2531.0699999999997</v>
      </c>
      <c r="J43" s="228">
        <f>J44</f>
        <v>2637.06</v>
      </c>
    </row>
    <row r="44" spans="1:10" ht="26.25" customHeight="1">
      <c r="A44" s="579"/>
      <c r="B44" s="393" t="s">
        <v>366</v>
      </c>
      <c r="C44" s="580"/>
      <c r="D44" s="251" t="s">
        <v>249</v>
      </c>
      <c r="E44" s="251" t="s">
        <v>284</v>
      </c>
      <c r="F44" s="251" t="s">
        <v>788</v>
      </c>
      <c r="G44" s="251"/>
      <c r="H44" s="652">
        <f>H45+H52</f>
        <v>2151.986</v>
      </c>
      <c r="I44" s="465">
        <f>I45+I52</f>
        <v>2531.0699999999997</v>
      </c>
      <c r="J44" s="226">
        <f>J45+J52</f>
        <v>2637.06</v>
      </c>
    </row>
    <row r="45" spans="1:10" ht="27" customHeight="1">
      <c r="A45" s="456"/>
      <c r="B45" s="393" t="s">
        <v>369</v>
      </c>
      <c r="C45" s="580"/>
      <c r="D45" s="251" t="s">
        <v>249</v>
      </c>
      <c r="E45" s="251" t="s">
        <v>284</v>
      </c>
      <c r="F45" s="251" t="s">
        <v>786</v>
      </c>
      <c r="G45" s="251"/>
      <c r="H45" s="652">
        <f aca="true" t="shared" si="1" ref="H45:J46">H46</f>
        <v>1727.7939999999999</v>
      </c>
      <c r="I45" s="465">
        <f t="shared" si="1"/>
        <v>1871.5079999999998</v>
      </c>
      <c r="J45" s="226">
        <f t="shared" si="1"/>
        <v>1911.541</v>
      </c>
    </row>
    <row r="46" spans="1:10" ht="12.75">
      <c r="A46" s="456"/>
      <c r="B46" s="393" t="s">
        <v>360</v>
      </c>
      <c r="C46" s="580"/>
      <c r="D46" s="251" t="s">
        <v>249</v>
      </c>
      <c r="E46" s="251" t="s">
        <v>284</v>
      </c>
      <c r="F46" s="251" t="s">
        <v>785</v>
      </c>
      <c r="G46" s="251"/>
      <c r="H46" s="652">
        <f t="shared" si="1"/>
        <v>1727.7939999999999</v>
      </c>
      <c r="I46" s="465">
        <f t="shared" si="1"/>
        <v>1871.5079999999998</v>
      </c>
      <c r="J46" s="226">
        <f t="shared" si="1"/>
        <v>1911.541</v>
      </c>
    </row>
    <row r="47" spans="1:10" ht="12.75">
      <c r="A47" s="456"/>
      <c r="B47" s="393" t="s">
        <v>784</v>
      </c>
      <c r="C47" s="580"/>
      <c r="D47" s="251" t="s">
        <v>249</v>
      </c>
      <c r="E47" s="251" t="s">
        <v>284</v>
      </c>
      <c r="F47" s="251" t="s">
        <v>783</v>
      </c>
      <c r="G47" s="251"/>
      <c r="H47" s="652">
        <f>H48+H49+H50</f>
        <v>1727.7939999999999</v>
      </c>
      <c r="I47" s="465">
        <f>I48+I49</f>
        <v>1871.5079999999998</v>
      </c>
      <c r="J47" s="226">
        <f>J48+J49</f>
        <v>1911.541</v>
      </c>
    </row>
    <row r="48" spans="1:10" ht="12.75">
      <c r="A48" s="456"/>
      <c r="B48" s="581" t="s">
        <v>350</v>
      </c>
      <c r="C48" s="582"/>
      <c r="D48" s="251" t="s">
        <v>249</v>
      </c>
      <c r="E48" s="251" t="s">
        <v>284</v>
      </c>
      <c r="F48" s="251" t="s">
        <v>783</v>
      </c>
      <c r="G48" s="251" t="s">
        <v>642</v>
      </c>
      <c r="H48" s="652">
        <v>786.167</v>
      </c>
      <c r="I48" s="465">
        <v>672.428</v>
      </c>
      <c r="J48" s="225">
        <v>739.672</v>
      </c>
    </row>
    <row r="49" spans="1:11" ht="22.5">
      <c r="A49" s="456"/>
      <c r="B49" s="581" t="s">
        <v>248</v>
      </c>
      <c r="C49" s="582"/>
      <c r="D49" s="251" t="s">
        <v>249</v>
      </c>
      <c r="E49" s="251" t="s">
        <v>284</v>
      </c>
      <c r="F49" s="251" t="s">
        <v>783</v>
      </c>
      <c r="G49" s="251" t="s">
        <v>638</v>
      </c>
      <c r="H49" s="699">
        <f>1729.395-330-33.576-2-424.192</f>
        <v>939.627</v>
      </c>
      <c r="I49" s="465">
        <v>1199.08</v>
      </c>
      <c r="J49" s="225">
        <v>1171.869</v>
      </c>
      <c r="K49" s="561"/>
    </row>
    <row r="50" spans="1:11" ht="12.75">
      <c r="A50" s="456"/>
      <c r="B50" s="581" t="s">
        <v>250</v>
      </c>
      <c r="C50" s="582"/>
      <c r="D50" s="251" t="s">
        <v>249</v>
      </c>
      <c r="E50" s="251" t="s">
        <v>284</v>
      </c>
      <c r="F50" s="251" t="s">
        <v>783</v>
      </c>
      <c r="G50" s="251" t="s">
        <v>725</v>
      </c>
      <c r="H50" s="699">
        <v>2</v>
      </c>
      <c r="I50" s="465"/>
      <c r="J50" s="676"/>
      <c r="K50" s="561"/>
    </row>
    <row r="51" spans="1:11" ht="12.75" hidden="1">
      <c r="A51" s="456"/>
      <c r="B51" s="581"/>
      <c r="C51" s="582"/>
      <c r="D51" s="251"/>
      <c r="E51" s="251"/>
      <c r="F51" s="251"/>
      <c r="G51" s="251"/>
      <c r="H51" s="699"/>
      <c r="I51" s="465"/>
      <c r="J51" s="676"/>
      <c r="K51" s="561"/>
    </row>
    <row r="52" spans="1:10" ht="33.75">
      <c r="A52" s="579"/>
      <c r="B52" s="584" t="s">
        <v>368</v>
      </c>
      <c r="C52" s="585"/>
      <c r="D52" s="251" t="s">
        <v>249</v>
      </c>
      <c r="E52" s="251" t="s">
        <v>284</v>
      </c>
      <c r="F52" s="251" t="s">
        <v>752</v>
      </c>
      <c r="G52" s="251"/>
      <c r="H52" s="652">
        <f aca="true" t="shared" si="2" ref="H52:J54">H53</f>
        <v>424.192</v>
      </c>
      <c r="I52" s="465">
        <f t="shared" si="2"/>
        <v>659.562</v>
      </c>
      <c r="J52" s="226">
        <f t="shared" si="2"/>
        <v>725.519</v>
      </c>
    </row>
    <row r="53" spans="1:10" ht="12.75">
      <c r="A53" s="579"/>
      <c r="B53" s="584" t="s">
        <v>360</v>
      </c>
      <c r="C53" s="585"/>
      <c r="D53" s="251" t="s">
        <v>249</v>
      </c>
      <c r="E53" s="251" t="s">
        <v>284</v>
      </c>
      <c r="F53" s="251" t="s">
        <v>751</v>
      </c>
      <c r="G53" s="251"/>
      <c r="H53" s="652">
        <f t="shared" si="2"/>
        <v>424.192</v>
      </c>
      <c r="I53" s="465">
        <f t="shared" si="2"/>
        <v>659.562</v>
      </c>
      <c r="J53" s="226">
        <f t="shared" si="2"/>
        <v>725.519</v>
      </c>
    </row>
    <row r="54" spans="1:10" ht="33.75">
      <c r="A54" s="579"/>
      <c r="B54" s="584" t="s">
        <v>367</v>
      </c>
      <c r="C54" s="585"/>
      <c r="D54" s="251" t="s">
        <v>249</v>
      </c>
      <c r="E54" s="251" t="s">
        <v>284</v>
      </c>
      <c r="F54" s="251" t="s">
        <v>748</v>
      </c>
      <c r="G54" s="251"/>
      <c r="H54" s="652">
        <f t="shared" si="2"/>
        <v>424.192</v>
      </c>
      <c r="I54" s="465">
        <f t="shared" si="2"/>
        <v>659.562</v>
      </c>
      <c r="J54" s="226">
        <f t="shared" si="2"/>
        <v>725.519</v>
      </c>
    </row>
    <row r="55" spans="1:10" ht="13.5" thickBot="1">
      <c r="A55" s="456"/>
      <c r="B55" s="581" t="s">
        <v>350</v>
      </c>
      <c r="C55" s="582"/>
      <c r="D55" s="251" t="s">
        <v>249</v>
      </c>
      <c r="E55" s="251" t="s">
        <v>284</v>
      </c>
      <c r="F55" s="251" t="s">
        <v>748</v>
      </c>
      <c r="G55" s="251" t="s">
        <v>642</v>
      </c>
      <c r="H55" s="652">
        <v>424.192</v>
      </c>
      <c r="I55" s="465">
        <v>659.562</v>
      </c>
      <c r="J55" s="225">
        <v>725.519</v>
      </c>
    </row>
    <row r="56" spans="1:10" ht="22.5" hidden="1">
      <c r="A56" s="456"/>
      <c r="B56" s="584" t="s">
        <v>757</v>
      </c>
      <c r="C56" s="586"/>
      <c r="D56" s="250" t="s">
        <v>249</v>
      </c>
      <c r="E56" s="250" t="s">
        <v>363</v>
      </c>
      <c r="F56" s="250"/>
      <c r="G56" s="250"/>
      <c r="H56" s="651"/>
      <c r="I56" s="464">
        <f aca="true" t="shared" si="3" ref="H56:J60">I57</f>
        <v>0</v>
      </c>
      <c r="J56" s="227">
        <f t="shared" si="3"/>
        <v>0</v>
      </c>
    </row>
    <row r="57" spans="1:10" ht="33.75" hidden="1">
      <c r="A57" s="579"/>
      <c r="B57" s="393" t="s">
        <v>366</v>
      </c>
      <c r="C57" s="580"/>
      <c r="D57" s="251" t="s">
        <v>249</v>
      </c>
      <c r="E57" s="251" t="s">
        <v>363</v>
      </c>
      <c r="F57" s="251" t="s">
        <v>788</v>
      </c>
      <c r="G57" s="251"/>
      <c r="H57" s="652">
        <f t="shared" si="3"/>
        <v>0</v>
      </c>
      <c r="I57" s="465">
        <f t="shared" si="3"/>
        <v>0</v>
      </c>
      <c r="J57" s="225">
        <f t="shared" si="3"/>
        <v>0</v>
      </c>
    </row>
    <row r="58" spans="1:10" ht="22.5" hidden="1">
      <c r="A58" s="456"/>
      <c r="B58" s="393" t="s">
        <v>365</v>
      </c>
      <c r="C58" s="580"/>
      <c r="D58" s="251" t="s">
        <v>249</v>
      </c>
      <c r="E58" s="251" t="s">
        <v>363</v>
      </c>
      <c r="F58" s="251" t="s">
        <v>786</v>
      </c>
      <c r="G58" s="251"/>
      <c r="H58" s="652">
        <f t="shared" si="3"/>
        <v>0</v>
      </c>
      <c r="I58" s="465">
        <f t="shared" si="3"/>
        <v>0</v>
      </c>
      <c r="J58" s="225">
        <f t="shared" si="3"/>
        <v>0</v>
      </c>
    </row>
    <row r="59" spans="1:10" ht="12.75" hidden="1">
      <c r="A59" s="456"/>
      <c r="B59" s="393" t="s">
        <v>360</v>
      </c>
      <c r="C59" s="580"/>
      <c r="D59" s="251" t="s">
        <v>249</v>
      </c>
      <c r="E59" s="251" t="s">
        <v>363</v>
      </c>
      <c r="F59" s="251" t="s">
        <v>785</v>
      </c>
      <c r="G59" s="251"/>
      <c r="H59" s="652">
        <f t="shared" si="3"/>
        <v>0</v>
      </c>
      <c r="I59" s="465">
        <f t="shared" si="3"/>
        <v>0</v>
      </c>
      <c r="J59" s="225">
        <f t="shared" si="3"/>
        <v>0</v>
      </c>
    </row>
    <row r="60" spans="1:10" ht="22.5" hidden="1">
      <c r="A60" s="456"/>
      <c r="B60" s="584" t="s">
        <v>364</v>
      </c>
      <c r="C60" s="585"/>
      <c r="D60" s="251" t="s">
        <v>249</v>
      </c>
      <c r="E60" s="251" t="s">
        <v>363</v>
      </c>
      <c r="F60" s="251" t="s">
        <v>763</v>
      </c>
      <c r="G60" s="251"/>
      <c r="H60" s="652">
        <f t="shared" si="3"/>
        <v>0</v>
      </c>
      <c r="I60" s="465">
        <f t="shared" si="3"/>
        <v>0</v>
      </c>
      <c r="J60" s="225">
        <f t="shared" si="3"/>
        <v>0</v>
      </c>
    </row>
    <row r="61" spans="1:10" ht="13.5" hidden="1" thickBot="1">
      <c r="A61" s="587"/>
      <c r="B61" s="588" t="s">
        <v>354</v>
      </c>
      <c r="C61" s="589"/>
      <c r="D61" s="590" t="s">
        <v>249</v>
      </c>
      <c r="E61" s="590" t="s">
        <v>363</v>
      </c>
      <c r="F61" s="590" t="s">
        <v>763</v>
      </c>
      <c r="G61" s="590" t="s">
        <v>755</v>
      </c>
      <c r="H61" s="653"/>
      <c r="I61" s="466"/>
      <c r="J61" s="229"/>
    </row>
    <row r="62" spans="1:10" ht="24.75" thickBot="1">
      <c r="A62" s="573">
        <v>2</v>
      </c>
      <c r="B62" s="638" t="s">
        <v>362</v>
      </c>
      <c r="C62" s="567" t="s">
        <v>225</v>
      </c>
      <c r="D62" s="567"/>
      <c r="E62" s="567"/>
      <c r="F62" s="567"/>
      <c r="G62" s="567"/>
      <c r="H62" s="649">
        <f>H63+H125+H151+H200+H266+H277+H297+H315+H117</f>
        <v>92915.857</v>
      </c>
      <c r="I62" s="462">
        <f>I63+I125+I151+I200+I266+I277+I297+I315+I117</f>
        <v>68198.73</v>
      </c>
      <c r="J62" s="210">
        <f>J63+J125+J151+J200+J266+J277+J297+J315+J117</f>
        <v>68972.84</v>
      </c>
    </row>
    <row r="63" spans="1:10" ht="12.75">
      <c r="A63" s="591"/>
      <c r="B63" s="639" t="s">
        <v>226</v>
      </c>
      <c r="C63" s="576"/>
      <c r="D63" s="577" t="s">
        <v>249</v>
      </c>
      <c r="E63" s="577" t="s">
        <v>252</v>
      </c>
      <c r="F63" s="577"/>
      <c r="G63" s="577"/>
      <c r="H63" s="650">
        <f>H64+H94+H100+H88</f>
        <v>20450.293999999998</v>
      </c>
      <c r="I63" s="463">
        <f>I64+I94+I100</f>
        <v>18535.74</v>
      </c>
      <c r="J63" s="204">
        <f>J64+J94+J100</f>
        <v>19711.260000000002</v>
      </c>
    </row>
    <row r="64" spans="1:11" ht="36">
      <c r="A64" s="456"/>
      <c r="B64" s="641" t="s">
        <v>739</v>
      </c>
      <c r="C64" s="586"/>
      <c r="D64" s="250" t="s">
        <v>249</v>
      </c>
      <c r="E64" s="250" t="s">
        <v>246</v>
      </c>
      <c r="F64" s="250"/>
      <c r="G64" s="250"/>
      <c r="H64" s="651">
        <f>H65</f>
        <v>16593.046</v>
      </c>
      <c r="I64" s="464">
        <f>I65</f>
        <v>15223.140000000001</v>
      </c>
      <c r="J64" s="228">
        <f>J65</f>
        <v>16197.52</v>
      </c>
      <c r="K64" s="165"/>
    </row>
    <row r="65" spans="1:10" ht="28.5" customHeight="1">
      <c r="A65" s="579"/>
      <c r="B65" s="393" t="s">
        <v>361</v>
      </c>
      <c r="C65" s="580"/>
      <c r="D65" s="251" t="s">
        <v>249</v>
      </c>
      <c r="E65" s="251" t="s">
        <v>246</v>
      </c>
      <c r="F65" s="251" t="s">
        <v>788</v>
      </c>
      <c r="G65" s="251"/>
      <c r="H65" s="652">
        <f>H66+H78</f>
        <v>16593.046</v>
      </c>
      <c r="I65" s="465">
        <f>I66+I78</f>
        <v>15223.140000000001</v>
      </c>
      <c r="J65" s="226">
        <f>J66+J78</f>
        <v>16197.52</v>
      </c>
    </row>
    <row r="66" spans="1:10" ht="30.75" customHeight="1">
      <c r="A66" s="456"/>
      <c r="B66" s="592" t="s">
        <v>787</v>
      </c>
      <c r="C66" s="580"/>
      <c r="D66" s="251" t="s">
        <v>249</v>
      </c>
      <c r="E66" s="251" t="s">
        <v>246</v>
      </c>
      <c r="F66" s="251" t="s">
        <v>786</v>
      </c>
      <c r="G66" s="251"/>
      <c r="H66" s="652">
        <f>H67</f>
        <v>15139.813</v>
      </c>
      <c r="I66" s="465">
        <f>I67</f>
        <v>13595.477</v>
      </c>
      <c r="J66" s="226">
        <f>J67</f>
        <v>14414.787</v>
      </c>
    </row>
    <row r="67" spans="1:10" ht="12.75">
      <c r="A67" s="456"/>
      <c r="B67" s="393" t="s">
        <v>360</v>
      </c>
      <c r="C67" s="580"/>
      <c r="D67" s="251" t="s">
        <v>249</v>
      </c>
      <c r="E67" s="251" t="s">
        <v>246</v>
      </c>
      <c r="F67" s="251" t="s">
        <v>785</v>
      </c>
      <c r="G67" s="251"/>
      <c r="H67" s="652">
        <f>H68+H72+H74+H76</f>
        <v>15139.813</v>
      </c>
      <c r="I67" s="465">
        <f>I68+I72+I74+I76</f>
        <v>13595.477</v>
      </c>
      <c r="J67" s="226">
        <f>J68+J72+J74+J76</f>
        <v>14414.787</v>
      </c>
    </row>
    <row r="68" spans="1:10" ht="12.75">
      <c r="A68" s="456"/>
      <c r="B68" s="592" t="s">
        <v>784</v>
      </c>
      <c r="C68" s="585"/>
      <c r="D68" s="251" t="s">
        <v>249</v>
      </c>
      <c r="E68" s="251" t="s">
        <v>246</v>
      </c>
      <c r="F68" s="251" t="s">
        <v>783</v>
      </c>
      <c r="G68" s="251"/>
      <c r="H68" s="652">
        <f>H69+H70+H71</f>
        <v>14803.803</v>
      </c>
      <c r="I68" s="465">
        <f>I69+I70</f>
        <v>13595.477</v>
      </c>
      <c r="J68" s="226">
        <f>J69+J70</f>
        <v>14414.787</v>
      </c>
    </row>
    <row r="69" spans="1:10" ht="12.75">
      <c r="A69" s="456"/>
      <c r="B69" s="581" t="s">
        <v>350</v>
      </c>
      <c r="C69" s="582"/>
      <c r="D69" s="251" t="s">
        <v>249</v>
      </c>
      <c r="E69" s="251" t="s">
        <v>246</v>
      </c>
      <c r="F69" s="251" t="s">
        <v>783</v>
      </c>
      <c r="G69" s="251" t="s">
        <v>642</v>
      </c>
      <c r="H69" s="652">
        <f>9646.719+1000+344.294</f>
        <v>10991.012999999999</v>
      </c>
      <c r="I69" s="465">
        <v>8998.807</v>
      </c>
      <c r="J69" s="225">
        <v>9997.688</v>
      </c>
    </row>
    <row r="70" spans="1:11" ht="22.5">
      <c r="A70" s="456"/>
      <c r="B70" s="581" t="s">
        <v>248</v>
      </c>
      <c r="C70" s="582"/>
      <c r="D70" s="251" t="s">
        <v>249</v>
      </c>
      <c r="E70" s="251" t="s">
        <v>246</v>
      </c>
      <c r="F70" s="251" t="s">
        <v>783</v>
      </c>
      <c r="G70" s="251" t="s">
        <v>638</v>
      </c>
      <c r="H70" s="652">
        <f>3400.429-38-10+450.361</f>
        <v>3802.79</v>
      </c>
      <c r="I70" s="465">
        <v>4596.67</v>
      </c>
      <c r="J70" s="225">
        <v>4417.099</v>
      </c>
      <c r="K70" s="561"/>
    </row>
    <row r="71" spans="1:11" ht="12.75">
      <c r="A71" s="456"/>
      <c r="B71" s="602" t="s">
        <v>250</v>
      </c>
      <c r="C71" s="582"/>
      <c r="D71" s="251" t="s">
        <v>249</v>
      </c>
      <c r="E71" s="251" t="s">
        <v>246</v>
      </c>
      <c r="F71" s="251" t="s">
        <v>783</v>
      </c>
      <c r="G71" s="251" t="s">
        <v>725</v>
      </c>
      <c r="H71" s="652">
        <v>10</v>
      </c>
      <c r="I71" s="465"/>
      <c r="J71" s="225"/>
      <c r="K71" s="561"/>
    </row>
    <row r="72" spans="1:10" ht="22.5">
      <c r="A72" s="456"/>
      <c r="B72" s="593" t="s">
        <v>782</v>
      </c>
      <c r="C72" s="585"/>
      <c r="D72" s="251" t="s">
        <v>249</v>
      </c>
      <c r="E72" s="251" t="s">
        <v>246</v>
      </c>
      <c r="F72" s="251" t="s">
        <v>395</v>
      </c>
      <c r="G72" s="251"/>
      <c r="H72" s="654">
        <f>H73</f>
        <v>47.31</v>
      </c>
      <c r="I72" s="340">
        <f>I73</f>
        <v>0</v>
      </c>
      <c r="J72" s="188">
        <f>J73</f>
        <v>0</v>
      </c>
    </row>
    <row r="73" spans="1:10" ht="12.75">
      <c r="A73" s="456"/>
      <c r="B73" s="581" t="s">
        <v>354</v>
      </c>
      <c r="C73" s="582"/>
      <c r="D73" s="251" t="s">
        <v>249</v>
      </c>
      <c r="E73" s="251" t="s">
        <v>246</v>
      </c>
      <c r="F73" s="251" t="s">
        <v>395</v>
      </c>
      <c r="G73" s="251" t="s">
        <v>755</v>
      </c>
      <c r="H73" s="654">
        <v>47.31</v>
      </c>
      <c r="I73" s="340"/>
      <c r="J73" s="188"/>
    </row>
    <row r="74" spans="1:10" ht="22.5">
      <c r="A74" s="456"/>
      <c r="B74" s="594" t="s">
        <v>780</v>
      </c>
      <c r="C74" s="585"/>
      <c r="D74" s="251" t="s">
        <v>249</v>
      </c>
      <c r="E74" s="251" t="s">
        <v>246</v>
      </c>
      <c r="F74" s="251" t="s">
        <v>779</v>
      </c>
      <c r="G74" s="251"/>
      <c r="H74" s="654">
        <f>H75</f>
        <v>288.7</v>
      </c>
      <c r="I74" s="340">
        <f>I75</f>
        <v>0</v>
      </c>
      <c r="J74" s="188">
        <f>J75</f>
        <v>0</v>
      </c>
    </row>
    <row r="75" spans="1:10" ht="12.75">
      <c r="A75" s="456"/>
      <c r="B75" s="581" t="s">
        <v>354</v>
      </c>
      <c r="C75" s="582"/>
      <c r="D75" s="251" t="s">
        <v>249</v>
      </c>
      <c r="E75" s="251" t="s">
        <v>246</v>
      </c>
      <c r="F75" s="251" t="s">
        <v>779</v>
      </c>
      <c r="G75" s="251" t="s">
        <v>755</v>
      </c>
      <c r="H75" s="654">
        <v>288.7</v>
      </c>
      <c r="I75" s="340"/>
      <c r="J75" s="188"/>
    </row>
    <row r="76" spans="1:10" ht="45" hidden="1">
      <c r="A76" s="456"/>
      <c r="B76" s="595" t="s">
        <v>776</v>
      </c>
      <c r="C76" s="582"/>
      <c r="D76" s="251" t="s">
        <v>249</v>
      </c>
      <c r="E76" s="251" t="s">
        <v>246</v>
      </c>
      <c r="F76" s="251" t="s">
        <v>775</v>
      </c>
      <c r="G76" s="251"/>
      <c r="H76" s="654">
        <f>H77</f>
        <v>0</v>
      </c>
      <c r="I76" s="340">
        <f>I77</f>
        <v>0</v>
      </c>
      <c r="J76" s="188">
        <f>J77</f>
        <v>0</v>
      </c>
    </row>
    <row r="77" spans="1:10" ht="12.75" hidden="1">
      <c r="A77" s="456"/>
      <c r="B77" s="581" t="s">
        <v>354</v>
      </c>
      <c r="C77" s="582"/>
      <c r="D77" s="251" t="s">
        <v>249</v>
      </c>
      <c r="E77" s="251" t="s">
        <v>246</v>
      </c>
      <c r="F77" s="251" t="s">
        <v>775</v>
      </c>
      <c r="G77" s="251" t="s">
        <v>755</v>
      </c>
      <c r="H77" s="654">
        <v>0</v>
      </c>
      <c r="I77" s="340"/>
      <c r="J77" s="188"/>
    </row>
    <row r="78" spans="1:10" ht="33.75">
      <c r="A78" s="456"/>
      <c r="B78" s="596" t="s">
        <v>746</v>
      </c>
      <c r="C78" s="582"/>
      <c r="D78" s="251" t="s">
        <v>249</v>
      </c>
      <c r="E78" s="251" t="s">
        <v>246</v>
      </c>
      <c r="F78" s="597" t="s">
        <v>745</v>
      </c>
      <c r="G78" s="251"/>
      <c r="H78" s="654">
        <f>H79</f>
        <v>1453.233</v>
      </c>
      <c r="I78" s="340">
        <f aca="true" t="shared" si="4" ref="I78:J80">I79</f>
        <v>1627.663</v>
      </c>
      <c r="J78" s="188">
        <f t="shared" si="4"/>
        <v>1782.733</v>
      </c>
    </row>
    <row r="79" spans="1:10" ht="12.75">
      <c r="A79" s="456"/>
      <c r="B79" s="592" t="s">
        <v>744</v>
      </c>
      <c r="C79" s="582"/>
      <c r="D79" s="251" t="s">
        <v>249</v>
      </c>
      <c r="E79" s="251" t="s">
        <v>246</v>
      </c>
      <c r="F79" s="597" t="s">
        <v>743</v>
      </c>
      <c r="G79" s="251"/>
      <c r="H79" s="654">
        <f>H80</f>
        <v>1453.233</v>
      </c>
      <c r="I79" s="340">
        <f t="shared" si="4"/>
        <v>1627.663</v>
      </c>
      <c r="J79" s="188">
        <f t="shared" si="4"/>
        <v>1782.733</v>
      </c>
    </row>
    <row r="80" spans="1:10" ht="22.5">
      <c r="A80" s="456"/>
      <c r="B80" s="598" t="s">
        <v>742</v>
      </c>
      <c r="C80" s="582"/>
      <c r="D80" s="251" t="s">
        <v>249</v>
      </c>
      <c r="E80" s="251" t="s">
        <v>246</v>
      </c>
      <c r="F80" s="597" t="s">
        <v>738</v>
      </c>
      <c r="G80" s="251"/>
      <c r="H80" s="654">
        <f>H81</f>
        <v>1453.233</v>
      </c>
      <c r="I80" s="340">
        <f t="shared" si="4"/>
        <v>1627.663</v>
      </c>
      <c r="J80" s="188">
        <f t="shared" si="4"/>
        <v>1782.733</v>
      </c>
    </row>
    <row r="81" spans="1:10" ht="12.75">
      <c r="A81" s="456"/>
      <c r="B81" s="581" t="s">
        <v>350</v>
      </c>
      <c r="C81" s="582"/>
      <c r="D81" s="251" t="s">
        <v>249</v>
      </c>
      <c r="E81" s="251" t="s">
        <v>246</v>
      </c>
      <c r="F81" s="597" t="s">
        <v>738</v>
      </c>
      <c r="G81" s="251" t="s">
        <v>642</v>
      </c>
      <c r="H81" s="654">
        <v>1453.233</v>
      </c>
      <c r="I81" s="340">
        <v>1627.663</v>
      </c>
      <c r="J81" s="188">
        <v>1782.733</v>
      </c>
    </row>
    <row r="82" spans="1:14" s="395" customFormat="1" ht="24">
      <c r="A82" s="456"/>
      <c r="B82" s="642" t="s">
        <v>757</v>
      </c>
      <c r="C82" s="600"/>
      <c r="D82" s="250" t="s">
        <v>249</v>
      </c>
      <c r="E82" s="250" t="s">
        <v>363</v>
      </c>
      <c r="F82" s="398"/>
      <c r="G82" s="250"/>
      <c r="H82" s="655">
        <f>H83</f>
        <v>219.472</v>
      </c>
      <c r="I82" s="455"/>
      <c r="J82" s="194"/>
      <c r="N82" s="396"/>
    </row>
    <row r="83" spans="1:10" ht="33.75">
      <c r="A83" s="456"/>
      <c r="B83" s="601" t="s">
        <v>366</v>
      </c>
      <c r="C83" s="582"/>
      <c r="D83" s="251" t="s">
        <v>249</v>
      </c>
      <c r="E83" s="251" t="s">
        <v>363</v>
      </c>
      <c r="F83" s="597" t="s">
        <v>788</v>
      </c>
      <c r="G83" s="251"/>
      <c r="H83" s="654">
        <f>H84</f>
        <v>219.472</v>
      </c>
      <c r="I83" s="340"/>
      <c r="J83" s="188"/>
    </row>
    <row r="84" spans="1:10" ht="22.5">
      <c r="A84" s="456"/>
      <c r="B84" s="601" t="s">
        <v>365</v>
      </c>
      <c r="C84" s="582"/>
      <c r="D84" s="251" t="s">
        <v>249</v>
      </c>
      <c r="E84" s="251" t="s">
        <v>363</v>
      </c>
      <c r="F84" s="597" t="s">
        <v>786</v>
      </c>
      <c r="G84" s="251"/>
      <c r="H84" s="654">
        <f>H85</f>
        <v>219.472</v>
      </c>
      <c r="I84" s="340"/>
      <c r="J84" s="188"/>
    </row>
    <row r="85" spans="1:10" ht="12.75">
      <c r="A85" s="456"/>
      <c r="B85" s="601" t="s">
        <v>360</v>
      </c>
      <c r="C85" s="582"/>
      <c r="D85" s="251" t="s">
        <v>249</v>
      </c>
      <c r="E85" s="251" t="s">
        <v>363</v>
      </c>
      <c r="F85" s="597" t="s">
        <v>785</v>
      </c>
      <c r="G85" s="251"/>
      <c r="H85" s="654">
        <f>H86</f>
        <v>219.472</v>
      </c>
      <c r="I85" s="340"/>
      <c r="J85" s="188"/>
    </row>
    <row r="86" spans="1:10" ht="22.5">
      <c r="A86" s="456"/>
      <c r="B86" s="601" t="s">
        <v>364</v>
      </c>
      <c r="C86" s="582"/>
      <c r="D86" s="251" t="s">
        <v>249</v>
      </c>
      <c r="E86" s="251" t="s">
        <v>363</v>
      </c>
      <c r="F86" s="597" t="s">
        <v>763</v>
      </c>
      <c r="G86" s="251"/>
      <c r="H86" s="654">
        <f>H87</f>
        <v>219.472</v>
      </c>
      <c r="I86" s="340"/>
      <c r="J86" s="188"/>
    </row>
    <row r="87" spans="1:10" ht="12.75">
      <c r="A87" s="456"/>
      <c r="B87" s="602" t="s">
        <v>354</v>
      </c>
      <c r="C87" s="582"/>
      <c r="D87" s="251" t="s">
        <v>249</v>
      </c>
      <c r="E87" s="251" t="s">
        <v>363</v>
      </c>
      <c r="F87" s="597" t="s">
        <v>763</v>
      </c>
      <c r="G87" s="251" t="s">
        <v>755</v>
      </c>
      <c r="H87" s="654">
        <v>219.472</v>
      </c>
      <c r="I87" s="340"/>
      <c r="J87" s="188"/>
    </row>
    <row r="88" spans="1:14" s="395" customFormat="1" ht="12.75" hidden="1">
      <c r="A88" s="456"/>
      <c r="B88" s="599" t="s">
        <v>214</v>
      </c>
      <c r="C88" s="250"/>
      <c r="D88" s="250" t="s">
        <v>249</v>
      </c>
      <c r="E88" s="250" t="s">
        <v>289</v>
      </c>
      <c r="F88" s="398"/>
      <c r="G88" s="250"/>
      <c r="H88" s="655">
        <f>H89</f>
        <v>0</v>
      </c>
      <c r="I88" s="455"/>
      <c r="J88" s="194"/>
      <c r="N88" s="396"/>
    </row>
    <row r="89" spans="1:10" ht="33.75" hidden="1">
      <c r="A89" s="579"/>
      <c r="B89" s="397" t="s">
        <v>287</v>
      </c>
      <c r="C89" s="251"/>
      <c r="D89" s="251" t="s">
        <v>249</v>
      </c>
      <c r="E89" s="251" t="s">
        <v>289</v>
      </c>
      <c r="F89" s="251" t="s">
        <v>723</v>
      </c>
      <c r="G89" s="251"/>
      <c r="H89" s="654">
        <f>H90</f>
        <v>0</v>
      </c>
      <c r="I89" s="340"/>
      <c r="J89" s="188"/>
    </row>
    <row r="90" spans="1:10" ht="12.75" hidden="1">
      <c r="A90" s="456"/>
      <c r="B90" s="374" t="s">
        <v>744</v>
      </c>
      <c r="C90" s="251"/>
      <c r="D90" s="251" t="s">
        <v>249</v>
      </c>
      <c r="E90" s="251" t="s">
        <v>289</v>
      </c>
      <c r="F90" s="251" t="s">
        <v>359</v>
      </c>
      <c r="G90" s="251"/>
      <c r="H90" s="654">
        <f>H91</f>
        <v>0</v>
      </c>
      <c r="I90" s="340"/>
      <c r="J90" s="188"/>
    </row>
    <row r="91" spans="1:10" ht="12.75" hidden="1">
      <c r="A91" s="456"/>
      <c r="B91" s="374" t="s">
        <v>744</v>
      </c>
      <c r="C91" s="251"/>
      <c r="D91" s="251" t="s">
        <v>249</v>
      </c>
      <c r="E91" s="251" t="s">
        <v>289</v>
      </c>
      <c r="F91" s="251" t="s">
        <v>716</v>
      </c>
      <c r="G91" s="251"/>
      <c r="H91" s="654">
        <f>H92</f>
        <v>0</v>
      </c>
      <c r="I91" s="340"/>
      <c r="J91" s="188"/>
    </row>
    <row r="92" spans="1:10" ht="22.5" hidden="1">
      <c r="A92" s="456"/>
      <c r="B92" s="601" t="s">
        <v>558</v>
      </c>
      <c r="C92" s="251"/>
      <c r="D92" s="251" t="s">
        <v>249</v>
      </c>
      <c r="E92" s="251" t="s">
        <v>289</v>
      </c>
      <c r="F92" s="251" t="s">
        <v>559</v>
      </c>
      <c r="G92" s="251"/>
      <c r="H92" s="654">
        <f>H93</f>
        <v>0</v>
      </c>
      <c r="I92" s="340"/>
      <c r="J92" s="188"/>
    </row>
    <row r="93" spans="1:10" ht="22.5" hidden="1">
      <c r="A93" s="456"/>
      <c r="B93" s="581" t="s">
        <v>248</v>
      </c>
      <c r="C93" s="251"/>
      <c r="D93" s="251" t="s">
        <v>249</v>
      </c>
      <c r="E93" s="251" t="s">
        <v>289</v>
      </c>
      <c r="F93" s="251" t="s">
        <v>559</v>
      </c>
      <c r="G93" s="251" t="s">
        <v>638</v>
      </c>
      <c r="H93" s="654">
        <v>0</v>
      </c>
      <c r="I93" s="340"/>
      <c r="J93" s="188"/>
    </row>
    <row r="94" spans="1:10" ht="12.75">
      <c r="A94" s="456"/>
      <c r="B94" s="640" t="s">
        <v>702</v>
      </c>
      <c r="C94" s="578"/>
      <c r="D94" s="250" t="s">
        <v>249</v>
      </c>
      <c r="E94" s="250" t="s">
        <v>257</v>
      </c>
      <c r="F94" s="250"/>
      <c r="G94" s="250"/>
      <c r="H94" s="655">
        <f aca="true" t="shared" si="5" ref="H94:J98">H95</f>
        <v>3078</v>
      </c>
      <c r="I94" s="455">
        <f t="shared" si="5"/>
        <v>2500.6</v>
      </c>
      <c r="J94" s="194">
        <f t="shared" si="5"/>
        <v>2701.74</v>
      </c>
    </row>
    <row r="95" spans="1:10" ht="33.75">
      <c r="A95" s="579"/>
      <c r="B95" s="393" t="s">
        <v>287</v>
      </c>
      <c r="C95" s="580"/>
      <c r="D95" s="251" t="s">
        <v>249</v>
      </c>
      <c r="E95" s="251" t="s">
        <v>257</v>
      </c>
      <c r="F95" s="251" t="s">
        <v>723</v>
      </c>
      <c r="G95" s="251"/>
      <c r="H95" s="654">
        <f t="shared" si="5"/>
        <v>3078</v>
      </c>
      <c r="I95" s="340">
        <f t="shared" si="5"/>
        <v>2500.6</v>
      </c>
      <c r="J95" s="188">
        <f t="shared" si="5"/>
        <v>2701.74</v>
      </c>
    </row>
    <row r="96" spans="1:10" ht="12.75">
      <c r="A96" s="456"/>
      <c r="B96" s="580" t="s">
        <v>744</v>
      </c>
      <c r="C96" s="580"/>
      <c r="D96" s="251" t="s">
        <v>249</v>
      </c>
      <c r="E96" s="251" t="s">
        <v>257</v>
      </c>
      <c r="F96" s="251" t="s">
        <v>359</v>
      </c>
      <c r="G96" s="251"/>
      <c r="H96" s="654">
        <f t="shared" si="5"/>
        <v>3078</v>
      </c>
      <c r="I96" s="340">
        <f t="shared" si="5"/>
        <v>2500.6</v>
      </c>
      <c r="J96" s="188">
        <f t="shared" si="5"/>
        <v>2701.74</v>
      </c>
    </row>
    <row r="97" spans="1:10" ht="12.75">
      <c r="A97" s="456"/>
      <c r="B97" s="580" t="s">
        <v>744</v>
      </c>
      <c r="C97" s="580"/>
      <c r="D97" s="251" t="s">
        <v>249</v>
      </c>
      <c r="E97" s="251" t="s">
        <v>257</v>
      </c>
      <c r="F97" s="251" t="s">
        <v>716</v>
      </c>
      <c r="G97" s="251"/>
      <c r="H97" s="654">
        <f t="shared" si="5"/>
        <v>3078</v>
      </c>
      <c r="I97" s="340">
        <f t="shared" si="5"/>
        <v>2500.6</v>
      </c>
      <c r="J97" s="188">
        <f t="shared" si="5"/>
        <v>2701.74</v>
      </c>
    </row>
    <row r="98" spans="1:10" ht="22.5">
      <c r="A98" s="456"/>
      <c r="B98" s="580" t="s">
        <v>706</v>
      </c>
      <c r="C98" s="580"/>
      <c r="D98" s="251" t="s">
        <v>249</v>
      </c>
      <c r="E98" s="251" t="s">
        <v>257</v>
      </c>
      <c r="F98" s="251" t="s">
        <v>701</v>
      </c>
      <c r="G98" s="251"/>
      <c r="H98" s="654">
        <f t="shared" si="5"/>
        <v>3078</v>
      </c>
      <c r="I98" s="340">
        <f t="shared" si="5"/>
        <v>2500.6</v>
      </c>
      <c r="J98" s="188">
        <f t="shared" si="5"/>
        <v>2701.74</v>
      </c>
    </row>
    <row r="99" spans="1:10" ht="13.5" customHeight="1">
      <c r="A99" s="456"/>
      <c r="B99" s="581" t="s">
        <v>358</v>
      </c>
      <c r="C99" s="582"/>
      <c r="D99" s="251" t="s">
        <v>249</v>
      </c>
      <c r="E99" s="251" t="s">
        <v>257</v>
      </c>
      <c r="F99" s="251" t="s">
        <v>701</v>
      </c>
      <c r="G99" s="251" t="s">
        <v>357</v>
      </c>
      <c r="H99" s="654">
        <v>3078</v>
      </c>
      <c r="I99" s="340">
        <v>2500.6</v>
      </c>
      <c r="J99" s="188">
        <v>2701.74</v>
      </c>
    </row>
    <row r="100" spans="1:10" ht="12.75">
      <c r="A100" s="456"/>
      <c r="B100" s="640" t="s">
        <v>727</v>
      </c>
      <c r="C100" s="578"/>
      <c r="D100" s="250" t="s">
        <v>249</v>
      </c>
      <c r="E100" s="250" t="s">
        <v>352</v>
      </c>
      <c r="F100" s="250"/>
      <c r="G100" s="250"/>
      <c r="H100" s="655">
        <f>H101+H107</f>
        <v>779.2479999999999</v>
      </c>
      <c r="I100" s="455">
        <f>I101+I107</f>
        <v>812</v>
      </c>
      <c r="J100" s="194">
        <f>J101+J107</f>
        <v>812</v>
      </c>
    </row>
    <row r="101" spans="1:10" ht="22.5">
      <c r="A101" s="579"/>
      <c r="B101" s="393" t="s">
        <v>736</v>
      </c>
      <c r="C101" s="580"/>
      <c r="D101" s="251" t="s">
        <v>249</v>
      </c>
      <c r="E101" s="251" t="s">
        <v>352</v>
      </c>
      <c r="F101" s="251" t="s">
        <v>735</v>
      </c>
      <c r="G101" s="251"/>
      <c r="H101" s="654">
        <f aca="true" t="shared" si="6" ref="H101:J103">H102</f>
        <v>779.2479999999999</v>
      </c>
      <c r="I101" s="340">
        <f t="shared" si="6"/>
        <v>213.5</v>
      </c>
      <c r="J101" s="188">
        <f t="shared" si="6"/>
        <v>213.5</v>
      </c>
    </row>
    <row r="102" spans="1:10" ht="12.75">
      <c r="A102" s="579"/>
      <c r="B102" s="393" t="s">
        <v>744</v>
      </c>
      <c r="C102" s="580"/>
      <c r="D102" s="251" t="s">
        <v>249</v>
      </c>
      <c r="E102" s="251" t="s">
        <v>352</v>
      </c>
      <c r="F102" s="251" t="s">
        <v>734</v>
      </c>
      <c r="G102" s="251"/>
      <c r="H102" s="654">
        <f t="shared" si="6"/>
        <v>779.2479999999999</v>
      </c>
      <c r="I102" s="340">
        <f t="shared" si="6"/>
        <v>213.5</v>
      </c>
      <c r="J102" s="188">
        <f t="shared" si="6"/>
        <v>213.5</v>
      </c>
    </row>
    <row r="103" spans="1:10" ht="12.75">
      <c r="A103" s="579"/>
      <c r="B103" s="393" t="s">
        <v>744</v>
      </c>
      <c r="C103" s="580"/>
      <c r="D103" s="251" t="s">
        <v>249</v>
      </c>
      <c r="E103" s="251" t="s">
        <v>352</v>
      </c>
      <c r="F103" s="251" t="s">
        <v>733</v>
      </c>
      <c r="G103" s="251"/>
      <c r="H103" s="654">
        <f t="shared" si="6"/>
        <v>779.2479999999999</v>
      </c>
      <c r="I103" s="340">
        <f t="shared" si="6"/>
        <v>213.5</v>
      </c>
      <c r="J103" s="188">
        <f t="shared" si="6"/>
        <v>213.5</v>
      </c>
    </row>
    <row r="104" spans="1:10" ht="12.75">
      <c r="A104" s="579"/>
      <c r="B104" s="393" t="s">
        <v>356</v>
      </c>
      <c r="C104" s="580"/>
      <c r="D104" s="251" t="s">
        <v>249</v>
      </c>
      <c r="E104" s="251" t="s">
        <v>352</v>
      </c>
      <c r="F104" s="251" t="s">
        <v>726</v>
      </c>
      <c r="G104" s="251"/>
      <c r="H104" s="654">
        <f>H105+H106</f>
        <v>779.2479999999999</v>
      </c>
      <c r="I104" s="340">
        <f>I105+I106</f>
        <v>213.5</v>
      </c>
      <c r="J104" s="188">
        <f>J105+J106</f>
        <v>213.5</v>
      </c>
    </row>
    <row r="105" spans="1:10" ht="22.5">
      <c r="A105" s="456"/>
      <c r="B105" s="581" t="s">
        <v>248</v>
      </c>
      <c r="C105" s="582"/>
      <c r="D105" s="251" t="s">
        <v>249</v>
      </c>
      <c r="E105" s="251" t="s">
        <v>352</v>
      </c>
      <c r="F105" s="251" t="s">
        <v>726</v>
      </c>
      <c r="G105" s="251" t="s">
        <v>638</v>
      </c>
      <c r="H105" s="654">
        <f>679.334-0.086</f>
        <v>679.2479999999999</v>
      </c>
      <c r="I105" s="340">
        <v>178.5</v>
      </c>
      <c r="J105" s="188">
        <v>178.5</v>
      </c>
    </row>
    <row r="106" spans="1:10" ht="12.75">
      <c r="A106" s="456"/>
      <c r="B106" s="581" t="s">
        <v>250</v>
      </c>
      <c r="C106" s="582"/>
      <c r="D106" s="251" t="s">
        <v>249</v>
      </c>
      <c r="E106" s="251" t="s">
        <v>352</v>
      </c>
      <c r="F106" s="251" t="s">
        <v>726</v>
      </c>
      <c r="G106" s="251" t="s">
        <v>725</v>
      </c>
      <c r="H106" s="654">
        <v>100</v>
      </c>
      <c r="I106" s="340">
        <v>35</v>
      </c>
      <c r="J106" s="188">
        <v>35</v>
      </c>
    </row>
    <row r="107" spans="1:10" ht="33.75" hidden="1">
      <c r="A107" s="603"/>
      <c r="B107" s="393" t="s">
        <v>361</v>
      </c>
      <c r="C107" s="578"/>
      <c r="D107" s="250" t="s">
        <v>249</v>
      </c>
      <c r="E107" s="250" t="s">
        <v>352</v>
      </c>
      <c r="F107" s="250" t="s">
        <v>788</v>
      </c>
      <c r="G107" s="250"/>
      <c r="H107" s="655">
        <f aca="true" t="shared" si="7" ref="H107:J108">H108</f>
        <v>0</v>
      </c>
      <c r="I107" s="455">
        <f t="shared" si="7"/>
        <v>598.5</v>
      </c>
      <c r="J107" s="194">
        <f t="shared" si="7"/>
        <v>598.5</v>
      </c>
    </row>
    <row r="108" spans="1:10" ht="33.75" hidden="1">
      <c r="A108" s="579"/>
      <c r="B108" s="592" t="s">
        <v>787</v>
      </c>
      <c r="C108" s="580"/>
      <c r="D108" s="251" t="s">
        <v>249</v>
      </c>
      <c r="E108" s="251" t="s">
        <v>352</v>
      </c>
      <c r="F108" s="251" t="s">
        <v>786</v>
      </c>
      <c r="G108" s="251"/>
      <c r="H108" s="654">
        <f t="shared" si="7"/>
        <v>0</v>
      </c>
      <c r="I108" s="340">
        <f t="shared" si="7"/>
        <v>598.5</v>
      </c>
      <c r="J108" s="188">
        <f t="shared" si="7"/>
        <v>598.5</v>
      </c>
    </row>
    <row r="109" spans="1:10" ht="12.75" hidden="1">
      <c r="A109" s="579"/>
      <c r="B109" s="393" t="s">
        <v>744</v>
      </c>
      <c r="C109" s="580"/>
      <c r="D109" s="251" t="s">
        <v>249</v>
      </c>
      <c r="E109" s="251" t="s">
        <v>352</v>
      </c>
      <c r="F109" s="251" t="s">
        <v>785</v>
      </c>
      <c r="G109" s="251"/>
      <c r="H109" s="654">
        <f>H114</f>
        <v>0</v>
      </c>
      <c r="I109" s="340">
        <f>I114</f>
        <v>598.5</v>
      </c>
      <c r="J109" s="188">
        <f>J114</f>
        <v>598.5</v>
      </c>
    </row>
    <row r="110" spans="1:10" ht="12.75" hidden="1">
      <c r="A110" s="579"/>
      <c r="B110" s="393" t="s">
        <v>356</v>
      </c>
      <c r="C110" s="580"/>
      <c r="D110" s="251" t="s">
        <v>249</v>
      </c>
      <c r="E110" s="251" t="s">
        <v>352</v>
      </c>
      <c r="F110" s="251" t="s">
        <v>355</v>
      </c>
      <c r="G110" s="251"/>
      <c r="H110" s="654">
        <f>H111</f>
        <v>0</v>
      </c>
      <c r="I110" s="340">
        <f>I111</f>
        <v>0</v>
      </c>
      <c r="J110" s="188">
        <f>J111</f>
        <v>0</v>
      </c>
    </row>
    <row r="111" spans="1:10" ht="22.5" hidden="1">
      <c r="A111" s="456"/>
      <c r="B111" s="581" t="s">
        <v>248</v>
      </c>
      <c r="C111" s="582"/>
      <c r="D111" s="251" t="s">
        <v>249</v>
      </c>
      <c r="E111" s="251" t="s">
        <v>352</v>
      </c>
      <c r="F111" s="251" t="s">
        <v>355</v>
      </c>
      <c r="G111" s="251" t="s">
        <v>638</v>
      </c>
      <c r="H111" s="654"/>
      <c r="I111" s="340"/>
      <c r="J111" s="188"/>
    </row>
    <row r="112" spans="1:10" ht="22.5" hidden="1">
      <c r="A112" s="456"/>
      <c r="B112" s="593" t="s">
        <v>782</v>
      </c>
      <c r="C112" s="585"/>
      <c r="D112" s="251" t="s">
        <v>249</v>
      </c>
      <c r="E112" s="251" t="s">
        <v>246</v>
      </c>
      <c r="F112" s="251" t="s">
        <v>781</v>
      </c>
      <c r="G112" s="251"/>
      <c r="H112" s="654">
        <f>H113</f>
        <v>0</v>
      </c>
      <c r="I112" s="340">
        <f>I113</f>
        <v>0</v>
      </c>
      <c r="J112" s="188">
        <f>J113</f>
        <v>0</v>
      </c>
    </row>
    <row r="113" spans="1:10" ht="12.75" hidden="1">
      <c r="A113" s="456"/>
      <c r="B113" s="581" t="s">
        <v>354</v>
      </c>
      <c r="C113" s="582"/>
      <c r="D113" s="251" t="s">
        <v>249</v>
      </c>
      <c r="E113" s="251" t="s">
        <v>246</v>
      </c>
      <c r="F113" s="251" t="s">
        <v>781</v>
      </c>
      <c r="G113" s="251" t="s">
        <v>755</v>
      </c>
      <c r="H113" s="654"/>
      <c r="I113" s="340"/>
      <c r="J113" s="188"/>
    </row>
    <row r="114" spans="1:10" ht="51" hidden="1">
      <c r="A114" s="456"/>
      <c r="B114" s="245" t="s">
        <v>353</v>
      </c>
      <c r="C114" s="585"/>
      <c r="D114" s="251" t="s">
        <v>249</v>
      </c>
      <c r="E114" s="251" t="s">
        <v>352</v>
      </c>
      <c r="F114" s="251" t="s">
        <v>761</v>
      </c>
      <c r="G114" s="251"/>
      <c r="H114" s="654">
        <f>H115+H116</f>
        <v>0</v>
      </c>
      <c r="I114" s="340">
        <f>I115+I116</f>
        <v>598.5</v>
      </c>
      <c r="J114" s="188">
        <f>J115+J116</f>
        <v>598.5</v>
      </c>
    </row>
    <row r="115" spans="1:10" ht="12.75" hidden="1">
      <c r="A115" s="456"/>
      <c r="B115" s="581" t="s">
        <v>350</v>
      </c>
      <c r="C115" s="582"/>
      <c r="D115" s="251" t="s">
        <v>249</v>
      </c>
      <c r="E115" s="251" t="s">
        <v>352</v>
      </c>
      <c r="F115" s="251" t="s">
        <v>761</v>
      </c>
      <c r="G115" s="251" t="s">
        <v>642</v>
      </c>
      <c r="H115" s="654"/>
      <c r="I115" s="340">
        <v>561.3</v>
      </c>
      <c r="J115" s="188">
        <v>561.3</v>
      </c>
    </row>
    <row r="116" spans="1:10" ht="22.5" hidden="1">
      <c r="A116" s="456"/>
      <c r="B116" s="581" t="s">
        <v>248</v>
      </c>
      <c r="C116" s="582"/>
      <c r="D116" s="251" t="s">
        <v>249</v>
      </c>
      <c r="E116" s="251" t="s">
        <v>352</v>
      </c>
      <c r="F116" s="251" t="s">
        <v>761</v>
      </c>
      <c r="G116" s="251" t="s">
        <v>638</v>
      </c>
      <c r="H116" s="654"/>
      <c r="I116" s="340">
        <v>37.2</v>
      </c>
      <c r="J116" s="188">
        <v>37.2</v>
      </c>
    </row>
    <row r="117" spans="1:10" ht="12.75">
      <c r="A117" s="456"/>
      <c r="B117" s="604" t="s">
        <v>207</v>
      </c>
      <c r="C117" s="582"/>
      <c r="D117" s="250" t="s">
        <v>277</v>
      </c>
      <c r="E117" s="250" t="s">
        <v>252</v>
      </c>
      <c r="F117" s="251"/>
      <c r="G117" s="251"/>
      <c r="H117" s="655">
        <f>H118</f>
        <v>719.6999999999999</v>
      </c>
      <c r="I117" s="455">
        <f aca="true" t="shared" si="8" ref="I117:J121">I118</f>
        <v>0</v>
      </c>
      <c r="J117" s="194">
        <f t="shared" si="8"/>
        <v>0</v>
      </c>
    </row>
    <row r="118" spans="1:10" ht="12.75">
      <c r="A118" s="456"/>
      <c r="B118" s="604" t="s">
        <v>643</v>
      </c>
      <c r="C118" s="582"/>
      <c r="D118" s="250" t="s">
        <v>277</v>
      </c>
      <c r="E118" s="250" t="s">
        <v>284</v>
      </c>
      <c r="F118" s="251"/>
      <c r="G118" s="251"/>
      <c r="H118" s="655">
        <f>H119</f>
        <v>719.6999999999999</v>
      </c>
      <c r="I118" s="455">
        <f t="shared" si="8"/>
        <v>0</v>
      </c>
      <c r="J118" s="194">
        <f t="shared" si="8"/>
        <v>0</v>
      </c>
    </row>
    <row r="119" spans="1:10" ht="21">
      <c r="A119" s="456"/>
      <c r="B119" s="392" t="s">
        <v>351</v>
      </c>
      <c r="C119" s="582"/>
      <c r="D119" s="250" t="s">
        <v>277</v>
      </c>
      <c r="E119" s="250" t="s">
        <v>284</v>
      </c>
      <c r="F119" s="250" t="s">
        <v>723</v>
      </c>
      <c r="G119" s="251"/>
      <c r="H119" s="655">
        <f>H120</f>
        <v>719.6999999999999</v>
      </c>
      <c r="I119" s="455">
        <f t="shared" si="8"/>
        <v>0</v>
      </c>
      <c r="J119" s="194">
        <f t="shared" si="8"/>
        <v>0</v>
      </c>
    </row>
    <row r="120" spans="1:10" ht="12.75">
      <c r="A120" s="456"/>
      <c r="B120" s="393" t="s">
        <v>744</v>
      </c>
      <c r="C120" s="582"/>
      <c r="D120" s="251" t="s">
        <v>277</v>
      </c>
      <c r="E120" s="251" t="s">
        <v>284</v>
      </c>
      <c r="F120" s="251" t="s">
        <v>718</v>
      </c>
      <c r="G120" s="251"/>
      <c r="H120" s="654">
        <f>H121</f>
        <v>719.6999999999999</v>
      </c>
      <c r="I120" s="340">
        <f t="shared" si="8"/>
        <v>0</v>
      </c>
      <c r="J120" s="188">
        <f t="shared" si="8"/>
        <v>0</v>
      </c>
    </row>
    <row r="121" spans="1:10" ht="12.75">
      <c r="A121" s="456"/>
      <c r="B121" s="393" t="s">
        <v>744</v>
      </c>
      <c r="C121" s="582"/>
      <c r="D121" s="251" t="s">
        <v>277</v>
      </c>
      <c r="E121" s="251" t="s">
        <v>284</v>
      </c>
      <c r="F121" s="251" t="s">
        <v>716</v>
      </c>
      <c r="G121" s="251"/>
      <c r="H121" s="654">
        <f>H122</f>
        <v>719.6999999999999</v>
      </c>
      <c r="I121" s="340">
        <f t="shared" si="8"/>
        <v>0</v>
      </c>
      <c r="J121" s="188">
        <f t="shared" si="8"/>
        <v>0</v>
      </c>
    </row>
    <row r="122" spans="1:10" ht="22.5">
      <c r="A122" s="456"/>
      <c r="B122" s="605" t="s">
        <v>645</v>
      </c>
      <c r="C122" s="582"/>
      <c r="D122" s="251" t="s">
        <v>277</v>
      </c>
      <c r="E122" s="251" t="s">
        <v>284</v>
      </c>
      <c r="F122" s="251" t="s">
        <v>639</v>
      </c>
      <c r="G122" s="251"/>
      <c r="H122" s="654">
        <f>H123+H124</f>
        <v>719.6999999999999</v>
      </c>
      <c r="I122" s="340">
        <f>I123+I124</f>
        <v>0</v>
      </c>
      <c r="J122" s="188">
        <f>J123+J124</f>
        <v>0</v>
      </c>
    </row>
    <row r="123" spans="1:10" ht="12.75">
      <c r="A123" s="456"/>
      <c r="B123" s="581" t="s">
        <v>350</v>
      </c>
      <c r="C123" s="582"/>
      <c r="D123" s="251" t="s">
        <v>277</v>
      </c>
      <c r="E123" s="251" t="s">
        <v>284</v>
      </c>
      <c r="F123" s="251" t="s">
        <v>639</v>
      </c>
      <c r="G123" s="251" t="s">
        <v>642</v>
      </c>
      <c r="H123" s="654">
        <f>490.323+148.077+56.8</f>
        <v>695.1999999999999</v>
      </c>
      <c r="I123" s="340"/>
      <c r="J123" s="188"/>
    </row>
    <row r="124" spans="1:10" ht="22.5">
      <c r="A124" s="456"/>
      <c r="B124" s="581" t="s">
        <v>248</v>
      </c>
      <c r="C124" s="582"/>
      <c r="D124" s="251" t="s">
        <v>277</v>
      </c>
      <c r="E124" s="251" t="s">
        <v>284</v>
      </c>
      <c r="F124" s="251" t="s">
        <v>639</v>
      </c>
      <c r="G124" s="251" t="s">
        <v>638</v>
      </c>
      <c r="H124" s="654">
        <v>24.5</v>
      </c>
      <c r="I124" s="340"/>
      <c r="J124" s="188"/>
    </row>
    <row r="125" spans="1:10" ht="12.75">
      <c r="A125" s="579"/>
      <c r="B125" s="643" t="s">
        <v>202</v>
      </c>
      <c r="C125" s="578"/>
      <c r="D125" s="250" t="s">
        <v>284</v>
      </c>
      <c r="E125" s="250" t="s">
        <v>252</v>
      </c>
      <c r="F125" s="250"/>
      <c r="G125" s="250"/>
      <c r="H125" s="655">
        <f>H126</f>
        <v>1308.1860000000001</v>
      </c>
      <c r="I125" s="455">
        <f>I126</f>
        <v>1202</v>
      </c>
      <c r="J125" s="194">
        <f>J126</f>
        <v>676</v>
      </c>
    </row>
    <row r="126" spans="1:10" ht="24">
      <c r="A126" s="456"/>
      <c r="B126" s="640" t="s">
        <v>349</v>
      </c>
      <c r="C126" s="578"/>
      <c r="D126" s="250" t="s">
        <v>284</v>
      </c>
      <c r="E126" s="250" t="s">
        <v>320</v>
      </c>
      <c r="F126" s="250"/>
      <c r="G126" s="250"/>
      <c r="H126" s="655">
        <f>H127+H147</f>
        <v>1308.1860000000001</v>
      </c>
      <c r="I126" s="455">
        <f>I127+I147</f>
        <v>1202</v>
      </c>
      <c r="J126" s="194">
        <f>J127+J147</f>
        <v>676</v>
      </c>
    </row>
    <row r="127" spans="1:10" ht="22.5">
      <c r="A127" s="579"/>
      <c r="B127" s="598" t="s">
        <v>625</v>
      </c>
      <c r="C127" s="606"/>
      <c r="D127" s="251" t="s">
        <v>284</v>
      </c>
      <c r="E127" s="251" t="s">
        <v>320</v>
      </c>
      <c r="F127" s="251" t="s">
        <v>71</v>
      </c>
      <c r="G127" s="251"/>
      <c r="H127" s="654">
        <f>H131+H138+H143</f>
        <v>676</v>
      </c>
      <c r="I127" s="340">
        <f>I128+I140</f>
        <v>1202</v>
      </c>
      <c r="J127" s="188">
        <f>J128+J140</f>
        <v>676</v>
      </c>
    </row>
    <row r="128" spans="1:10" ht="45">
      <c r="A128" s="579"/>
      <c r="B128" s="607" t="s">
        <v>741</v>
      </c>
      <c r="C128" s="606"/>
      <c r="D128" s="608" t="s">
        <v>284</v>
      </c>
      <c r="E128" s="608" t="s">
        <v>320</v>
      </c>
      <c r="F128" s="608" t="s">
        <v>70</v>
      </c>
      <c r="G128" s="608"/>
      <c r="H128" s="654">
        <f>H129+H136</f>
        <v>363.32</v>
      </c>
      <c r="I128" s="340">
        <f>I129+I136</f>
        <v>506</v>
      </c>
      <c r="J128" s="188">
        <f>J129+J136</f>
        <v>646</v>
      </c>
    </row>
    <row r="129" spans="1:10" ht="33.75">
      <c r="A129" s="579"/>
      <c r="B129" s="592" t="s">
        <v>68</v>
      </c>
      <c r="C129" s="606"/>
      <c r="D129" s="608" t="s">
        <v>284</v>
      </c>
      <c r="E129" s="608" t="s">
        <v>320</v>
      </c>
      <c r="F129" s="608" t="s">
        <v>67</v>
      </c>
      <c r="G129" s="608"/>
      <c r="H129" s="654">
        <f>H130+H132+H134</f>
        <v>93.32</v>
      </c>
      <c r="I129" s="340">
        <f>I130+I132+I134</f>
        <v>320</v>
      </c>
      <c r="J129" s="188">
        <f>J130+J132+J134</f>
        <v>340</v>
      </c>
    </row>
    <row r="130" spans="1:10" ht="22.5">
      <c r="A130" s="579"/>
      <c r="B130" s="609" t="s">
        <v>69</v>
      </c>
      <c r="C130" s="606"/>
      <c r="D130" s="608" t="s">
        <v>284</v>
      </c>
      <c r="E130" s="608" t="s">
        <v>320</v>
      </c>
      <c r="F130" s="608" t="s">
        <v>65</v>
      </c>
      <c r="G130" s="608"/>
      <c r="H130" s="654">
        <f>H131</f>
        <v>93.32</v>
      </c>
      <c r="I130" s="340">
        <f>I131</f>
        <v>320</v>
      </c>
      <c r="J130" s="188">
        <f>J131</f>
        <v>340</v>
      </c>
    </row>
    <row r="131" spans="1:10" ht="22.5">
      <c r="A131" s="579"/>
      <c r="B131" s="581" t="s">
        <v>248</v>
      </c>
      <c r="C131" s="582"/>
      <c r="D131" s="608" t="s">
        <v>284</v>
      </c>
      <c r="E131" s="608" t="s">
        <v>320</v>
      </c>
      <c r="F131" s="608" t="s">
        <v>65</v>
      </c>
      <c r="G131" s="251" t="s">
        <v>638</v>
      </c>
      <c r="H131" s="654">
        <v>93.32</v>
      </c>
      <c r="I131" s="340">
        <v>320</v>
      </c>
      <c r="J131" s="188">
        <v>340</v>
      </c>
    </row>
    <row r="132" spans="1:10" ht="12.75" hidden="1">
      <c r="A132" s="579"/>
      <c r="B132" s="610" t="s">
        <v>348</v>
      </c>
      <c r="C132" s="606"/>
      <c r="D132" s="608" t="s">
        <v>284</v>
      </c>
      <c r="E132" s="608" t="s">
        <v>320</v>
      </c>
      <c r="F132" s="608" t="s">
        <v>347</v>
      </c>
      <c r="G132" s="608"/>
      <c r="H132" s="654">
        <f>H133</f>
        <v>0</v>
      </c>
      <c r="I132" s="340">
        <f>I133</f>
        <v>0</v>
      </c>
      <c r="J132" s="188">
        <f>J133</f>
        <v>0</v>
      </c>
    </row>
    <row r="133" spans="1:10" ht="22.5" hidden="1">
      <c r="A133" s="579"/>
      <c r="B133" s="581" t="s">
        <v>248</v>
      </c>
      <c r="C133" s="582"/>
      <c r="D133" s="608" t="s">
        <v>284</v>
      </c>
      <c r="E133" s="608" t="s">
        <v>320</v>
      </c>
      <c r="F133" s="608" t="s">
        <v>347</v>
      </c>
      <c r="G133" s="251" t="s">
        <v>638</v>
      </c>
      <c r="H133" s="654"/>
      <c r="I133" s="340"/>
      <c r="J133" s="188"/>
    </row>
    <row r="134" spans="1:10" ht="12.75" hidden="1">
      <c r="A134" s="579"/>
      <c r="B134" s="610" t="s">
        <v>346</v>
      </c>
      <c r="C134" s="606"/>
      <c r="D134" s="608" t="s">
        <v>284</v>
      </c>
      <c r="E134" s="608" t="s">
        <v>320</v>
      </c>
      <c r="F134" s="608" t="s">
        <v>345</v>
      </c>
      <c r="G134" s="608"/>
      <c r="H134" s="654">
        <f>H135</f>
        <v>0</v>
      </c>
      <c r="I134" s="340">
        <f>I135</f>
        <v>0</v>
      </c>
      <c r="J134" s="188">
        <f>J135</f>
        <v>0</v>
      </c>
    </row>
    <row r="135" spans="1:10" ht="22.5" hidden="1">
      <c r="A135" s="579"/>
      <c r="B135" s="581" t="s">
        <v>248</v>
      </c>
      <c r="C135" s="582"/>
      <c r="D135" s="608" t="s">
        <v>284</v>
      </c>
      <c r="E135" s="608" t="s">
        <v>320</v>
      </c>
      <c r="F135" s="608" t="s">
        <v>345</v>
      </c>
      <c r="G135" s="251" t="s">
        <v>638</v>
      </c>
      <c r="H135" s="654"/>
      <c r="I135" s="340"/>
      <c r="J135" s="188"/>
    </row>
    <row r="136" spans="1:10" ht="12.75">
      <c r="A136" s="579"/>
      <c r="B136" s="610" t="s">
        <v>344</v>
      </c>
      <c r="C136" s="606"/>
      <c r="D136" s="608" t="s">
        <v>284</v>
      </c>
      <c r="E136" s="608" t="s">
        <v>320</v>
      </c>
      <c r="F136" s="608" t="s">
        <v>63</v>
      </c>
      <c r="G136" s="608"/>
      <c r="H136" s="654">
        <f>H137</f>
        <v>270</v>
      </c>
      <c r="I136" s="340">
        <f>I137</f>
        <v>186</v>
      </c>
      <c r="J136" s="188">
        <f>J137</f>
        <v>306</v>
      </c>
    </row>
    <row r="137" spans="1:10" ht="12.75">
      <c r="A137" s="579"/>
      <c r="B137" s="584" t="s">
        <v>343</v>
      </c>
      <c r="C137" s="585"/>
      <c r="D137" s="251" t="s">
        <v>284</v>
      </c>
      <c r="E137" s="251" t="s">
        <v>320</v>
      </c>
      <c r="F137" s="608" t="s">
        <v>61</v>
      </c>
      <c r="G137" s="608"/>
      <c r="H137" s="654">
        <f>H138+H139</f>
        <v>270</v>
      </c>
      <c r="I137" s="340">
        <f>I138+I139</f>
        <v>186</v>
      </c>
      <c r="J137" s="188">
        <f>J138+J139</f>
        <v>306</v>
      </c>
    </row>
    <row r="138" spans="1:10" ht="22.5">
      <c r="A138" s="579"/>
      <c r="B138" s="581" t="s">
        <v>248</v>
      </c>
      <c r="C138" s="582"/>
      <c r="D138" s="251" t="s">
        <v>284</v>
      </c>
      <c r="E138" s="251" t="s">
        <v>320</v>
      </c>
      <c r="F138" s="608" t="s">
        <v>61</v>
      </c>
      <c r="G138" s="608">
        <v>240</v>
      </c>
      <c r="H138" s="654">
        <v>270</v>
      </c>
      <c r="I138" s="340">
        <v>186</v>
      </c>
      <c r="J138" s="188">
        <v>306</v>
      </c>
    </row>
    <row r="139" spans="1:10" ht="22.5" hidden="1">
      <c r="A139" s="579"/>
      <c r="B139" s="582" t="s">
        <v>342</v>
      </c>
      <c r="C139" s="582"/>
      <c r="D139" s="251" t="s">
        <v>284</v>
      </c>
      <c r="E139" s="251" t="s">
        <v>320</v>
      </c>
      <c r="F139" s="608" t="s">
        <v>61</v>
      </c>
      <c r="G139" s="608" t="s">
        <v>341</v>
      </c>
      <c r="H139" s="654"/>
      <c r="I139" s="340"/>
      <c r="J139" s="188"/>
    </row>
    <row r="140" spans="1:10" ht="12.75">
      <c r="A140" s="579"/>
      <c r="B140" s="610" t="s">
        <v>340</v>
      </c>
      <c r="C140" s="606"/>
      <c r="D140" s="608" t="s">
        <v>284</v>
      </c>
      <c r="E140" s="608" t="s">
        <v>320</v>
      </c>
      <c r="F140" s="608" t="s">
        <v>60</v>
      </c>
      <c r="G140" s="608"/>
      <c r="H140" s="654">
        <f>H141</f>
        <v>312.68</v>
      </c>
      <c r="I140" s="340">
        <f>I141</f>
        <v>696</v>
      </c>
      <c r="J140" s="188">
        <f>J141</f>
        <v>30</v>
      </c>
    </row>
    <row r="141" spans="1:10" ht="22.5">
      <c r="A141" s="579"/>
      <c r="B141" s="610" t="s">
        <v>339</v>
      </c>
      <c r="C141" s="606"/>
      <c r="D141" s="608" t="s">
        <v>284</v>
      </c>
      <c r="E141" s="608" t="s">
        <v>320</v>
      </c>
      <c r="F141" s="608" t="s">
        <v>58</v>
      </c>
      <c r="G141" s="608"/>
      <c r="H141" s="654">
        <f>H142</f>
        <v>312.68</v>
      </c>
      <c r="I141" s="340">
        <f>I142+I144</f>
        <v>696</v>
      </c>
      <c r="J141" s="188">
        <f>J142+J144</f>
        <v>30</v>
      </c>
    </row>
    <row r="142" spans="1:10" ht="12.75">
      <c r="A142" s="579"/>
      <c r="B142" s="644" t="s">
        <v>57</v>
      </c>
      <c r="C142" s="585"/>
      <c r="D142" s="608" t="s">
        <v>284</v>
      </c>
      <c r="E142" s="608" t="s">
        <v>320</v>
      </c>
      <c r="F142" s="608" t="s">
        <v>53</v>
      </c>
      <c r="G142" s="608"/>
      <c r="H142" s="654">
        <f>H143</f>
        <v>312.68</v>
      </c>
      <c r="I142" s="340">
        <f>I143</f>
        <v>696</v>
      </c>
      <c r="J142" s="188">
        <f>J143</f>
        <v>30</v>
      </c>
    </row>
    <row r="143" spans="1:10" ht="22.5">
      <c r="A143" s="579"/>
      <c r="B143" s="581" t="s">
        <v>248</v>
      </c>
      <c r="C143" s="582"/>
      <c r="D143" s="608" t="s">
        <v>284</v>
      </c>
      <c r="E143" s="608" t="s">
        <v>320</v>
      </c>
      <c r="F143" s="608" t="s">
        <v>53</v>
      </c>
      <c r="G143" s="251" t="s">
        <v>638</v>
      </c>
      <c r="H143" s="654">
        <v>312.68</v>
      </c>
      <c r="I143" s="340">
        <v>696</v>
      </c>
      <c r="J143" s="188">
        <v>30</v>
      </c>
    </row>
    <row r="144" spans="1:10" ht="27" customHeight="1">
      <c r="A144" s="579"/>
      <c r="B144" s="643" t="s">
        <v>578</v>
      </c>
      <c r="C144" s="585"/>
      <c r="D144" s="611" t="s">
        <v>284</v>
      </c>
      <c r="E144" s="611" t="s">
        <v>577</v>
      </c>
      <c r="F144" s="250"/>
      <c r="G144" s="611"/>
      <c r="H144" s="655">
        <f>H146</f>
        <v>632.186</v>
      </c>
      <c r="I144" s="340">
        <f>I146</f>
        <v>0</v>
      </c>
      <c r="J144" s="188">
        <f>J146</f>
        <v>0</v>
      </c>
    </row>
    <row r="145" spans="1:10" ht="26.25" customHeight="1">
      <c r="A145" s="579"/>
      <c r="B145" s="393" t="s">
        <v>361</v>
      </c>
      <c r="C145" s="585"/>
      <c r="D145" s="608" t="s">
        <v>284</v>
      </c>
      <c r="E145" s="608" t="s">
        <v>577</v>
      </c>
      <c r="F145" s="251" t="s">
        <v>788</v>
      </c>
      <c r="G145" s="608"/>
      <c r="H145" s="654">
        <f>H146</f>
        <v>632.186</v>
      </c>
      <c r="I145" s="340"/>
      <c r="J145" s="188"/>
    </row>
    <row r="146" spans="1:10" ht="27.75" customHeight="1">
      <c r="A146" s="579"/>
      <c r="B146" s="592" t="s">
        <v>787</v>
      </c>
      <c r="C146" s="582"/>
      <c r="D146" s="608" t="s">
        <v>284</v>
      </c>
      <c r="E146" s="608" t="s">
        <v>577</v>
      </c>
      <c r="F146" s="251" t="s">
        <v>786</v>
      </c>
      <c r="G146" s="251"/>
      <c r="H146" s="654">
        <f>H147</f>
        <v>632.186</v>
      </c>
      <c r="I146" s="340"/>
      <c r="J146" s="188"/>
    </row>
    <row r="147" spans="1:10" ht="12.75">
      <c r="A147" s="456"/>
      <c r="B147" s="610" t="s">
        <v>744</v>
      </c>
      <c r="C147" s="612"/>
      <c r="D147" s="251" t="s">
        <v>284</v>
      </c>
      <c r="E147" s="251" t="s">
        <v>577</v>
      </c>
      <c r="F147" s="251" t="s">
        <v>785</v>
      </c>
      <c r="G147" s="251"/>
      <c r="H147" s="654">
        <f>H148</f>
        <v>632.186</v>
      </c>
      <c r="I147" s="455">
        <f aca="true" t="shared" si="9" ref="I147:J149">I148</f>
        <v>0</v>
      </c>
      <c r="J147" s="194">
        <f t="shared" si="9"/>
        <v>0</v>
      </c>
    </row>
    <row r="148" spans="1:10" ht="33.75">
      <c r="A148" s="579"/>
      <c r="B148" s="610" t="s">
        <v>579</v>
      </c>
      <c r="C148" s="613"/>
      <c r="D148" s="251" t="s">
        <v>284</v>
      </c>
      <c r="E148" s="251" t="s">
        <v>577</v>
      </c>
      <c r="F148" s="251" t="s">
        <v>761</v>
      </c>
      <c r="G148" s="251"/>
      <c r="H148" s="654">
        <f>H149+H150</f>
        <v>632.186</v>
      </c>
      <c r="I148" s="340">
        <f t="shared" si="9"/>
        <v>0</v>
      </c>
      <c r="J148" s="188">
        <f t="shared" si="9"/>
        <v>0</v>
      </c>
    </row>
    <row r="149" spans="1:10" ht="12.75">
      <c r="A149" s="456"/>
      <c r="B149" s="393" t="s">
        <v>350</v>
      </c>
      <c r="C149" s="614"/>
      <c r="D149" s="608" t="s">
        <v>284</v>
      </c>
      <c r="E149" s="608" t="s">
        <v>577</v>
      </c>
      <c r="F149" s="251" t="s">
        <v>761</v>
      </c>
      <c r="G149" s="251" t="s">
        <v>642</v>
      </c>
      <c r="H149" s="654">
        <f>594.9+0.086</f>
        <v>594.986</v>
      </c>
      <c r="I149" s="340">
        <f t="shared" si="9"/>
        <v>0</v>
      </c>
      <c r="J149" s="188">
        <f t="shared" si="9"/>
        <v>0</v>
      </c>
    </row>
    <row r="150" spans="1:10" ht="22.5">
      <c r="A150" s="579"/>
      <c r="B150" s="581" t="s">
        <v>248</v>
      </c>
      <c r="C150" s="582"/>
      <c r="D150" s="608" t="s">
        <v>284</v>
      </c>
      <c r="E150" s="608" t="s">
        <v>577</v>
      </c>
      <c r="F150" s="251" t="s">
        <v>761</v>
      </c>
      <c r="G150" s="251" t="s">
        <v>638</v>
      </c>
      <c r="H150" s="654">
        <v>37.2</v>
      </c>
      <c r="I150" s="340"/>
      <c r="J150" s="188"/>
    </row>
    <row r="151" spans="1:10" ht="12.75">
      <c r="A151" s="579"/>
      <c r="B151" s="645" t="s">
        <v>194</v>
      </c>
      <c r="C151" s="615"/>
      <c r="D151" s="616" t="s">
        <v>246</v>
      </c>
      <c r="E151" s="616" t="s">
        <v>252</v>
      </c>
      <c r="F151" s="616"/>
      <c r="G151" s="616"/>
      <c r="H151" s="656">
        <f>H152+H185</f>
        <v>12386.7</v>
      </c>
      <c r="I151" s="467">
        <f>I152+I185</f>
        <v>6055</v>
      </c>
      <c r="J151" s="246">
        <f>J152+J185</f>
        <v>6300</v>
      </c>
    </row>
    <row r="152" spans="1:10" ht="12.75">
      <c r="A152" s="617"/>
      <c r="B152" s="645" t="s">
        <v>695</v>
      </c>
      <c r="C152" s="616"/>
      <c r="D152" s="616" t="s">
        <v>246</v>
      </c>
      <c r="E152" s="616" t="s">
        <v>320</v>
      </c>
      <c r="F152" s="616"/>
      <c r="G152" s="616"/>
      <c r="H152" s="656">
        <f>H153+H180</f>
        <v>10736.555</v>
      </c>
      <c r="I152" s="467">
        <f>I153</f>
        <v>5740</v>
      </c>
      <c r="J152" s="246">
        <f>J153</f>
        <v>5980</v>
      </c>
    </row>
    <row r="153" spans="1:10" ht="30" customHeight="1">
      <c r="A153" s="579"/>
      <c r="B153" s="598" t="s">
        <v>630</v>
      </c>
      <c r="C153" s="251"/>
      <c r="D153" s="251" t="s">
        <v>246</v>
      </c>
      <c r="E153" s="251" t="s">
        <v>320</v>
      </c>
      <c r="F153" s="251" t="s">
        <v>52</v>
      </c>
      <c r="G153" s="251"/>
      <c r="H153" s="654">
        <f>H154+H162</f>
        <v>10344.455</v>
      </c>
      <c r="I153" s="340">
        <f>I154+I162</f>
        <v>5740</v>
      </c>
      <c r="J153" s="189">
        <f>J154+J162</f>
        <v>5980</v>
      </c>
    </row>
    <row r="154" spans="1:10" ht="22.5">
      <c r="A154" s="579"/>
      <c r="B154" s="598" t="s">
        <v>51</v>
      </c>
      <c r="C154" s="608"/>
      <c r="D154" s="608" t="s">
        <v>246</v>
      </c>
      <c r="E154" s="608" t="s">
        <v>320</v>
      </c>
      <c r="F154" s="251" t="s">
        <v>50</v>
      </c>
      <c r="G154" s="608"/>
      <c r="H154" s="654">
        <f>H155</f>
        <v>2409.7290000000003</v>
      </c>
      <c r="I154" s="340">
        <f>I155</f>
        <v>0</v>
      </c>
      <c r="J154" s="189">
        <f>J155</f>
        <v>0</v>
      </c>
    </row>
    <row r="155" spans="1:10" ht="45">
      <c r="A155" s="579"/>
      <c r="B155" s="592" t="s">
        <v>49</v>
      </c>
      <c r="C155" s="608"/>
      <c r="D155" s="608" t="s">
        <v>246</v>
      </c>
      <c r="E155" s="608" t="s">
        <v>320</v>
      </c>
      <c r="F155" s="608" t="s">
        <v>48</v>
      </c>
      <c r="G155" s="608"/>
      <c r="H155" s="654">
        <f>H156+H158+H161</f>
        <v>2409.7290000000003</v>
      </c>
      <c r="I155" s="340">
        <f>I156+I158+I161</f>
        <v>0</v>
      </c>
      <c r="J155" s="189">
        <f>J156+J158+J161</f>
        <v>0</v>
      </c>
    </row>
    <row r="156" spans="1:10" ht="12.75">
      <c r="A156" s="579"/>
      <c r="B156" s="592" t="s">
        <v>392</v>
      </c>
      <c r="C156" s="608"/>
      <c r="D156" s="608" t="s">
        <v>246</v>
      </c>
      <c r="E156" s="608" t="s">
        <v>320</v>
      </c>
      <c r="F156" s="608" t="s">
        <v>47</v>
      </c>
      <c r="G156" s="251"/>
      <c r="H156" s="654">
        <f>H157</f>
        <v>1934.2890000000002</v>
      </c>
      <c r="I156" s="340">
        <f>I157</f>
        <v>0</v>
      </c>
      <c r="J156" s="189">
        <f>J157</f>
        <v>0</v>
      </c>
    </row>
    <row r="157" spans="1:10" ht="22.5">
      <c r="A157" s="579"/>
      <c r="B157" s="581" t="s">
        <v>248</v>
      </c>
      <c r="C157" s="608"/>
      <c r="D157" s="608" t="s">
        <v>246</v>
      </c>
      <c r="E157" s="608" t="s">
        <v>320</v>
      </c>
      <c r="F157" s="608" t="s">
        <v>47</v>
      </c>
      <c r="G157" s="251" t="s">
        <v>638</v>
      </c>
      <c r="H157" s="654">
        <f>2370.38-436.091</f>
        <v>1934.2890000000002</v>
      </c>
      <c r="I157" s="340"/>
      <c r="J157" s="188"/>
    </row>
    <row r="158" spans="1:10" ht="22.5">
      <c r="A158" s="579"/>
      <c r="B158" s="592" t="s">
        <v>46</v>
      </c>
      <c r="C158" s="608"/>
      <c r="D158" s="608" t="s">
        <v>246</v>
      </c>
      <c r="E158" s="608" t="s">
        <v>320</v>
      </c>
      <c r="F158" s="608" t="s">
        <v>43</v>
      </c>
      <c r="G158" s="251"/>
      <c r="H158" s="654">
        <f>H159</f>
        <v>475.44000000000005</v>
      </c>
      <c r="I158" s="340">
        <f>I159</f>
        <v>0</v>
      </c>
      <c r="J158" s="188">
        <f>J159</f>
        <v>0</v>
      </c>
    </row>
    <row r="159" spans="1:10" ht="22.5">
      <c r="A159" s="579"/>
      <c r="B159" s="581" t="s">
        <v>248</v>
      </c>
      <c r="C159" s="608"/>
      <c r="D159" s="608" t="s">
        <v>246</v>
      </c>
      <c r="E159" s="608" t="s">
        <v>320</v>
      </c>
      <c r="F159" s="608" t="s">
        <v>43</v>
      </c>
      <c r="G159" s="251" t="s">
        <v>638</v>
      </c>
      <c r="H159" s="654">
        <f>739.349-263.909</f>
        <v>475.44000000000005</v>
      </c>
      <c r="I159" s="340"/>
      <c r="J159" s="188"/>
    </row>
    <row r="160" spans="1:10" ht="25.5" hidden="1">
      <c r="A160" s="579"/>
      <c r="B160" s="224" t="s">
        <v>40</v>
      </c>
      <c r="C160" s="608"/>
      <c r="D160" s="608" t="s">
        <v>246</v>
      </c>
      <c r="E160" s="608" t="s">
        <v>320</v>
      </c>
      <c r="F160" s="608" t="s">
        <v>39</v>
      </c>
      <c r="G160" s="251"/>
      <c r="H160" s="654">
        <f>H161</f>
        <v>0</v>
      </c>
      <c r="I160" s="340">
        <f>I161</f>
        <v>0</v>
      </c>
      <c r="J160" s="188">
        <f>J161</f>
        <v>0</v>
      </c>
    </row>
    <row r="161" spans="1:10" ht="22.5" hidden="1">
      <c r="A161" s="579"/>
      <c r="B161" s="581" t="s">
        <v>248</v>
      </c>
      <c r="C161" s="608"/>
      <c r="D161" s="608" t="s">
        <v>246</v>
      </c>
      <c r="E161" s="608" t="s">
        <v>320</v>
      </c>
      <c r="F161" s="608" t="s">
        <v>39</v>
      </c>
      <c r="G161" s="251" t="s">
        <v>638</v>
      </c>
      <c r="H161" s="654"/>
      <c r="I161" s="340"/>
      <c r="J161" s="188"/>
    </row>
    <row r="162" spans="1:10" ht="33.75">
      <c r="A162" s="579"/>
      <c r="B162" s="598" t="s">
        <v>581</v>
      </c>
      <c r="C162" s="608"/>
      <c r="D162" s="608" t="s">
        <v>246</v>
      </c>
      <c r="E162" s="608" t="s">
        <v>320</v>
      </c>
      <c r="F162" s="251" t="s">
        <v>38</v>
      </c>
      <c r="G162" s="251"/>
      <c r="H162" s="654">
        <f>H163</f>
        <v>7934.726</v>
      </c>
      <c r="I162" s="340">
        <f>I163</f>
        <v>5740</v>
      </c>
      <c r="J162" s="188">
        <f>J163</f>
        <v>5980</v>
      </c>
    </row>
    <row r="163" spans="1:10" ht="22.5">
      <c r="A163" s="579"/>
      <c r="B163" s="592" t="s">
        <v>37</v>
      </c>
      <c r="C163" s="608"/>
      <c r="D163" s="608" t="s">
        <v>246</v>
      </c>
      <c r="E163" s="608" t="s">
        <v>320</v>
      </c>
      <c r="F163" s="608" t="s">
        <v>36</v>
      </c>
      <c r="G163" s="251"/>
      <c r="H163" s="654">
        <f>H164+H166</f>
        <v>7934.726</v>
      </c>
      <c r="I163" s="340">
        <f>I164+I166</f>
        <v>5740</v>
      </c>
      <c r="J163" s="188">
        <f>J164+J166</f>
        <v>5980</v>
      </c>
    </row>
    <row r="164" spans="1:10" ht="12.75">
      <c r="A164" s="579"/>
      <c r="B164" s="592" t="s">
        <v>392</v>
      </c>
      <c r="C164" s="608"/>
      <c r="D164" s="608" t="s">
        <v>246</v>
      </c>
      <c r="E164" s="608" t="s">
        <v>320</v>
      </c>
      <c r="F164" s="608" t="s">
        <v>34</v>
      </c>
      <c r="G164" s="251"/>
      <c r="H164" s="654">
        <f>H165</f>
        <v>7393.487999999999</v>
      </c>
      <c r="I164" s="340">
        <f>I165</f>
        <v>5240</v>
      </c>
      <c r="J164" s="188">
        <f>J165</f>
        <v>5380</v>
      </c>
    </row>
    <row r="165" spans="1:10" ht="22.5">
      <c r="A165" s="579"/>
      <c r="B165" s="581" t="s">
        <v>248</v>
      </c>
      <c r="C165" s="608"/>
      <c r="D165" s="608" t="s">
        <v>246</v>
      </c>
      <c r="E165" s="608" t="s">
        <v>320</v>
      </c>
      <c r="F165" s="608" t="s">
        <v>34</v>
      </c>
      <c r="G165" s="251" t="s">
        <v>638</v>
      </c>
      <c r="H165" s="654">
        <f>8493.488-1100</f>
        <v>7393.487999999999</v>
      </c>
      <c r="I165" s="340">
        <v>5240</v>
      </c>
      <c r="J165" s="188">
        <v>5380</v>
      </c>
    </row>
    <row r="166" spans="1:10" ht="22.5">
      <c r="A166" s="579"/>
      <c r="B166" s="592" t="s">
        <v>33</v>
      </c>
      <c r="C166" s="608"/>
      <c r="D166" s="608" t="s">
        <v>246</v>
      </c>
      <c r="E166" s="608" t="s">
        <v>320</v>
      </c>
      <c r="F166" s="608" t="s">
        <v>32</v>
      </c>
      <c r="G166" s="251"/>
      <c r="H166" s="654">
        <f>H167</f>
        <v>541.238</v>
      </c>
      <c r="I166" s="340">
        <f>I167</f>
        <v>500</v>
      </c>
      <c r="J166" s="188">
        <f>J167</f>
        <v>600</v>
      </c>
    </row>
    <row r="167" spans="1:10" ht="22.5">
      <c r="A167" s="579"/>
      <c r="B167" s="581" t="s">
        <v>248</v>
      </c>
      <c r="C167" s="608"/>
      <c r="D167" s="608" t="s">
        <v>246</v>
      </c>
      <c r="E167" s="608" t="s">
        <v>320</v>
      </c>
      <c r="F167" s="608" t="s">
        <v>32</v>
      </c>
      <c r="G167" s="251" t="s">
        <v>638</v>
      </c>
      <c r="H167" s="654">
        <v>541.238</v>
      </c>
      <c r="I167" s="340">
        <v>500</v>
      </c>
      <c r="J167" s="188">
        <v>600</v>
      </c>
    </row>
    <row r="168" spans="1:10" ht="31.5" hidden="1">
      <c r="A168" s="456"/>
      <c r="B168" s="618" t="s">
        <v>338</v>
      </c>
      <c r="C168" s="250"/>
      <c r="D168" s="250" t="s">
        <v>246</v>
      </c>
      <c r="E168" s="250" t="s">
        <v>320</v>
      </c>
      <c r="F168" s="250" t="s">
        <v>337</v>
      </c>
      <c r="G168" s="250"/>
      <c r="H168" s="655">
        <f>H169</f>
        <v>0</v>
      </c>
      <c r="I168" s="455">
        <f>I169</f>
        <v>0</v>
      </c>
      <c r="J168" s="194">
        <f>J169</f>
        <v>0</v>
      </c>
    </row>
    <row r="169" spans="1:10" ht="22.5" hidden="1">
      <c r="A169" s="579"/>
      <c r="B169" s="610" t="s">
        <v>336</v>
      </c>
      <c r="C169" s="608"/>
      <c r="D169" s="608" t="s">
        <v>246</v>
      </c>
      <c r="E169" s="608" t="s">
        <v>320</v>
      </c>
      <c r="F169" s="608" t="s">
        <v>335</v>
      </c>
      <c r="G169" s="608"/>
      <c r="H169" s="654">
        <f>H170+H173</f>
        <v>0</v>
      </c>
      <c r="I169" s="340">
        <f>I170+I173</f>
        <v>0</v>
      </c>
      <c r="J169" s="188">
        <f>J170+J173</f>
        <v>0</v>
      </c>
    </row>
    <row r="170" spans="1:10" ht="33.75" hidden="1">
      <c r="A170" s="579"/>
      <c r="B170" s="610" t="s">
        <v>334</v>
      </c>
      <c r="C170" s="608"/>
      <c r="D170" s="608" t="s">
        <v>246</v>
      </c>
      <c r="E170" s="608" t="s">
        <v>320</v>
      </c>
      <c r="F170" s="608" t="s">
        <v>333</v>
      </c>
      <c r="G170" s="608"/>
      <c r="H170" s="654">
        <f aca="true" t="shared" si="10" ref="H170:J171">H171</f>
        <v>0</v>
      </c>
      <c r="I170" s="340">
        <f t="shared" si="10"/>
        <v>0</v>
      </c>
      <c r="J170" s="188">
        <f t="shared" si="10"/>
        <v>0</v>
      </c>
    </row>
    <row r="171" spans="1:10" ht="33.75" hidden="1">
      <c r="A171" s="579"/>
      <c r="B171" s="393" t="s">
        <v>332</v>
      </c>
      <c r="C171" s="608"/>
      <c r="D171" s="608" t="s">
        <v>246</v>
      </c>
      <c r="E171" s="608" t="s">
        <v>320</v>
      </c>
      <c r="F171" s="608" t="s">
        <v>331</v>
      </c>
      <c r="G171" s="608"/>
      <c r="H171" s="654">
        <f t="shared" si="10"/>
        <v>0</v>
      </c>
      <c r="I171" s="340">
        <f t="shared" si="10"/>
        <v>0</v>
      </c>
      <c r="J171" s="188">
        <f t="shared" si="10"/>
        <v>0</v>
      </c>
    </row>
    <row r="172" spans="1:10" ht="12.75" hidden="1">
      <c r="A172" s="579"/>
      <c r="B172" s="581" t="s">
        <v>270</v>
      </c>
      <c r="C172" s="608"/>
      <c r="D172" s="608" t="s">
        <v>246</v>
      </c>
      <c r="E172" s="608" t="s">
        <v>320</v>
      </c>
      <c r="F172" s="608" t="s">
        <v>331</v>
      </c>
      <c r="G172" s="251" t="s">
        <v>663</v>
      </c>
      <c r="H172" s="654">
        <v>0</v>
      </c>
      <c r="I172" s="340">
        <v>0</v>
      </c>
      <c r="J172" s="188">
        <v>0</v>
      </c>
    </row>
    <row r="173" spans="1:10" ht="45" hidden="1">
      <c r="A173" s="579"/>
      <c r="B173" s="610" t="s">
        <v>330</v>
      </c>
      <c r="C173" s="608"/>
      <c r="D173" s="608" t="s">
        <v>329</v>
      </c>
      <c r="E173" s="608" t="s">
        <v>320</v>
      </c>
      <c r="F173" s="608" t="s">
        <v>328</v>
      </c>
      <c r="G173" s="608"/>
      <c r="H173" s="654">
        <f>H174+H176+H178</f>
        <v>0</v>
      </c>
      <c r="I173" s="340">
        <f>I174+I176+I178</f>
        <v>0</v>
      </c>
      <c r="J173" s="188">
        <f>J174+J176+J178</f>
        <v>0</v>
      </c>
    </row>
    <row r="174" spans="1:10" ht="22.5" hidden="1">
      <c r="A174" s="579"/>
      <c r="B174" s="393" t="s">
        <v>327</v>
      </c>
      <c r="C174" s="608"/>
      <c r="D174" s="608" t="s">
        <v>246</v>
      </c>
      <c r="E174" s="608" t="s">
        <v>320</v>
      </c>
      <c r="F174" s="608" t="s">
        <v>326</v>
      </c>
      <c r="G174" s="608"/>
      <c r="H174" s="654">
        <f>H175</f>
        <v>0</v>
      </c>
      <c r="I174" s="340">
        <f>I175</f>
        <v>0</v>
      </c>
      <c r="J174" s="188">
        <f>J175</f>
        <v>0</v>
      </c>
    </row>
    <row r="175" spans="1:10" ht="22.5" hidden="1">
      <c r="A175" s="579"/>
      <c r="B175" s="581" t="s">
        <v>248</v>
      </c>
      <c r="C175" s="608"/>
      <c r="D175" s="608" t="s">
        <v>246</v>
      </c>
      <c r="E175" s="608" t="s">
        <v>320</v>
      </c>
      <c r="F175" s="608" t="s">
        <v>326</v>
      </c>
      <c r="G175" s="251" t="s">
        <v>638</v>
      </c>
      <c r="H175" s="654"/>
      <c r="I175" s="340"/>
      <c r="J175" s="188"/>
    </row>
    <row r="176" spans="1:10" ht="33.75" hidden="1">
      <c r="A176" s="617"/>
      <c r="B176" s="393" t="s">
        <v>325</v>
      </c>
      <c r="C176" s="608"/>
      <c r="D176" s="608" t="s">
        <v>246</v>
      </c>
      <c r="E176" s="608" t="s">
        <v>320</v>
      </c>
      <c r="F176" s="608" t="s">
        <v>324</v>
      </c>
      <c r="G176" s="608"/>
      <c r="H176" s="654">
        <f>H177</f>
        <v>0</v>
      </c>
      <c r="I176" s="340">
        <f>I177</f>
        <v>0</v>
      </c>
      <c r="J176" s="188">
        <f>J177</f>
        <v>0</v>
      </c>
    </row>
    <row r="177" spans="1:10" ht="22.5" hidden="1">
      <c r="A177" s="617"/>
      <c r="B177" s="581" t="s">
        <v>248</v>
      </c>
      <c r="C177" s="608"/>
      <c r="D177" s="608" t="s">
        <v>246</v>
      </c>
      <c r="E177" s="608" t="s">
        <v>320</v>
      </c>
      <c r="F177" s="608" t="s">
        <v>324</v>
      </c>
      <c r="G177" s="251" t="s">
        <v>638</v>
      </c>
      <c r="H177" s="654"/>
      <c r="I177" s="340"/>
      <c r="J177" s="188"/>
    </row>
    <row r="178" spans="1:10" ht="45" hidden="1">
      <c r="A178" s="617"/>
      <c r="B178" s="393" t="s">
        <v>323</v>
      </c>
      <c r="C178" s="608"/>
      <c r="D178" s="608" t="s">
        <v>246</v>
      </c>
      <c r="E178" s="608" t="s">
        <v>320</v>
      </c>
      <c r="F178" s="608" t="s">
        <v>322</v>
      </c>
      <c r="G178" s="608"/>
      <c r="H178" s="654">
        <f>H179</f>
        <v>0</v>
      </c>
      <c r="I178" s="340">
        <f>I179</f>
        <v>0</v>
      </c>
      <c r="J178" s="188">
        <f>J179</f>
        <v>0</v>
      </c>
    </row>
    <row r="179" spans="1:10" ht="22.5" hidden="1">
      <c r="A179" s="617"/>
      <c r="B179" s="581" t="s">
        <v>248</v>
      </c>
      <c r="C179" s="608"/>
      <c r="D179" s="608" t="s">
        <v>246</v>
      </c>
      <c r="E179" s="608" t="s">
        <v>320</v>
      </c>
      <c r="F179" s="608" t="s">
        <v>322</v>
      </c>
      <c r="G179" s="251" t="s">
        <v>638</v>
      </c>
      <c r="H179" s="654"/>
      <c r="I179" s="340"/>
      <c r="J179" s="188"/>
    </row>
    <row r="180" spans="1:10" ht="33.75">
      <c r="A180" s="603"/>
      <c r="B180" s="393" t="s">
        <v>287</v>
      </c>
      <c r="C180" s="578"/>
      <c r="D180" s="251" t="s">
        <v>246</v>
      </c>
      <c r="E180" s="251" t="s">
        <v>320</v>
      </c>
      <c r="F180" s="251" t="s">
        <v>723</v>
      </c>
      <c r="G180" s="251"/>
      <c r="H180" s="654">
        <f aca="true" t="shared" si="11" ref="H180:J183">H181</f>
        <v>392.1</v>
      </c>
      <c r="I180" s="455">
        <f t="shared" si="11"/>
        <v>0</v>
      </c>
      <c r="J180" s="194">
        <f t="shared" si="11"/>
        <v>0</v>
      </c>
    </row>
    <row r="181" spans="1:10" ht="12.75">
      <c r="A181" s="456"/>
      <c r="B181" s="393" t="s">
        <v>744</v>
      </c>
      <c r="C181" s="578"/>
      <c r="D181" s="251" t="s">
        <v>246</v>
      </c>
      <c r="E181" s="251" t="s">
        <v>320</v>
      </c>
      <c r="F181" s="251" t="s">
        <v>718</v>
      </c>
      <c r="G181" s="251"/>
      <c r="H181" s="654">
        <f t="shared" si="11"/>
        <v>392.1</v>
      </c>
      <c r="I181" s="455">
        <f t="shared" si="11"/>
        <v>0</v>
      </c>
      <c r="J181" s="194">
        <f t="shared" si="11"/>
        <v>0</v>
      </c>
    </row>
    <row r="182" spans="1:10" ht="12.75">
      <c r="A182" s="456"/>
      <c r="B182" s="393" t="s">
        <v>744</v>
      </c>
      <c r="C182" s="578"/>
      <c r="D182" s="251" t="s">
        <v>246</v>
      </c>
      <c r="E182" s="251" t="s">
        <v>320</v>
      </c>
      <c r="F182" s="251" t="s">
        <v>716</v>
      </c>
      <c r="G182" s="251"/>
      <c r="H182" s="654">
        <f>H183</f>
        <v>392.1</v>
      </c>
      <c r="I182" s="455">
        <f t="shared" si="11"/>
        <v>0</v>
      </c>
      <c r="J182" s="194">
        <f t="shared" si="11"/>
        <v>0</v>
      </c>
    </row>
    <row r="183" spans="1:10" ht="45">
      <c r="A183" s="617"/>
      <c r="B183" s="393" t="s">
        <v>321</v>
      </c>
      <c r="C183" s="251"/>
      <c r="D183" s="251" t="s">
        <v>246</v>
      </c>
      <c r="E183" s="251" t="s">
        <v>320</v>
      </c>
      <c r="F183" s="619" t="s">
        <v>604</v>
      </c>
      <c r="G183" s="251"/>
      <c r="H183" s="654">
        <f t="shared" si="11"/>
        <v>392.1</v>
      </c>
      <c r="I183" s="340">
        <f t="shared" si="11"/>
        <v>0</v>
      </c>
      <c r="J183" s="188">
        <f t="shared" si="11"/>
        <v>0</v>
      </c>
    </row>
    <row r="184" spans="1:10" ht="22.5">
      <c r="A184" s="617"/>
      <c r="B184" s="581" t="s">
        <v>248</v>
      </c>
      <c r="C184" s="608"/>
      <c r="D184" s="608" t="s">
        <v>246</v>
      </c>
      <c r="E184" s="608" t="s">
        <v>320</v>
      </c>
      <c r="F184" s="619" t="s">
        <v>604</v>
      </c>
      <c r="G184" s="251" t="s">
        <v>638</v>
      </c>
      <c r="H184" s="654">
        <v>392.1</v>
      </c>
      <c r="I184" s="340"/>
      <c r="J184" s="188"/>
    </row>
    <row r="185" spans="1:10" ht="12.75">
      <c r="A185" s="617"/>
      <c r="B185" s="645" t="s">
        <v>687</v>
      </c>
      <c r="C185" s="616"/>
      <c r="D185" s="616" t="s">
        <v>246</v>
      </c>
      <c r="E185" s="616" t="s">
        <v>316</v>
      </c>
      <c r="F185" s="616"/>
      <c r="G185" s="616"/>
      <c r="H185" s="656">
        <f>H186+H190</f>
        <v>1650.145</v>
      </c>
      <c r="I185" s="467">
        <f>I186+I190</f>
        <v>315</v>
      </c>
      <c r="J185" s="246">
        <f>J186+J190</f>
        <v>320</v>
      </c>
    </row>
    <row r="186" spans="1:10" ht="33.75">
      <c r="A186" s="579"/>
      <c r="B186" s="598" t="s">
        <v>620</v>
      </c>
      <c r="C186" s="251"/>
      <c r="D186" s="251" t="s">
        <v>246</v>
      </c>
      <c r="E186" s="251" t="s">
        <v>316</v>
      </c>
      <c r="F186" s="251" t="s">
        <v>115</v>
      </c>
      <c r="G186" s="251"/>
      <c r="H186" s="654">
        <f aca="true" t="shared" si="12" ref="H186:J188">H187</f>
        <v>300</v>
      </c>
      <c r="I186" s="340">
        <f t="shared" si="12"/>
        <v>315</v>
      </c>
      <c r="J186" s="189">
        <f t="shared" si="12"/>
        <v>320</v>
      </c>
    </row>
    <row r="187" spans="1:10" ht="33.75">
      <c r="A187" s="579"/>
      <c r="B187" s="592" t="s">
        <v>113</v>
      </c>
      <c r="C187" s="251"/>
      <c r="D187" s="251" t="s">
        <v>246</v>
      </c>
      <c r="E187" s="251" t="s">
        <v>316</v>
      </c>
      <c r="F187" s="251" t="s">
        <v>110</v>
      </c>
      <c r="G187" s="251"/>
      <c r="H187" s="654">
        <f t="shared" si="12"/>
        <v>300</v>
      </c>
      <c r="I187" s="340">
        <f t="shared" si="12"/>
        <v>315</v>
      </c>
      <c r="J187" s="189">
        <f t="shared" si="12"/>
        <v>320</v>
      </c>
    </row>
    <row r="188" spans="1:10" ht="22.5">
      <c r="A188" s="579"/>
      <c r="B188" s="620" t="s">
        <v>111</v>
      </c>
      <c r="C188" s="608"/>
      <c r="D188" s="608" t="s">
        <v>246</v>
      </c>
      <c r="E188" s="608" t="s">
        <v>316</v>
      </c>
      <c r="F188" s="608" t="s">
        <v>103</v>
      </c>
      <c r="G188" s="608"/>
      <c r="H188" s="654">
        <f t="shared" si="12"/>
        <v>300</v>
      </c>
      <c r="I188" s="340">
        <f t="shared" si="12"/>
        <v>315</v>
      </c>
      <c r="J188" s="189">
        <f t="shared" si="12"/>
        <v>320</v>
      </c>
    </row>
    <row r="189" spans="1:10" ht="22.5">
      <c r="A189" s="579"/>
      <c r="B189" s="581" t="s">
        <v>248</v>
      </c>
      <c r="C189" s="608"/>
      <c r="D189" s="608" t="s">
        <v>246</v>
      </c>
      <c r="E189" s="608" t="s">
        <v>316</v>
      </c>
      <c r="F189" s="608" t="s">
        <v>103</v>
      </c>
      <c r="G189" s="251" t="s">
        <v>638</v>
      </c>
      <c r="H189" s="654">
        <f>320-20</f>
        <v>300</v>
      </c>
      <c r="I189" s="340">
        <v>315</v>
      </c>
      <c r="J189" s="188">
        <v>320</v>
      </c>
    </row>
    <row r="190" spans="1:10" ht="33.75">
      <c r="A190" s="621"/>
      <c r="B190" s="393" t="s">
        <v>287</v>
      </c>
      <c r="C190" s="580"/>
      <c r="D190" s="251" t="s">
        <v>246</v>
      </c>
      <c r="E190" s="251" t="s">
        <v>316</v>
      </c>
      <c r="F190" s="251" t="s">
        <v>723</v>
      </c>
      <c r="G190" s="251"/>
      <c r="H190" s="654">
        <f>H191</f>
        <v>1350.145</v>
      </c>
      <c r="I190" s="340">
        <f aca="true" t="shared" si="13" ref="H190:J191">I191</f>
        <v>0</v>
      </c>
      <c r="J190" s="189">
        <f t="shared" si="13"/>
        <v>0</v>
      </c>
    </row>
    <row r="191" spans="1:10" ht="12.75">
      <c r="A191" s="579"/>
      <c r="B191" s="393" t="s">
        <v>744</v>
      </c>
      <c r="C191" s="580"/>
      <c r="D191" s="251" t="s">
        <v>246</v>
      </c>
      <c r="E191" s="251" t="s">
        <v>316</v>
      </c>
      <c r="F191" s="251" t="s">
        <v>718</v>
      </c>
      <c r="G191" s="251"/>
      <c r="H191" s="654">
        <f t="shared" si="13"/>
        <v>1350.145</v>
      </c>
      <c r="I191" s="340">
        <f t="shared" si="13"/>
        <v>0</v>
      </c>
      <c r="J191" s="189">
        <f t="shared" si="13"/>
        <v>0</v>
      </c>
    </row>
    <row r="192" spans="1:10" ht="12.75">
      <c r="A192" s="579"/>
      <c r="B192" s="393" t="s">
        <v>744</v>
      </c>
      <c r="C192" s="580"/>
      <c r="D192" s="251" t="s">
        <v>246</v>
      </c>
      <c r="E192" s="251" t="s">
        <v>316</v>
      </c>
      <c r="F192" s="251" t="s">
        <v>716</v>
      </c>
      <c r="G192" s="251"/>
      <c r="H192" s="654">
        <f>H193+H195+H198+H199</f>
        <v>1350.145</v>
      </c>
      <c r="I192" s="340">
        <f>I193+I195+I198</f>
        <v>0</v>
      </c>
      <c r="J192" s="189">
        <f>J193+J195+J198</f>
        <v>0</v>
      </c>
    </row>
    <row r="193" spans="1:10" ht="12.75">
      <c r="A193" s="456"/>
      <c r="B193" s="393" t="s">
        <v>319</v>
      </c>
      <c r="C193" s="251"/>
      <c r="D193" s="251" t="s">
        <v>246</v>
      </c>
      <c r="E193" s="251" t="s">
        <v>316</v>
      </c>
      <c r="F193" s="251" t="s">
        <v>318</v>
      </c>
      <c r="G193" s="251"/>
      <c r="H193" s="654">
        <f>H194</f>
        <v>1005.345</v>
      </c>
      <c r="I193" s="340">
        <f>I194</f>
        <v>0</v>
      </c>
      <c r="J193" s="189">
        <f>J194</f>
        <v>0</v>
      </c>
    </row>
    <row r="194" spans="1:11" ht="22.5">
      <c r="A194" s="617"/>
      <c r="B194" s="581" t="s">
        <v>248</v>
      </c>
      <c r="C194" s="608"/>
      <c r="D194" s="608" t="s">
        <v>246</v>
      </c>
      <c r="E194" s="608" t="s">
        <v>316</v>
      </c>
      <c r="F194" s="608" t="s">
        <v>318</v>
      </c>
      <c r="G194" s="251" t="s">
        <v>638</v>
      </c>
      <c r="H194" s="654">
        <f>200+500+1000+300-994.655</f>
        <v>1005.345</v>
      </c>
      <c r="I194" s="340"/>
      <c r="J194" s="189"/>
      <c r="K194" s="561"/>
    </row>
    <row r="195" spans="1:10" ht="12.75">
      <c r="A195" s="456"/>
      <c r="B195" s="393" t="s">
        <v>317</v>
      </c>
      <c r="C195" s="251"/>
      <c r="D195" s="251" t="s">
        <v>246</v>
      </c>
      <c r="E195" s="251" t="s">
        <v>316</v>
      </c>
      <c r="F195" s="251" t="s">
        <v>690</v>
      </c>
      <c r="G195" s="251"/>
      <c r="H195" s="654">
        <f>H196</f>
        <v>94.8</v>
      </c>
      <c r="I195" s="340">
        <f>I196</f>
        <v>0</v>
      </c>
      <c r="J195" s="189">
        <f>J196</f>
        <v>0</v>
      </c>
    </row>
    <row r="196" spans="1:10" ht="22.5">
      <c r="A196" s="622"/>
      <c r="B196" s="581" t="s">
        <v>248</v>
      </c>
      <c r="C196" s="608"/>
      <c r="D196" s="608" t="s">
        <v>246</v>
      </c>
      <c r="E196" s="608" t="s">
        <v>316</v>
      </c>
      <c r="F196" s="608" t="s">
        <v>690</v>
      </c>
      <c r="G196" s="251" t="s">
        <v>638</v>
      </c>
      <c r="H196" s="654">
        <v>94.8</v>
      </c>
      <c r="I196" s="340"/>
      <c r="J196" s="188"/>
    </row>
    <row r="197" spans="1:10" ht="12.75">
      <c r="A197" s="622"/>
      <c r="B197" s="393" t="s">
        <v>689</v>
      </c>
      <c r="C197" s="251"/>
      <c r="D197" s="251" t="s">
        <v>246</v>
      </c>
      <c r="E197" s="251" t="s">
        <v>316</v>
      </c>
      <c r="F197" s="251" t="s">
        <v>686</v>
      </c>
      <c r="G197" s="251"/>
      <c r="H197" s="654">
        <f>H198+H199</f>
        <v>250</v>
      </c>
      <c r="I197" s="340">
        <f>I198</f>
        <v>0</v>
      </c>
      <c r="J197" s="188">
        <f>J198</f>
        <v>0</v>
      </c>
    </row>
    <row r="198" spans="1:11" ht="22.5">
      <c r="A198" s="622"/>
      <c r="B198" s="581" t="s">
        <v>248</v>
      </c>
      <c r="C198" s="608"/>
      <c r="D198" s="608" t="s">
        <v>246</v>
      </c>
      <c r="E198" s="608" t="s">
        <v>316</v>
      </c>
      <c r="F198" s="608" t="s">
        <v>686</v>
      </c>
      <c r="G198" s="251" t="s">
        <v>638</v>
      </c>
      <c r="H198" s="654">
        <f>3939.333-2939.333-750</f>
        <v>250</v>
      </c>
      <c r="I198" s="340"/>
      <c r="J198" s="188"/>
      <c r="K198" s="561"/>
    </row>
    <row r="199" spans="1:10" ht="12.75" hidden="1">
      <c r="A199" s="622"/>
      <c r="B199" s="581" t="s">
        <v>394</v>
      </c>
      <c r="C199" s="608"/>
      <c r="D199" s="608"/>
      <c r="E199" s="608"/>
      <c r="F199" s="608"/>
      <c r="G199" s="251"/>
      <c r="H199" s="654"/>
      <c r="I199" s="340"/>
      <c r="J199" s="247"/>
    </row>
    <row r="200" spans="1:10" ht="12.75">
      <c r="A200" s="622"/>
      <c r="B200" s="645" t="s">
        <v>181</v>
      </c>
      <c r="C200" s="615"/>
      <c r="D200" s="616" t="s">
        <v>256</v>
      </c>
      <c r="E200" s="616" t="s">
        <v>252</v>
      </c>
      <c r="F200" s="616"/>
      <c r="G200" s="616"/>
      <c r="H200" s="656">
        <f>H201+H221+H241</f>
        <v>46151.118</v>
      </c>
      <c r="I200" s="467">
        <f>I201+I221+I241</f>
        <v>40536.79</v>
      </c>
      <c r="J200" s="246">
        <f>J201+J221+J241</f>
        <v>40253.18</v>
      </c>
    </row>
    <row r="201" spans="1:10" ht="12.75">
      <c r="A201" s="617"/>
      <c r="B201" s="645" t="s">
        <v>648</v>
      </c>
      <c r="C201" s="616"/>
      <c r="D201" s="616" t="s">
        <v>256</v>
      </c>
      <c r="E201" s="616" t="s">
        <v>249</v>
      </c>
      <c r="F201" s="616"/>
      <c r="G201" s="616"/>
      <c r="H201" s="656">
        <f>H211+H202</f>
        <v>903.1329999999999</v>
      </c>
      <c r="I201" s="467">
        <f>I211</f>
        <v>799.115</v>
      </c>
      <c r="J201" s="246">
        <f>J211</f>
        <v>895.01</v>
      </c>
    </row>
    <row r="202" spans="1:10" ht="33.75">
      <c r="A202" s="617"/>
      <c r="B202" s="502" t="s">
        <v>603</v>
      </c>
      <c r="C202" s="578"/>
      <c r="D202" s="250" t="s">
        <v>256</v>
      </c>
      <c r="E202" s="250" t="s">
        <v>249</v>
      </c>
      <c r="F202" s="250" t="s">
        <v>261</v>
      </c>
      <c r="G202" s="250"/>
      <c r="H202" s="655">
        <f>H203+H207</f>
        <v>127.21300000000001</v>
      </c>
      <c r="I202" s="467"/>
      <c r="J202" s="246"/>
    </row>
    <row r="203" spans="1:10" ht="12.75">
      <c r="A203" s="617"/>
      <c r="B203" s="636" t="s">
        <v>591</v>
      </c>
      <c r="C203" s="580"/>
      <c r="D203" s="251" t="s">
        <v>256</v>
      </c>
      <c r="E203" s="251" t="s">
        <v>249</v>
      </c>
      <c r="F203" s="251" t="s">
        <v>596</v>
      </c>
      <c r="G203" s="251"/>
      <c r="H203" s="654">
        <f>H204</f>
        <v>102.349</v>
      </c>
      <c r="I203" s="467"/>
      <c r="J203" s="246"/>
    </row>
    <row r="204" spans="1:10" ht="22.5">
      <c r="A204" s="617"/>
      <c r="B204" s="636" t="s">
        <v>592</v>
      </c>
      <c r="C204" s="580"/>
      <c r="D204" s="251" t="s">
        <v>256</v>
      </c>
      <c r="E204" s="251" t="s">
        <v>249</v>
      </c>
      <c r="F204" s="251" t="s">
        <v>597</v>
      </c>
      <c r="G204" s="251"/>
      <c r="H204" s="654">
        <f>H205</f>
        <v>102.349</v>
      </c>
      <c r="I204" s="467"/>
      <c r="J204" s="246"/>
    </row>
    <row r="205" spans="1:10" ht="33.75">
      <c r="A205" s="617"/>
      <c r="B205" s="637" t="s">
        <v>593</v>
      </c>
      <c r="C205" s="580"/>
      <c r="D205" s="251" t="s">
        <v>256</v>
      </c>
      <c r="E205" s="251" t="s">
        <v>249</v>
      </c>
      <c r="F205" s="635" t="s">
        <v>598</v>
      </c>
      <c r="G205" s="251"/>
      <c r="H205" s="654">
        <f>H206</f>
        <v>102.349</v>
      </c>
      <c r="I205" s="467"/>
      <c r="J205" s="246"/>
    </row>
    <row r="206" spans="1:10" ht="22.5">
      <c r="A206" s="617"/>
      <c r="B206" s="634" t="s">
        <v>286</v>
      </c>
      <c r="C206" s="582"/>
      <c r="D206" s="251" t="s">
        <v>256</v>
      </c>
      <c r="E206" s="251" t="s">
        <v>249</v>
      </c>
      <c r="F206" s="635" t="s">
        <v>598</v>
      </c>
      <c r="G206" s="251" t="s">
        <v>711</v>
      </c>
      <c r="H206" s="658">
        <v>102.349</v>
      </c>
      <c r="I206" s="467"/>
      <c r="J206" s="246"/>
    </row>
    <row r="207" spans="1:10" ht="22.5">
      <c r="A207" s="617"/>
      <c r="B207" s="636" t="s">
        <v>595</v>
      </c>
      <c r="C207" s="582"/>
      <c r="D207" s="251" t="s">
        <v>256</v>
      </c>
      <c r="E207" s="251" t="s">
        <v>249</v>
      </c>
      <c r="F207" s="635" t="s">
        <v>599</v>
      </c>
      <c r="G207" s="251"/>
      <c r="H207" s="658">
        <f>H208</f>
        <v>24.864</v>
      </c>
      <c r="I207" s="467"/>
      <c r="J207" s="246"/>
    </row>
    <row r="208" spans="1:10" ht="22.5">
      <c r="A208" s="617"/>
      <c r="B208" s="636" t="s">
        <v>592</v>
      </c>
      <c r="C208" s="582"/>
      <c r="D208" s="251" t="s">
        <v>256</v>
      </c>
      <c r="E208" s="251" t="s">
        <v>249</v>
      </c>
      <c r="F208" s="251" t="s">
        <v>600</v>
      </c>
      <c r="G208" s="251"/>
      <c r="H208" s="658">
        <f>H209</f>
        <v>24.864</v>
      </c>
      <c r="I208" s="467"/>
      <c r="J208" s="246"/>
    </row>
    <row r="209" spans="1:10" ht="33.75">
      <c r="A209" s="617"/>
      <c r="B209" s="636" t="s">
        <v>593</v>
      </c>
      <c r="C209" s="582"/>
      <c r="D209" s="251" t="s">
        <v>256</v>
      </c>
      <c r="E209" s="251" t="s">
        <v>249</v>
      </c>
      <c r="F209" s="635" t="s">
        <v>601</v>
      </c>
      <c r="G209" s="251"/>
      <c r="H209" s="658">
        <f>H210</f>
        <v>24.864</v>
      </c>
      <c r="I209" s="467"/>
      <c r="J209" s="246"/>
    </row>
    <row r="210" spans="1:10" ht="22.5">
      <c r="A210" s="617"/>
      <c r="B210" s="634" t="s">
        <v>286</v>
      </c>
      <c r="C210" s="582"/>
      <c r="D210" s="251" t="s">
        <v>256</v>
      </c>
      <c r="E210" s="251" t="s">
        <v>249</v>
      </c>
      <c r="F210" s="635" t="s">
        <v>601</v>
      </c>
      <c r="G210" s="251" t="s">
        <v>711</v>
      </c>
      <c r="H210" s="658">
        <v>24.864</v>
      </c>
      <c r="I210" s="467"/>
      <c r="J210" s="246"/>
    </row>
    <row r="211" spans="1:10" ht="22.5" customHeight="1">
      <c r="A211" s="621"/>
      <c r="B211" s="393" t="s">
        <v>287</v>
      </c>
      <c r="C211" s="580"/>
      <c r="D211" s="251" t="s">
        <v>256</v>
      </c>
      <c r="E211" s="251" t="s">
        <v>249</v>
      </c>
      <c r="F211" s="251" t="s">
        <v>723</v>
      </c>
      <c r="G211" s="251"/>
      <c r="H211" s="654">
        <f aca="true" t="shared" si="14" ref="H211:J212">H212</f>
        <v>775.92</v>
      </c>
      <c r="I211" s="340">
        <f t="shared" si="14"/>
        <v>799.115</v>
      </c>
      <c r="J211" s="189">
        <f t="shared" si="14"/>
        <v>895.01</v>
      </c>
    </row>
    <row r="212" spans="1:10" ht="12.75">
      <c r="A212" s="579"/>
      <c r="B212" s="393" t="s">
        <v>744</v>
      </c>
      <c r="C212" s="580"/>
      <c r="D212" s="251" t="s">
        <v>256</v>
      </c>
      <c r="E212" s="251" t="s">
        <v>249</v>
      </c>
      <c r="F212" s="251" t="s">
        <v>718</v>
      </c>
      <c r="G212" s="251"/>
      <c r="H212" s="654">
        <f t="shared" si="14"/>
        <v>775.92</v>
      </c>
      <c r="I212" s="340">
        <f t="shared" si="14"/>
        <v>799.115</v>
      </c>
      <c r="J212" s="189">
        <f t="shared" si="14"/>
        <v>895.01</v>
      </c>
    </row>
    <row r="213" spans="1:10" ht="12.75">
      <c r="A213" s="579"/>
      <c r="B213" s="393" t="s">
        <v>744</v>
      </c>
      <c r="C213" s="580"/>
      <c r="D213" s="251" t="s">
        <v>256</v>
      </c>
      <c r="E213" s="251" t="s">
        <v>249</v>
      </c>
      <c r="F213" s="251" t="s">
        <v>716</v>
      </c>
      <c r="G213" s="251"/>
      <c r="H213" s="654">
        <f>H214+H216+H218</f>
        <v>775.92</v>
      </c>
      <c r="I213" s="340">
        <f>I214+I216+I218</f>
        <v>799.115</v>
      </c>
      <c r="J213" s="189">
        <f>J214+J216+J218</f>
        <v>895.01</v>
      </c>
    </row>
    <row r="214" spans="1:10" ht="12.75" hidden="1">
      <c r="A214" s="456"/>
      <c r="B214" s="393" t="s">
        <v>315</v>
      </c>
      <c r="C214" s="251"/>
      <c r="D214" s="251" t="s">
        <v>256</v>
      </c>
      <c r="E214" s="251" t="s">
        <v>249</v>
      </c>
      <c r="F214" s="251" t="s">
        <v>667</v>
      </c>
      <c r="G214" s="251"/>
      <c r="H214" s="654">
        <f>H215</f>
        <v>0</v>
      </c>
      <c r="I214" s="340">
        <f>I215</f>
        <v>0</v>
      </c>
      <c r="J214" s="189">
        <f>J215</f>
        <v>0</v>
      </c>
    </row>
    <row r="215" spans="1:10" ht="22.5" hidden="1">
      <c r="A215" s="617"/>
      <c r="B215" s="581" t="s">
        <v>248</v>
      </c>
      <c r="C215" s="251"/>
      <c r="D215" s="608" t="s">
        <v>256</v>
      </c>
      <c r="E215" s="608" t="s">
        <v>249</v>
      </c>
      <c r="F215" s="251" t="s">
        <v>667</v>
      </c>
      <c r="G215" s="251" t="s">
        <v>638</v>
      </c>
      <c r="H215" s="654">
        <v>0</v>
      </c>
      <c r="I215" s="340"/>
      <c r="J215" s="188"/>
    </row>
    <row r="216" spans="1:10" ht="12.75" hidden="1">
      <c r="A216" s="456"/>
      <c r="B216" s="393" t="s">
        <v>314</v>
      </c>
      <c r="C216" s="251"/>
      <c r="D216" s="251" t="s">
        <v>256</v>
      </c>
      <c r="E216" s="251" t="s">
        <v>249</v>
      </c>
      <c r="F216" s="251" t="s">
        <v>313</v>
      </c>
      <c r="G216" s="251"/>
      <c r="H216" s="654">
        <f>H217</f>
        <v>0</v>
      </c>
      <c r="I216" s="340">
        <f>I217</f>
        <v>0</v>
      </c>
      <c r="J216" s="188">
        <f>J217</f>
        <v>0</v>
      </c>
    </row>
    <row r="217" spans="1:10" ht="22.5" hidden="1">
      <c r="A217" s="617"/>
      <c r="B217" s="581" t="s">
        <v>248</v>
      </c>
      <c r="C217" s="251"/>
      <c r="D217" s="608" t="s">
        <v>256</v>
      </c>
      <c r="E217" s="608" t="s">
        <v>249</v>
      </c>
      <c r="F217" s="608" t="s">
        <v>313</v>
      </c>
      <c r="G217" s="251" t="s">
        <v>638</v>
      </c>
      <c r="H217" s="654"/>
      <c r="I217" s="340"/>
      <c r="J217" s="188"/>
    </row>
    <row r="218" spans="1:10" ht="12.75">
      <c r="A218" s="456"/>
      <c r="B218" s="393" t="s">
        <v>649</v>
      </c>
      <c r="C218" s="251"/>
      <c r="D218" s="251" t="s">
        <v>256</v>
      </c>
      <c r="E218" s="251" t="s">
        <v>249</v>
      </c>
      <c r="F218" s="251" t="s">
        <v>647</v>
      </c>
      <c r="G218" s="251"/>
      <c r="H218" s="654">
        <f>H219</f>
        <v>775.92</v>
      </c>
      <c r="I218" s="340">
        <f>I219</f>
        <v>799.115</v>
      </c>
      <c r="J218" s="188">
        <f>J219</f>
        <v>895.01</v>
      </c>
    </row>
    <row r="219" spans="1:10" ht="22.5">
      <c r="A219" s="617"/>
      <c r="B219" s="581" t="s">
        <v>248</v>
      </c>
      <c r="C219" s="251"/>
      <c r="D219" s="608" t="s">
        <v>256</v>
      </c>
      <c r="E219" s="608" t="s">
        <v>249</v>
      </c>
      <c r="F219" s="608" t="s">
        <v>647</v>
      </c>
      <c r="G219" s="251" t="s">
        <v>638</v>
      </c>
      <c r="H219" s="654">
        <v>775.92</v>
      </c>
      <c r="I219" s="340">
        <v>799.115</v>
      </c>
      <c r="J219" s="188">
        <v>895.01</v>
      </c>
    </row>
    <row r="220" spans="1:10" ht="12.75" hidden="1">
      <c r="A220" s="579"/>
      <c r="B220" s="640" t="s">
        <v>682</v>
      </c>
      <c r="C220" s="578"/>
      <c r="D220" s="250" t="s">
        <v>285</v>
      </c>
      <c r="E220" s="250" t="s">
        <v>284</v>
      </c>
      <c r="F220" s="250"/>
      <c r="G220" s="250"/>
      <c r="H220" s="655" t="e">
        <f>#REF!</f>
        <v>#REF!</v>
      </c>
      <c r="I220" s="340"/>
      <c r="J220" s="247"/>
    </row>
    <row r="221" spans="1:10" ht="12.75">
      <c r="A221" s="622"/>
      <c r="B221" s="645" t="s">
        <v>312</v>
      </c>
      <c r="C221" s="616"/>
      <c r="D221" s="616" t="s">
        <v>256</v>
      </c>
      <c r="E221" s="616" t="s">
        <v>277</v>
      </c>
      <c r="F221" s="616"/>
      <c r="G221" s="616"/>
      <c r="H221" s="656">
        <f>H222+H226+H234</f>
        <v>20348.93</v>
      </c>
      <c r="I221" s="467">
        <f>I222+I226+I234</f>
        <v>3718.8</v>
      </c>
      <c r="J221" s="246">
        <f>J222+J226+J234</f>
        <v>4854</v>
      </c>
    </row>
    <row r="222" spans="1:10" ht="22.5">
      <c r="A222" s="622"/>
      <c r="B222" s="623" t="s">
        <v>609</v>
      </c>
      <c r="C222" s="251"/>
      <c r="D222" s="251" t="s">
        <v>256</v>
      </c>
      <c r="E222" s="251" t="s">
        <v>277</v>
      </c>
      <c r="F222" s="251" t="s">
        <v>31</v>
      </c>
      <c r="G222" s="251"/>
      <c r="H222" s="654">
        <f aca="true" t="shared" si="15" ref="H222:J224">H223</f>
        <v>4700</v>
      </c>
      <c r="I222" s="340">
        <f t="shared" si="15"/>
        <v>48</v>
      </c>
      <c r="J222" s="189">
        <f t="shared" si="15"/>
        <v>816.12</v>
      </c>
    </row>
    <row r="223" spans="1:10" ht="12.75">
      <c r="A223" s="622"/>
      <c r="B223" s="596" t="s">
        <v>30</v>
      </c>
      <c r="C223" s="251"/>
      <c r="D223" s="608" t="s">
        <v>256</v>
      </c>
      <c r="E223" s="608" t="s">
        <v>277</v>
      </c>
      <c r="F223" s="251" t="s">
        <v>29</v>
      </c>
      <c r="G223" s="251"/>
      <c r="H223" s="654">
        <f t="shared" si="15"/>
        <v>4700</v>
      </c>
      <c r="I223" s="340">
        <f t="shared" si="15"/>
        <v>48</v>
      </c>
      <c r="J223" s="189">
        <f t="shared" si="15"/>
        <v>816.12</v>
      </c>
    </row>
    <row r="224" spans="1:10" ht="22.5">
      <c r="A224" s="622"/>
      <c r="B224" s="624" t="s">
        <v>28</v>
      </c>
      <c r="C224" s="608"/>
      <c r="D224" s="608" t="s">
        <v>256</v>
      </c>
      <c r="E224" s="608" t="s">
        <v>277</v>
      </c>
      <c r="F224" s="608" t="s">
        <v>26</v>
      </c>
      <c r="G224" s="608"/>
      <c r="H224" s="654">
        <f t="shared" si="15"/>
        <v>4700</v>
      </c>
      <c r="I224" s="340">
        <f t="shared" si="15"/>
        <v>48</v>
      </c>
      <c r="J224" s="189">
        <f t="shared" si="15"/>
        <v>816.12</v>
      </c>
    </row>
    <row r="225" spans="1:10" ht="12.75">
      <c r="A225" s="622"/>
      <c r="B225" s="581" t="s">
        <v>270</v>
      </c>
      <c r="C225" s="251"/>
      <c r="D225" s="608" t="s">
        <v>256</v>
      </c>
      <c r="E225" s="608" t="s">
        <v>277</v>
      </c>
      <c r="F225" s="608" t="s">
        <v>26</v>
      </c>
      <c r="G225" s="251" t="s">
        <v>663</v>
      </c>
      <c r="H225" s="654">
        <v>4700</v>
      </c>
      <c r="I225" s="340">
        <v>48</v>
      </c>
      <c r="J225" s="188">
        <v>816.12</v>
      </c>
    </row>
    <row r="226" spans="1:10" ht="45" customHeight="1">
      <c r="A226" s="579"/>
      <c r="B226" s="596" t="s">
        <v>631</v>
      </c>
      <c r="C226" s="251"/>
      <c r="D226" s="251" t="s">
        <v>256</v>
      </c>
      <c r="E226" s="251" t="s">
        <v>277</v>
      </c>
      <c r="F226" s="251" t="s">
        <v>18</v>
      </c>
      <c r="G226" s="251"/>
      <c r="H226" s="654">
        <f>H229+H233</f>
        <v>10748.93</v>
      </c>
      <c r="I226" s="340">
        <f>I227</f>
        <v>3670.8</v>
      </c>
      <c r="J226" s="189">
        <f>J227</f>
        <v>4037.88</v>
      </c>
    </row>
    <row r="227" spans="1:10" ht="22.5">
      <c r="A227" s="625"/>
      <c r="B227" s="592" t="s">
        <v>17</v>
      </c>
      <c r="C227" s="608"/>
      <c r="D227" s="608" t="s">
        <v>256</v>
      </c>
      <c r="E227" s="608" t="s">
        <v>277</v>
      </c>
      <c r="F227" s="608" t="s">
        <v>16</v>
      </c>
      <c r="G227" s="608"/>
      <c r="H227" s="654">
        <f>H228</f>
        <v>3250.8</v>
      </c>
      <c r="I227" s="340">
        <f>I228</f>
        <v>3670.8</v>
      </c>
      <c r="J227" s="189">
        <f>J228</f>
        <v>4037.88</v>
      </c>
    </row>
    <row r="228" spans="1:10" ht="30" customHeight="1">
      <c r="A228" s="625"/>
      <c r="B228" s="592" t="s">
        <v>660</v>
      </c>
      <c r="C228" s="608"/>
      <c r="D228" s="608" t="s">
        <v>256</v>
      </c>
      <c r="E228" s="608" t="s">
        <v>277</v>
      </c>
      <c r="F228" s="608" t="s">
        <v>15</v>
      </c>
      <c r="G228" s="608"/>
      <c r="H228" s="654">
        <f>H229+H230</f>
        <v>3250.8</v>
      </c>
      <c r="I228" s="340">
        <f>I229+I230</f>
        <v>3670.8</v>
      </c>
      <c r="J228" s="189">
        <f>J229+J230</f>
        <v>4037.88</v>
      </c>
    </row>
    <row r="229" spans="1:10" ht="22.5">
      <c r="A229" s="617"/>
      <c r="B229" s="581" t="s">
        <v>248</v>
      </c>
      <c r="C229" s="608"/>
      <c r="D229" s="608" t="s">
        <v>256</v>
      </c>
      <c r="E229" s="608" t="s">
        <v>277</v>
      </c>
      <c r="F229" s="608" t="s">
        <v>15</v>
      </c>
      <c r="G229" s="251" t="s">
        <v>638</v>
      </c>
      <c r="H229" s="654">
        <v>3250.8</v>
      </c>
      <c r="I229" s="340">
        <v>3670.8</v>
      </c>
      <c r="J229" s="188">
        <v>4037.88</v>
      </c>
    </row>
    <row r="230" spans="1:10" ht="12.75" hidden="1">
      <c r="A230" s="617"/>
      <c r="B230" s="393" t="s">
        <v>311</v>
      </c>
      <c r="C230" s="608"/>
      <c r="D230" s="608" t="s">
        <v>256</v>
      </c>
      <c r="E230" s="608" t="s">
        <v>277</v>
      </c>
      <c r="F230" s="608" t="s">
        <v>310</v>
      </c>
      <c r="G230" s="608"/>
      <c r="H230" s="654">
        <f>H231</f>
        <v>0</v>
      </c>
      <c r="I230" s="340">
        <f>I231</f>
        <v>0</v>
      </c>
      <c r="J230" s="188">
        <f>J231</f>
        <v>0</v>
      </c>
    </row>
    <row r="231" spans="1:10" ht="22.5" hidden="1">
      <c r="A231" s="617"/>
      <c r="B231" s="581" t="s">
        <v>248</v>
      </c>
      <c r="C231" s="251"/>
      <c r="D231" s="608" t="s">
        <v>256</v>
      </c>
      <c r="E231" s="608" t="s">
        <v>277</v>
      </c>
      <c r="F231" s="608" t="s">
        <v>309</v>
      </c>
      <c r="G231" s="251" t="s">
        <v>638</v>
      </c>
      <c r="H231" s="654"/>
      <c r="I231" s="340"/>
      <c r="J231" s="188"/>
    </row>
    <row r="232" spans="1:10" ht="22.5">
      <c r="A232" s="617"/>
      <c r="B232" s="646" t="s">
        <v>677</v>
      </c>
      <c r="C232" s="251"/>
      <c r="D232" s="608" t="s">
        <v>256</v>
      </c>
      <c r="E232" s="608" t="s">
        <v>277</v>
      </c>
      <c r="F232" s="608" t="s">
        <v>14</v>
      </c>
      <c r="G232" s="251"/>
      <c r="H232" s="654">
        <f>H233</f>
        <v>7498.13</v>
      </c>
      <c r="I232" s="340"/>
      <c r="J232" s="247"/>
    </row>
    <row r="233" spans="1:10" ht="22.5">
      <c r="A233" s="617"/>
      <c r="B233" s="581" t="s">
        <v>248</v>
      </c>
      <c r="C233" s="251"/>
      <c r="D233" s="608" t="s">
        <v>256</v>
      </c>
      <c r="E233" s="608" t="s">
        <v>277</v>
      </c>
      <c r="F233" s="608" t="s">
        <v>14</v>
      </c>
      <c r="G233" s="251" t="s">
        <v>638</v>
      </c>
      <c r="H233" s="654">
        <v>7498.13</v>
      </c>
      <c r="I233" s="340"/>
      <c r="J233" s="247"/>
    </row>
    <row r="234" spans="1:10" ht="27.75" customHeight="1">
      <c r="A234" s="625"/>
      <c r="B234" s="393" t="s">
        <v>287</v>
      </c>
      <c r="C234" s="608"/>
      <c r="D234" s="608" t="s">
        <v>256</v>
      </c>
      <c r="E234" s="608" t="s">
        <v>277</v>
      </c>
      <c r="F234" s="251" t="s">
        <v>723</v>
      </c>
      <c r="G234" s="608"/>
      <c r="H234" s="654">
        <f>H235</f>
        <v>4900</v>
      </c>
      <c r="I234" s="340">
        <f>I235</f>
        <v>0</v>
      </c>
      <c r="J234" s="189">
        <f>J235</f>
        <v>0</v>
      </c>
    </row>
    <row r="235" spans="1:10" ht="12.75">
      <c r="A235" s="625"/>
      <c r="B235" s="580" t="s">
        <v>744</v>
      </c>
      <c r="C235" s="608"/>
      <c r="D235" s="608" t="s">
        <v>256</v>
      </c>
      <c r="E235" s="608" t="s">
        <v>277</v>
      </c>
      <c r="F235" s="251" t="s">
        <v>359</v>
      </c>
      <c r="G235" s="608"/>
      <c r="H235" s="654">
        <f>H236</f>
        <v>4900</v>
      </c>
      <c r="I235" s="340">
        <f aca="true" t="shared" si="16" ref="I235:J237">I236</f>
        <v>0</v>
      </c>
      <c r="J235" s="189">
        <f t="shared" si="16"/>
        <v>0</v>
      </c>
    </row>
    <row r="236" spans="1:10" ht="12.75">
      <c r="A236" s="617"/>
      <c r="B236" s="580" t="s">
        <v>744</v>
      </c>
      <c r="C236" s="608"/>
      <c r="D236" s="608" t="s">
        <v>256</v>
      </c>
      <c r="E236" s="608" t="s">
        <v>277</v>
      </c>
      <c r="F236" s="251" t="s">
        <v>716</v>
      </c>
      <c r="G236" s="608"/>
      <c r="H236" s="654">
        <f>H237</f>
        <v>4900</v>
      </c>
      <c r="I236" s="340">
        <f t="shared" si="16"/>
        <v>0</v>
      </c>
      <c r="J236" s="189">
        <f t="shared" si="16"/>
        <v>0</v>
      </c>
    </row>
    <row r="237" spans="1:10" ht="22.5">
      <c r="A237" s="622"/>
      <c r="B237" s="609" t="s">
        <v>308</v>
      </c>
      <c r="C237" s="251"/>
      <c r="D237" s="608" t="s">
        <v>256</v>
      </c>
      <c r="E237" s="608" t="s">
        <v>277</v>
      </c>
      <c r="F237" s="251" t="s">
        <v>307</v>
      </c>
      <c r="G237" s="251"/>
      <c r="H237" s="654">
        <f>H238</f>
        <v>4900</v>
      </c>
      <c r="I237" s="340">
        <f t="shared" si="16"/>
        <v>0</v>
      </c>
      <c r="J237" s="189">
        <f t="shared" si="16"/>
        <v>0</v>
      </c>
    </row>
    <row r="238" spans="1:10" ht="12.75">
      <c r="A238" s="622"/>
      <c r="B238" s="581" t="s">
        <v>270</v>
      </c>
      <c r="C238" s="608"/>
      <c r="D238" s="608" t="s">
        <v>256</v>
      </c>
      <c r="E238" s="608" t="s">
        <v>277</v>
      </c>
      <c r="F238" s="251" t="s">
        <v>307</v>
      </c>
      <c r="G238" s="251" t="s">
        <v>663</v>
      </c>
      <c r="H238" s="654">
        <v>4900</v>
      </c>
      <c r="I238" s="340"/>
      <c r="J238" s="188"/>
    </row>
    <row r="239" spans="1:10" ht="22.5" hidden="1">
      <c r="A239" s="622"/>
      <c r="B239" s="581" t="s">
        <v>248</v>
      </c>
      <c r="C239" s="251"/>
      <c r="D239" s="608" t="s">
        <v>256</v>
      </c>
      <c r="E239" s="608" t="s">
        <v>277</v>
      </c>
      <c r="F239" s="608" t="s">
        <v>305</v>
      </c>
      <c r="G239" s="251" t="s">
        <v>638</v>
      </c>
      <c r="H239" s="654"/>
      <c r="I239" s="340"/>
      <c r="J239" s="188"/>
    </row>
    <row r="240" spans="1:10" ht="22.5" hidden="1">
      <c r="A240" s="622"/>
      <c r="B240" s="581" t="s">
        <v>306</v>
      </c>
      <c r="C240" s="251"/>
      <c r="D240" s="608" t="s">
        <v>256</v>
      </c>
      <c r="E240" s="608" t="s">
        <v>277</v>
      </c>
      <c r="F240" s="608" t="s">
        <v>305</v>
      </c>
      <c r="G240" s="251" t="s">
        <v>304</v>
      </c>
      <c r="H240" s="654"/>
      <c r="I240" s="340"/>
      <c r="J240" s="188"/>
    </row>
    <row r="241" spans="1:10" ht="12.75">
      <c r="A241" s="617"/>
      <c r="B241" s="645" t="s">
        <v>671</v>
      </c>
      <c r="C241" s="616"/>
      <c r="D241" s="616" t="s">
        <v>256</v>
      </c>
      <c r="E241" s="616" t="s">
        <v>284</v>
      </c>
      <c r="F241" s="616"/>
      <c r="G241" s="616"/>
      <c r="H241" s="656">
        <f>H242+H248</f>
        <v>24899.054999999997</v>
      </c>
      <c r="I241" s="467">
        <f>I242+I248</f>
        <v>36018.875</v>
      </c>
      <c r="J241" s="246">
        <f>J242+J248</f>
        <v>34504.17</v>
      </c>
    </row>
    <row r="242" spans="1:10" ht="24" customHeight="1">
      <c r="A242" s="579"/>
      <c r="B242" s="626" t="s">
        <v>632</v>
      </c>
      <c r="C242" s="251"/>
      <c r="D242" s="251" t="s">
        <v>256</v>
      </c>
      <c r="E242" s="251" t="s">
        <v>284</v>
      </c>
      <c r="F242" s="251" t="s">
        <v>25</v>
      </c>
      <c r="G242" s="251"/>
      <c r="H242" s="654">
        <f>H243</f>
        <v>24899.054999999997</v>
      </c>
      <c r="I242" s="340">
        <f>I243</f>
        <v>32518.875</v>
      </c>
      <c r="J242" s="189">
        <f>J243</f>
        <v>31004.17</v>
      </c>
    </row>
    <row r="243" spans="1:10" ht="33.75">
      <c r="A243" s="456"/>
      <c r="B243" s="592" t="s">
        <v>24</v>
      </c>
      <c r="C243" s="250"/>
      <c r="D243" s="251" t="s">
        <v>256</v>
      </c>
      <c r="E243" s="251" t="s">
        <v>284</v>
      </c>
      <c r="F243" s="251" t="s">
        <v>23</v>
      </c>
      <c r="G243" s="250"/>
      <c r="H243" s="654">
        <f>H244+H246</f>
        <v>24899.054999999997</v>
      </c>
      <c r="I243" s="340">
        <f>I244+I246</f>
        <v>32518.875</v>
      </c>
      <c r="J243" s="189">
        <f>J244+J246</f>
        <v>31004.17</v>
      </c>
    </row>
    <row r="244" spans="1:10" ht="28.5" customHeight="1">
      <c r="A244" s="579"/>
      <c r="B244" s="598" t="s">
        <v>22</v>
      </c>
      <c r="C244" s="608"/>
      <c r="D244" s="608" t="s">
        <v>256</v>
      </c>
      <c r="E244" s="608" t="s">
        <v>284</v>
      </c>
      <c r="F244" s="608" t="s">
        <v>21</v>
      </c>
      <c r="G244" s="608"/>
      <c r="H244" s="654">
        <f>H245</f>
        <v>5879.461</v>
      </c>
      <c r="I244" s="340">
        <f>I245</f>
        <v>10043.38</v>
      </c>
      <c r="J244" s="189">
        <f>J245</f>
        <v>6288.726</v>
      </c>
    </row>
    <row r="245" spans="1:10" ht="22.5">
      <c r="A245" s="579"/>
      <c r="B245" s="581" t="s">
        <v>248</v>
      </c>
      <c r="C245" s="251"/>
      <c r="D245" s="608" t="s">
        <v>256</v>
      </c>
      <c r="E245" s="608" t="s">
        <v>284</v>
      </c>
      <c r="F245" s="608" t="s">
        <v>21</v>
      </c>
      <c r="G245" s="251" t="s">
        <v>638</v>
      </c>
      <c r="H245" s="654">
        <f>6219.461-340</f>
        <v>5879.461</v>
      </c>
      <c r="I245" s="340">
        <v>10043.38</v>
      </c>
      <c r="J245" s="188">
        <v>6288.726</v>
      </c>
    </row>
    <row r="246" spans="1:10" ht="25.5" customHeight="1">
      <c r="A246" s="579"/>
      <c r="B246" s="598" t="s">
        <v>20</v>
      </c>
      <c r="C246" s="251"/>
      <c r="D246" s="608" t="s">
        <v>256</v>
      </c>
      <c r="E246" s="608" t="s">
        <v>284</v>
      </c>
      <c r="F246" s="608" t="s">
        <v>19</v>
      </c>
      <c r="G246" s="251"/>
      <c r="H246" s="654">
        <f>H247</f>
        <v>19019.593999999997</v>
      </c>
      <c r="I246" s="340">
        <f>I247</f>
        <v>22475.495</v>
      </c>
      <c r="J246" s="188">
        <f>J247</f>
        <v>24715.444</v>
      </c>
    </row>
    <row r="247" spans="1:11" ht="21.75" customHeight="1">
      <c r="A247" s="579"/>
      <c r="B247" s="581" t="s">
        <v>248</v>
      </c>
      <c r="C247" s="251"/>
      <c r="D247" s="608" t="s">
        <v>256</v>
      </c>
      <c r="E247" s="608" t="s">
        <v>284</v>
      </c>
      <c r="F247" s="608" t="s">
        <v>19</v>
      </c>
      <c r="G247" s="251" t="s">
        <v>638</v>
      </c>
      <c r="H247" s="654">
        <f>21991.152+639.333-410-3200.891</f>
        <v>19019.593999999997</v>
      </c>
      <c r="I247" s="340">
        <v>22475.495</v>
      </c>
      <c r="J247" s="188">
        <v>24715.444</v>
      </c>
      <c r="K247" s="562"/>
    </row>
    <row r="248" spans="1:10" ht="42" hidden="1">
      <c r="A248" s="456"/>
      <c r="B248" s="627" t="s">
        <v>13</v>
      </c>
      <c r="C248" s="250"/>
      <c r="D248" s="250" t="s">
        <v>256</v>
      </c>
      <c r="E248" s="250" t="s">
        <v>284</v>
      </c>
      <c r="F248" s="250" t="s">
        <v>12</v>
      </c>
      <c r="G248" s="250"/>
      <c r="H248" s="655">
        <f>H249+H253</f>
        <v>0</v>
      </c>
      <c r="I248" s="455">
        <f>I249+I253</f>
        <v>3500</v>
      </c>
      <c r="J248" s="194">
        <f>J249+J253</f>
        <v>3500</v>
      </c>
    </row>
    <row r="249" spans="1:10" ht="33.75" hidden="1">
      <c r="A249" s="628"/>
      <c r="B249" s="592" t="s">
        <v>11</v>
      </c>
      <c r="C249" s="608"/>
      <c r="D249" s="608" t="s">
        <v>256</v>
      </c>
      <c r="E249" s="608" t="s">
        <v>284</v>
      </c>
      <c r="F249" s="608" t="s">
        <v>10</v>
      </c>
      <c r="G249" s="608"/>
      <c r="H249" s="654">
        <f>H251</f>
        <v>0</v>
      </c>
      <c r="I249" s="340">
        <f aca="true" t="shared" si="17" ref="H249:J251">I250</f>
        <v>3500</v>
      </c>
      <c r="J249" s="188">
        <f t="shared" si="17"/>
        <v>3500</v>
      </c>
    </row>
    <row r="250" spans="1:10" ht="12.75" hidden="1">
      <c r="A250" s="456"/>
      <c r="B250" s="610" t="s">
        <v>303</v>
      </c>
      <c r="C250" s="250"/>
      <c r="D250" s="251" t="s">
        <v>256</v>
      </c>
      <c r="E250" s="251" t="s">
        <v>284</v>
      </c>
      <c r="F250" s="608" t="s">
        <v>10</v>
      </c>
      <c r="G250" s="250"/>
      <c r="H250" s="654">
        <f t="shared" si="17"/>
        <v>0</v>
      </c>
      <c r="I250" s="340">
        <f t="shared" si="17"/>
        <v>3500</v>
      </c>
      <c r="J250" s="188">
        <f t="shared" si="17"/>
        <v>3500</v>
      </c>
    </row>
    <row r="251" spans="1:10" ht="12.75" hidden="1">
      <c r="A251" s="628"/>
      <c r="B251" s="629" t="s">
        <v>9</v>
      </c>
      <c r="C251" s="608"/>
      <c r="D251" s="608" t="s">
        <v>256</v>
      </c>
      <c r="E251" s="608" t="s">
        <v>284</v>
      </c>
      <c r="F251" s="608" t="s">
        <v>790</v>
      </c>
      <c r="G251" s="608"/>
      <c r="H251" s="654">
        <f t="shared" si="17"/>
        <v>0</v>
      </c>
      <c r="I251" s="340">
        <f t="shared" si="17"/>
        <v>3500</v>
      </c>
      <c r="J251" s="188">
        <f t="shared" si="17"/>
        <v>3500</v>
      </c>
    </row>
    <row r="252" spans="1:10" ht="22.5" hidden="1">
      <c r="A252" s="617"/>
      <c r="B252" s="581" t="s">
        <v>248</v>
      </c>
      <c r="C252" s="251"/>
      <c r="D252" s="608" t="s">
        <v>256</v>
      </c>
      <c r="E252" s="608" t="s">
        <v>284</v>
      </c>
      <c r="F252" s="608" t="s">
        <v>790</v>
      </c>
      <c r="G252" s="251" t="s">
        <v>638</v>
      </c>
      <c r="H252" s="654">
        <v>0</v>
      </c>
      <c r="I252" s="340">
        <v>3500</v>
      </c>
      <c r="J252" s="188">
        <v>3500</v>
      </c>
    </row>
    <row r="253" spans="1:10" ht="22.5" hidden="1">
      <c r="A253" s="625"/>
      <c r="B253" s="610" t="s">
        <v>302</v>
      </c>
      <c r="C253" s="608"/>
      <c r="D253" s="608" t="s">
        <v>256</v>
      </c>
      <c r="E253" s="608" t="s">
        <v>284</v>
      </c>
      <c r="F253" s="608" t="s">
        <v>301</v>
      </c>
      <c r="G253" s="608"/>
      <c r="H253" s="654">
        <f>H254+H259</f>
        <v>0</v>
      </c>
      <c r="I253" s="340">
        <f>I254+I259</f>
        <v>0</v>
      </c>
      <c r="J253" s="188">
        <f>J254+J259</f>
        <v>0</v>
      </c>
    </row>
    <row r="254" spans="1:10" ht="33.75" hidden="1">
      <c r="A254" s="625"/>
      <c r="B254" s="610" t="s">
        <v>300</v>
      </c>
      <c r="C254" s="608"/>
      <c r="D254" s="608" t="s">
        <v>256</v>
      </c>
      <c r="E254" s="608" t="s">
        <v>284</v>
      </c>
      <c r="F254" s="608" t="s">
        <v>299</v>
      </c>
      <c r="G254" s="608"/>
      <c r="H254" s="654">
        <f>H255+H257</f>
        <v>0</v>
      </c>
      <c r="I254" s="340">
        <f>I255+I257</f>
        <v>0</v>
      </c>
      <c r="J254" s="188">
        <f>J255+J257</f>
        <v>0</v>
      </c>
    </row>
    <row r="255" spans="1:10" ht="22.5" hidden="1">
      <c r="A255" s="617"/>
      <c r="B255" s="393" t="s">
        <v>298</v>
      </c>
      <c r="C255" s="608"/>
      <c r="D255" s="608" t="s">
        <v>256</v>
      </c>
      <c r="E255" s="608" t="s">
        <v>284</v>
      </c>
      <c r="F255" s="608" t="s">
        <v>297</v>
      </c>
      <c r="G255" s="608"/>
      <c r="H255" s="654">
        <f>H256</f>
        <v>0</v>
      </c>
      <c r="I255" s="340">
        <f>I256</f>
        <v>0</v>
      </c>
      <c r="J255" s="188">
        <f>J256</f>
        <v>0</v>
      </c>
    </row>
    <row r="256" spans="1:10" ht="22.5" hidden="1">
      <c r="A256" s="617"/>
      <c r="B256" s="581" t="s">
        <v>248</v>
      </c>
      <c r="C256" s="251"/>
      <c r="D256" s="608" t="s">
        <v>256</v>
      </c>
      <c r="E256" s="608" t="s">
        <v>284</v>
      </c>
      <c r="F256" s="608" t="s">
        <v>297</v>
      </c>
      <c r="G256" s="251" t="s">
        <v>638</v>
      </c>
      <c r="H256" s="654"/>
      <c r="I256" s="340"/>
      <c r="J256" s="188"/>
    </row>
    <row r="257" spans="1:10" ht="22.5" hidden="1">
      <c r="A257" s="617"/>
      <c r="B257" s="393" t="s">
        <v>296</v>
      </c>
      <c r="C257" s="608"/>
      <c r="D257" s="608" t="s">
        <v>256</v>
      </c>
      <c r="E257" s="608" t="s">
        <v>284</v>
      </c>
      <c r="F257" s="608" t="s">
        <v>295</v>
      </c>
      <c r="G257" s="608"/>
      <c r="H257" s="654">
        <f>H258</f>
        <v>0</v>
      </c>
      <c r="I257" s="340">
        <f>I258</f>
        <v>0</v>
      </c>
      <c r="J257" s="188">
        <f>J258</f>
        <v>0</v>
      </c>
    </row>
    <row r="258" spans="1:10" ht="22.5" hidden="1">
      <c r="A258" s="617"/>
      <c r="B258" s="581" t="s">
        <v>248</v>
      </c>
      <c r="C258" s="251"/>
      <c r="D258" s="608" t="s">
        <v>256</v>
      </c>
      <c r="E258" s="608" t="s">
        <v>284</v>
      </c>
      <c r="F258" s="608" t="s">
        <v>295</v>
      </c>
      <c r="G258" s="251" t="s">
        <v>638</v>
      </c>
      <c r="H258" s="654"/>
      <c r="I258" s="340"/>
      <c r="J258" s="188"/>
    </row>
    <row r="259" spans="1:10" ht="22.5" hidden="1">
      <c r="A259" s="579"/>
      <c r="B259" s="630" t="s">
        <v>294</v>
      </c>
      <c r="C259" s="616"/>
      <c r="D259" s="631" t="s">
        <v>256</v>
      </c>
      <c r="E259" s="631" t="s">
        <v>284</v>
      </c>
      <c r="F259" s="631" t="s">
        <v>293</v>
      </c>
      <c r="G259" s="631"/>
      <c r="H259" s="657">
        <f>H260+H264</f>
        <v>0</v>
      </c>
      <c r="I259" s="468">
        <f>I260+I264</f>
        <v>0</v>
      </c>
      <c r="J259" s="248">
        <f>J260+J264</f>
        <v>0</v>
      </c>
    </row>
    <row r="260" spans="1:10" ht="12.75" hidden="1">
      <c r="A260" s="456"/>
      <c r="B260" s="614" t="s">
        <v>158</v>
      </c>
      <c r="C260" s="608"/>
      <c r="D260" s="608" t="s">
        <v>256</v>
      </c>
      <c r="E260" s="608" t="s">
        <v>284</v>
      </c>
      <c r="F260" s="608" t="s">
        <v>291</v>
      </c>
      <c r="G260" s="608"/>
      <c r="H260" s="654">
        <f>H261+H262+H263</f>
        <v>0</v>
      </c>
      <c r="I260" s="340">
        <f>I261+I262+I263</f>
        <v>0</v>
      </c>
      <c r="J260" s="188">
        <f>J261+J262+J263</f>
        <v>0</v>
      </c>
    </row>
    <row r="261" spans="1:10" ht="12.75" hidden="1">
      <c r="A261" s="579"/>
      <c r="B261" s="581" t="s">
        <v>251</v>
      </c>
      <c r="C261" s="251"/>
      <c r="D261" s="608" t="s">
        <v>256</v>
      </c>
      <c r="E261" s="608" t="s">
        <v>284</v>
      </c>
      <c r="F261" s="608" t="s">
        <v>291</v>
      </c>
      <c r="G261" s="251" t="s">
        <v>85</v>
      </c>
      <c r="H261" s="654"/>
      <c r="I261" s="340"/>
      <c r="J261" s="188"/>
    </row>
    <row r="262" spans="1:10" ht="22.5" hidden="1">
      <c r="A262" s="579"/>
      <c r="B262" s="581" t="s">
        <v>248</v>
      </c>
      <c r="C262" s="251"/>
      <c r="D262" s="608" t="s">
        <v>256</v>
      </c>
      <c r="E262" s="608" t="s">
        <v>284</v>
      </c>
      <c r="F262" s="608" t="s">
        <v>291</v>
      </c>
      <c r="G262" s="251" t="s">
        <v>638</v>
      </c>
      <c r="H262" s="654"/>
      <c r="I262" s="340"/>
      <c r="J262" s="188"/>
    </row>
    <row r="263" spans="1:10" ht="12.75" hidden="1">
      <c r="A263" s="579"/>
      <c r="B263" s="581" t="s">
        <v>250</v>
      </c>
      <c r="C263" s="251"/>
      <c r="D263" s="608" t="s">
        <v>256</v>
      </c>
      <c r="E263" s="608" t="s">
        <v>284</v>
      </c>
      <c r="F263" s="608" t="s">
        <v>291</v>
      </c>
      <c r="G263" s="251" t="s">
        <v>725</v>
      </c>
      <c r="H263" s="654"/>
      <c r="I263" s="340"/>
      <c r="J263" s="188"/>
    </row>
    <row r="264" spans="1:10" ht="22.5" hidden="1">
      <c r="A264" s="456"/>
      <c r="B264" s="580" t="s">
        <v>292</v>
      </c>
      <c r="C264" s="608"/>
      <c r="D264" s="608" t="s">
        <v>256</v>
      </c>
      <c r="E264" s="608" t="s">
        <v>284</v>
      </c>
      <c r="F264" s="608" t="s">
        <v>291</v>
      </c>
      <c r="G264" s="608"/>
      <c r="H264" s="654">
        <f>H265</f>
        <v>0</v>
      </c>
      <c r="I264" s="340">
        <f>I265</f>
        <v>0</v>
      </c>
      <c r="J264" s="188">
        <f>J265</f>
        <v>0</v>
      </c>
    </row>
    <row r="265" spans="1:10" ht="22.5" hidden="1">
      <c r="A265" s="579"/>
      <c r="B265" s="581" t="s">
        <v>248</v>
      </c>
      <c r="C265" s="251"/>
      <c r="D265" s="608" t="s">
        <v>256</v>
      </c>
      <c r="E265" s="608" t="s">
        <v>284</v>
      </c>
      <c r="F265" s="608" t="s">
        <v>291</v>
      </c>
      <c r="G265" s="251" t="s">
        <v>638</v>
      </c>
      <c r="H265" s="654"/>
      <c r="I265" s="340"/>
      <c r="J265" s="188"/>
    </row>
    <row r="266" spans="1:10" ht="12.75">
      <c r="A266" s="579"/>
      <c r="B266" s="640" t="s">
        <v>155</v>
      </c>
      <c r="C266" s="578"/>
      <c r="D266" s="250" t="s">
        <v>289</v>
      </c>
      <c r="E266" s="250" t="s">
        <v>252</v>
      </c>
      <c r="F266" s="250"/>
      <c r="G266" s="250"/>
      <c r="H266" s="655">
        <f aca="true" t="shared" si="18" ref="H266:J268">H267</f>
        <v>337</v>
      </c>
      <c r="I266" s="455">
        <f t="shared" si="18"/>
        <v>302</v>
      </c>
      <c r="J266" s="194">
        <f t="shared" si="18"/>
        <v>337</v>
      </c>
    </row>
    <row r="267" spans="1:10" ht="12.75">
      <c r="A267" s="456"/>
      <c r="B267" s="640" t="s">
        <v>94</v>
      </c>
      <c r="C267" s="578"/>
      <c r="D267" s="250" t="s">
        <v>289</v>
      </c>
      <c r="E267" s="250" t="s">
        <v>289</v>
      </c>
      <c r="F267" s="250"/>
      <c r="G267" s="250"/>
      <c r="H267" s="655">
        <f t="shared" si="18"/>
        <v>337</v>
      </c>
      <c r="I267" s="455">
        <f t="shared" si="18"/>
        <v>302</v>
      </c>
      <c r="J267" s="194">
        <f t="shared" si="18"/>
        <v>337</v>
      </c>
    </row>
    <row r="268" spans="1:10" ht="22.5">
      <c r="A268" s="579"/>
      <c r="B268" s="598" t="s">
        <v>633</v>
      </c>
      <c r="C268" s="580"/>
      <c r="D268" s="251" t="s">
        <v>289</v>
      </c>
      <c r="E268" s="251" t="s">
        <v>289</v>
      </c>
      <c r="F268" s="251" t="s">
        <v>102</v>
      </c>
      <c r="G268" s="251"/>
      <c r="H268" s="654">
        <f t="shared" si="18"/>
        <v>337</v>
      </c>
      <c r="I268" s="340">
        <f t="shared" si="18"/>
        <v>302</v>
      </c>
      <c r="J268" s="188">
        <f t="shared" si="18"/>
        <v>337</v>
      </c>
    </row>
    <row r="269" spans="1:10" ht="22.5">
      <c r="A269" s="579"/>
      <c r="B269" s="598" t="s">
        <v>622</v>
      </c>
      <c r="C269" s="580"/>
      <c r="D269" s="251" t="s">
        <v>289</v>
      </c>
      <c r="E269" s="251" t="s">
        <v>289</v>
      </c>
      <c r="F269" s="251" t="s">
        <v>101</v>
      </c>
      <c r="G269" s="251"/>
      <c r="H269" s="654">
        <f>H270+H273</f>
        <v>337</v>
      </c>
      <c r="I269" s="340">
        <f>I270+I273</f>
        <v>302</v>
      </c>
      <c r="J269" s="188">
        <f>J270+J273</f>
        <v>337</v>
      </c>
    </row>
    <row r="270" spans="1:10" ht="45" hidden="1">
      <c r="A270" s="579"/>
      <c r="B270" s="598" t="s">
        <v>100</v>
      </c>
      <c r="C270" s="580"/>
      <c r="D270" s="251" t="s">
        <v>289</v>
      </c>
      <c r="E270" s="251" t="s">
        <v>289</v>
      </c>
      <c r="F270" s="251" t="s">
        <v>97</v>
      </c>
      <c r="G270" s="251"/>
      <c r="H270" s="654">
        <f aca="true" t="shared" si="19" ref="H270:J271">H271</f>
        <v>0</v>
      </c>
      <c r="I270" s="340">
        <f t="shared" si="19"/>
        <v>0</v>
      </c>
      <c r="J270" s="188">
        <f t="shared" si="19"/>
        <v>0</v>
      </c>
    </row>
    <row r="271" spans="1:10" ht="22.5" hidden="1">
      <c r="A271" s="621"/>
      <c r="B271" s="632" t="s">
        <v>641</v>
      </c>
      <c r="C271" s="580"/>
      <c r="D271" s="251" t="s">
        <v>289</v>
      </c>
      <c r="E271" s="251" t="s">
        <v>289</v>
      </c>
      <c r="F271" s="251" t="s">
        <v>290</v>
      </c>
      <c r="G271" s="251"/>
      <c r="H271" s="654">
        <f t="shared" si="19"/>
        <v>0</v>
      </c>
      <c r="I271" s="340">
        <f t="shared" si="19"/>
        <v>0</v>
      </c>
      <c r="J271" s="188">
        <f t="shared" si="19"/>
        <v>0</v>
      </c>
    </row>
    <row r="272" spans="1:10" ht="22.5" hidden="1">
      <c r="A272" s="621"/>
      <c r="B272" s="592" t="s">
        <v>98</v>
      </c>
      <c r="C272" s="582"/>
      <c r="D272" s="251" t="s">
        <v>289</v>
      </c>
      <c r="E272" s="251" t="s">
        <v>289</v>
      </c>
      <c r="F272" s="251" t="s">
        <v>290</v>
      </c>
      <c r="G272" s="251" t="s">
        <v>638</v>
      </c>
      <c r="H272" s="654"/>
      <c r="I272" s="340"/>
      <c r="J272" s="188"/>
    </row>
    <row r="273" spans="1:10" ht="22.5">
      <c r="A273" s="621"/>
      <c r="B273" s="393" t="s">
        <v>98</v>
      </c>
      <c r="C273" s="582"/>
      <c r="D273" s="251" t="s">
        <v>289</v>
      </c>
      <c r="E273" s="251" t="s">
        <v>289</v>
      </c>
      <c r="F273" s="251" t="s">
        <v>97</v>
      </c>
      <c r="G273" s="251"/>
      <c r="H273" s="654">
        <f aca="true" t="shared" si="20" ref="H273:J274">H274</f>
        <v>337</v>
      </c>
      <c r="I273" s="340">
        <f t="shared" si="20"/>
        <v>302</v>
      </c>
      <c r="J273" s="188">
        <f t="shared" si="20"/>
        <v>337</v>
      </c>
    </row>
    <row r="274" spans="1:10" ht="12.75">
      <c r="A274" s="579"/>
      <c r="B274" s="598" t="s">
        <v>96</v>
      </c>
      <c r="C274" s="580"/>
      <c r="D274" s="251" t="s">
        <v>289</v>
      </c>
      <c r="E274" s="251" t="s">
        <v>289</v>
      </c>
      <c r="F274" s="251" t="s">
        <v>93</v>
      </c>
      <c r="G274" s="251"/>
      <c r="H274" s="654">
        <f t="shared" si="20"/>
        <v>337</v>
      </c>
      <c r="I274" s="340">
        <f t="shared" si="20"/>
        <v>302</v>
      </c>
      <c r="J274" s="188">
        <f t="shared" si="20"/>
        <v>337</v>
      </c>
    </row>
    <row r="275" spans="1:10" ht="22.5">
      <c r="A275" s="579"/>
      <c r="B275" s="588" t="s">
        <v>248</v>
      </c>
      <c r="C275" s="582"/>
      <c r="D275" s="251" t="s">
        <v>289</v>
      </c>
      <c r="E275" s="251" t="s">
        <v>289</v>
      </c>
      <c r="F275" s="251" t="s">
        <v>93</v>
      </c>
      <c r="G275" s="251" t="s">
        <v>638</v>
      </c>
      <c r="H275" s="654">
        <v>337</v>
      </c>
      <c r="I275" s="340">
        <v>302</v>
      </c>
      <c r="J275" s="188">
        <v>337</v>
      </c>
    </row>
    <row r="276" spans="1:14" s="395" customFormat="1" ht="12.75">
      <c r="A276" s="456"/>
      <c r="B276" s="647" t="s">
        <v>253</v>
      </c>
      <c r="C276" s="250"/>
      <c r="D276" s="250" t="s">
        <v>247</v>
      </c>
      <c r="E276" s="250" t="s">
        <v>252</v>
      </c>
      <c r="F276" s="250"/>
      <c r="G276" s="250"/>
      <c r="H276" s="655">
        <f>H277+H290</f>
        <v>12030.764</v>
      </c>
      <c r="I276" s="455"/>
      <c r="J276" s="194"/>
      <c r="N276" s="396"/>
    </row>
    <row r="277" spans="1:10" ht="12.75">
      <c r="A277" s="579"/>
      <c r="B277" s="639" t="s">
        <v>721</v>
      </c>
      <c r="C277" s="578"/>
      <c r="D277" s="250" t="s">
        <v>247</v>
      </c>
      <c r="E277" s="250" t="s">
        <v>249</v>
      </c>
      <c r="F277" s="250"/>
      <c r="G277" s="250"/>
      <c r="H277" s="655">
        <f>H278+H285</f>
        <v>10263.673999999999</v>
      </c>
      <c r="I277" s="455">
        <f>I278+I286</f>
        <v>0</v>
      </c>
      <c r="J277" s="194">
        <f>J278+J286</f>
        <v>0</v>
      </c>
    </row>
    <row r="278" spans="1:13" ht="24.75" customHeight="1">
      <c r="A278" s="579"/>
      <c r="B278" s="393" t="s">
        <v>633</v>
      </c>
      <c r="C278" s="578"/>
      <c r="D278" s="250" t="s">
        <v>247</v>
      </c>
      <c r="E278" s="250" t="s">
        <v>249</v>
      </c>
      <c r="F278" s="250" t="s">
        <v>102</v>
      </c>
      <c r="G278" s="250"/>
      <c r="H278" s="655">
        <f>H279</f>
        <v>9412.673999999999</v>
      </c>
      <c r="I278" s="455">
        <f aca="true" t="shared" si="21" ref="I278:J281">I279</f>
        <v>0</v>
      </c>
      <c r="J278" s="194">
        <f t="shared" si="21"/>
        <v>0</v>
      </c>
      <c r="M278" s="165"/>
    </row>
    <row r="279" spans="1:10" ht="27.75" customHeight="1">
      <c r="A279" s="579"/>
      <c r="B279" s="598" t="s">
        <v>624</v>
      </c>
      <c r="C279" s="580"/>
      <c r="D279" s="251" t="s">
        <v>247</v>
      </c>
      <c r="E279" s="251" t="s">
        <v>249</v>
      </c>
      <c r="F279" s="251" t="s">
        <v>90</v>
      </c>
      <c r="G279" s="251"/>
      <c r="H279" s="654">
        <f>H280</f>
        <v>9412.673999999999</v>
      </c>
      <c r="I279" s="340">
        <f t="shared" si="21"/>
        <v>0</v>
      </c>
      <c r="J279" s="188">
        <f t="shared" si="21"/>
        <v>0</v>
      </c>
    </row>
    <row r="280" spans="1:10" ht="12.75">
      <c r="A280" s="456"/>
      <c r="B280" s="598" t="s">
        <v>89</v>
      </c>
      <c r="C280" s="580"/>
      <c r="D280" s="251" t="s">
        <v>247</v>
      </c>
      <c r="E280" s="251" t="s">
        <v>249</v>
      </c>
      <c r="F280" s="251" t="s">
        <v>88</v>
      </c>
      <c r="G280" s="251"/>
      <c r="H280" s="654">
        <f>H281</f>
        <v>9412.673999999999</v>
      </c>
      <c r="I280" s="340">
        <f t="shared" si="21"/>
        <v>0</v>
      </c>
      <c r="J280" s="188">
        <f t="shared" si="21"/>
        <v>0</v>
      </c>
    </row>
    <row r="281" spans="1:10" ht="12.75">
      <c r="A281" s="456"/>
      <c r="B281" s="592" t="s">
        <v>158</v>
      </c>
      <c r="C281" s="580"/>
      <c r="D281" s="251" t="s">
        <v>247</v>
      </c>
      <c r="E281" s="251" t="s">
        <v>249</v>
      </c>
      <c r="F281" s="251" t="s">
        <v>84</v>
      </c>
      <c r="G281" s="251"/>
      <c r="H281" s="654">
        <f>H282+H283+H284</f>
        <v>9412.673999999999</v>
      </c>
      <c r="I281" s="340">
        <f t="shared" si="21"/>
        <v>0</v>
      </c>
      <c r="J281" s="188">
        <f t="shared" si="21"/>
        <v>0</v>
      </c>
    </row>
    <row r="282" spans="1:10" ht="12.75">
      <c r="A282" s="456"/>
      <c r="B282" s="393" t="s">
        <v>582</v>
      </c>
      <c r="C282" s="580"/>
      <c r="D282" s="251" t="s">
        <v>247</v>
      </c>
      <c r="E282" s="251" t="s">
        <v>249</v>
      </c>
      <c r="F282" s="251" t="s">
        <v>84</v>
      </c>
      <c r="G282" s="251" t="s">
        <v>85</v>
      </c>
      <c r="H282" s="654">
        <f>5705.288+462.666</f>
        <v>6167.954</v>
      </c>
      <c r="I282" s="340">
        <f>I283+I284+I285</f>
        <v>0</v>
      </c>
      <c r="J282" s="188">
        <f>J283+J284+J285</f>
        <v>0</v>
      </c>
    </row>
    <row r="283" spans="1:11" ht="22.5">
      <c r="A283" s="579"/>
      <c r="B283" s="581" t="s">
        <v>248</v>
      </c>
      <c r="C283" s="582"/>
      <c r="D283" s="251" t="s">
        <v>247</v>
      </c>
      <c r="E283" s="251" t="s">
        <v>249</v>
      </c>
      <c r="F283" s="251" t="s">
        <v>84</v>
      </c>
      <c r="G283" s="251" t="s">
        <v>638</v>
      </c>
      <c r="H283" s="654">
        <f>1764.187+200+421.576+300-8.5+358.244+200</f>
        <v>3235.507</v>
      </c>
      <c r="I283" s="340"/>
      <c r="J283" s="188"/>
      <c r="K283" s="561"/>
    </row>
    <row r="284" spans="1:10" ht="12.75">
      <c r="A284" s="579"/>
      <c r="B284" s="581" t="s">
        <v>250</v>
      </c>
      <c r="C284" s="582"/>
      <c r="D284" s="251" t="s">
        <v>247</v>
      </c>
      <c r="E284" s="251" t="s">
        <v>249</v>
      </c>
      <c r="F284" s="251" t="s">
        <v>84</v>
      </c>
      <c r="G284" s="251" t="s">
        <v>725</v>
      </c>
      <c r="H284" s="654">
        <f>0.713+8.5</f>
        <v>9.213</v>
      </c>
      <c r="I284" s="340"/>
      <c r="J284" s="188"/>
    </row>
    <row r="285" spans="1:14" s="395" customFormat="1" ht="33.75">
      <c r="A285" s="456"/>
      <c r="B285" s="633" t="s">
        <v>287</v>
      </c>
      <c r="C285" s="600"/>
      <c r="D285" s="250" t="s">
        <v>247</v>
      </c>
      <c r="E285" s="250" t="s">
        <v>249</v>
      </c>
      <c r="F285" s="250" t="s">
        <v>723</v>
      </c>
      <c r="G285" s="250"/>
      <c r="H285" s="655">
        <f>H286</f>
        <v>851</v>
      </c>
      <c r="I285" s="455"/>
      <c r="J285" s="194"/>
      <c r="K285" s="1"/>
      <c r="N285" s="396"/>
    </row>
    <row r="286" spans="1:10" ht="12.75">
      <c r="A286" s="579"/>
      <c r="B286" s="393" t="s">
        <v>744</v>
      </c>
      <c r="C286" s="580"/>
      <c r="D286" s="251" t="s">
        <v>247</v>
      </c>
      <c r="E286" s="251" t="s">
        <v>249</v>
      </c>
      <c r="F286" s="251" t="s">
        <v>718</v>
      </c>
      <c r="G286" s="251"/>
      <c r="H286" s="654">
        <f>H287</f>
        <v>851</v>
      </c>
      <c r="I286" s="340">
        <f>I287</f>
        <v>0</v>
      </c>
      <c r="J286" s="188">
        <f>J287</f>
        <v>0</v>
      </c>
    </row>
    <row r="287" spans="1:10" ht="12.75">
      <c r="A287" s="579"/>
      <c r="B287" s="598" t="s">
        <v>744</v>
      </c>
      <c r="C287" s="580"/>
      <c r="D287" s="251" t="s">
        <v>247</v>
      </c>
      <c r="E287" s="251" t="s">
        <v>249</v>
      </c>
      <c r="F287" s="251" t="s">
        <v>716</v>
      </c>
      <c r="G287" s="251"/>
      <c r="H287" s="654">
        <f>H288</f>
        <v>851</v>
      </c>
      <c r="I287" s="340">
        <f>I288</f>
        <v>0</v>
      </c>
      <c r="J287" s="188">
        <f>J288</f>
        <v>0</v>
      </c>
    </row>
    <row r="288" spans="1:10" ht="12.75">
      <c r="A288" s="579"/>
      <c r="B288" s="598" t="s">
        <v>575</v>
      </c>
      <c r="C288" s="580"/>
      <c r="D288" s="251" t="s">
        <v>247</v>
      </c>
      <c r="E288" s="251" t="s">
        <v>249</v>
      </c>
      <c r="F288" s="251" t="s">
        <v>576</v>
      </c>
      <c r="G288" s="251"/>
      <c r="H288" s="654">
        <f>H289</f>
        <v>851</v>
      </c>
      <c r="I288" s="340">
        <f>I289+I292</f>
        <v>0</v>
      </c>
      <c r="J288" s="188">
        <f>J289+J292</f>
        <v>0</v>
      </c>
    </row>
    <row r="289" spans="1:10" ht="12.75">
      <c r="A289" s="579"/>
      <c r="B289" s="592" t="s">
        <v>583</v>
      </c>
      <c r="C289" s="580"/>
      <c r="D289" s="251" t="s">
        <v>247</v>
      </c>
      <c r="E289" s="251" t="s">
        <v>249</v>
      </c>
      <c r="F289" s="251" t="s">
        <v>576</v>
      </c>
      <c r="G289" s="251" t="s">
        <v>85</v>
      </c>
      <c r="H289" s="654">
        <v>851</v>
      </c>
      <c r="I289" s="340">
        <f>I290</f>
        <v>0</v>
      </c>
      <c r="J289" s="188">
        <f>J290</f>
        <v>0</v>
      </c>
    </row>
    <row r="290" spans="1:14" s="395" customFormat="1" ht="12.75">
      <c r="A290" s="456"/>
      <c r="B290" s="648" t="s">
        <v>74</v>
      </c>
      <c r="C290" s="578"/>
      <c r="D290" s="250" t="s">
        <v>247</v>
      </c>
      <c r="E290" s="250" t="s">
        <v>246</v>
      </c>
      <c r="F290" s="250"/>
      <c r="G290" s="250"/>
      <c r="H290" s="655">
        <f>H291</f>
        <v>1767.0900000000001</v>
      </c>
      <c r="I290" s="455">
        <f>I291</f>
        <v>0</v>
      </c>
      <c r="J290" s="194">
        <f>J291</f>
        <v>0</v>
      </c>
      <c r="N290" s="396"/>
    </row>
    <row r="291" spans="1:10" ht="22.5">
      <c r="A291" s="579"/>
      <c r="B291" s="633" t="s">
        <v>634</v>
      </c>
      <c r="C291" s="582"/>
      <c r="D291" s="251" t="s">
        <v>247</v>
      </c>
      <c r="E291" s="251" t="s">
        <v>246</v>
      </c>
      <c r="F291" s="251" t="s">
        <v>102</v>
      </c>
      <c r="G291" s="251"/>
      <c r="H291" s="654">
        <f>H292</f>
        <v>1767.0900000000001</v>
      </c>
      <c r="I291" s="340"/>
      <c r="J291" s="188"/>
    </row>
    <row r="292" spans="1:10" ht="12.75">
      <c r="A292" s="579"/>
      <c r="B292" s="393" t="s">
        <v>580</v>
      </c>
      <c r="C292" s="582"/>
      <c r="D292" s="251" t="s">
        <v>247</v>
      </c>
      <c r="E292" s="251" t="s">
        <v>246</v>
      </c>
      <c r="F292" s="251" t="s">
        <v>81</v>
      </c>
      <c r="G292" s="251"/>
      <c r="H292" s="654">
        <f>H293</f>
        <v>1767.0900000000001</v>
      </c>
      <c r="I292" s="340">
        <f>I293+I295</f>
        <v>0</v>
      </c>
      <c r="J292" s="188">
        <f>J293+J295</f>
        <v>0</v>
      </c>
    </row>
    <row r="293" spans="1:10" ht="12.75">
      <c r="A293" s="579"/>
      <c r="B293" s="393" t="s">
        <v>80</v>
      </c>
      <c r="C293" s="580"/>
      <c r="D293" s="251" t="s">
        <v>247</v>
      </c>
      <c r="E293" s="251" t="s">
        <v>246</v>
      </c>
      <c r="F293" s="251" t="s">
        <v>79</v>
      </c>
      <c r="G293" s="251"/>
      <c r="H293" s="654">
        <f>H294</f>
        <v>1767.0900000000001</v>
      </c>
      <c r="I293" s="340">
        <f>I294</f>
        <v>0</v>
      </c>
      <c r="J293" s="188">
        <f>J294</f>
        <v>0</v>
      </c>
    </row>
    <row r="294" spans="1:10" ht="12.75">
      <c r="A294" s="579"/>
      <c r="B294" s="633" t="s">
        <v>78</v>
      </c>
      <c r="C294" s="582"/>
      <c r="D294" s="251" t="s">
        <v>247</v>
      </c>
      <c r="E294" s="251" t="s">
        <v>246</v>
      </c>
      <c r="F294" s="251" t="s">
        <v>73</v>
      </c>
      <c r="G294" s="251"/>
      <c r="H294" s="654">
        <f>H295</f>
        <v>1767.0900000000001</v>
      </c>
      <c r="I294" s="340">
        <v>0</v>
      </c>
      <c r="J294" s="188">
        <v>0</v>
      </c>
    </row>
    <row r="295" spans="1:10" ht="22.5">
      <c r="A295" s="579"/>
      <c r="B295" s="393" t="s">
        <v>248</v>
      </c>
      <c r="C295" s="580"/>
      <c r="D295" s="251" t="s">
        <v>247</v>
      </c>
      <c r="E295" s="251" t="s">
        <v>246</v>
      </c>
      <c r="F295" s="251" t="s">
        <v>73</v>
      </c>
      <c r="G295" s="251" t="s">
        <v>638</v>
      </c>
      <c r="H295" s="654">
        <f>1088+679.09</f>
        <v>1767.0900000000001</v>
      </c>
      <c r="I295" s="340">
        <f>I296</f>
        <v>0</v>
      </c>
      <c r="J295" s="188">
        <f>J296</f>
        <v>0</v>
      </c>
    </row>
    <row r="296" spans="1:10" ht="22.5" hidden="1">
      <c r="A296" s="579"/>
      <c r="B296" s="581" t="s">
        <v>248</v>
      </c>
      <c r="C296" s="582"/>
      <c r="D296" s="251" t="s">
        <v>247</v>
      </c>
      <c r="E296" s="251" t="s">
        <v>246</v>
      </c>
      <c r="F296" s="251" t="s">
        <v>288</v>
      </c>
      <c r="G296" s="251" t="s">
        <v>663</v>
      </c>
      <c r="H296" s="654"/>
      <c r="I296" s="340"/>
      <c r="J296" s="188"/>
    </row>
    <row r="297" spans="1:10" ht="12.75">
      <c r="A297" s="579"/>
      <c r="B297" s="640" t="s">
        <v>147</v>
      </c>
      <c r="C297" s="578"/>
      <c r="D297" s="250" t="s">
        <v>285</v>
      </c>
      <c r="E297" s="250" t="s">
        <v>252</v>
      </c>
      <c r="F297" s="250"/>
      <c r="G297" s="250"/>
      <c r="H297" s="655">
        <f>H298+H304</f>
        <v>799.185</v>
      </c>
      <c r="I297" s="455">
        <f>I298+I304</f>
        <v>1117.1999999999998</v>
      </c>
      <c r="J297" s="195">
        <f>J298+J304</f>
        <v>1195.4</v>
      </c>
    </row>
    <row r="298" spans="1:10" ht="12.75">
      <c r="A298" s="579"/>
      <c r="B298" s="640" t="s">
        <v>713</v>
      </c>
      <c r="C298" s="578"/>
      <c r="D298" s="250" t="s">
        <v>285</v>
      </c>
      <c r="E298" s="250" t="s">
        <v>249</v>
      </c>
      <c r="F298" s="250"/>
      <c r="G298" s="250"/>
      <c r="H298" s="655">
        <f aca="true" t="shared" si="22" ref="H298:J302">H299</f>
        <v>799.185</v>
      </c>
      <c r="I298" s="455">
        <f t="shared" si="22"/>
        <v>531.38</v>
      </c>
      <c r="J298" s="195">
        <f t="shared" si="22"/>
        <v>584.513</v>
      </c>
    </row>
    <row r="299" spans="1:10" ht="33.75">
      <c r="A299" s="579"/>
      <c r="B299" s="393" t="s">
        <v>287</v>
      </c>
      <c r="C299" s="578"/>
      <c r="D299" s="250" t="s">
        <v>285</v>
      </c>
      <c r="E299" s="250" t="s">
        <v>249</v>
      </c>
      <c r="F299" s="250" t="s">
        <v>723</v>
      </c>
      <c r="G299" s="250"/>
      <c r="H299" s="655">
        <f t="shared" si="22"/>
        <v>799.185</v>
      </c>
      <c r="I299" s="455">
        <f t="shared" si="22"/>
        <v>531.38</v>
      </c>
      <c r="J299" s="195">
        <f t="shared" si="22"/>
        <v>584.513</v>
      </c>
    </row>
    <row r="300" spans="1:10" ht="12.75">
      <c r="A300" s="579"/>
      <c r="B300" s="393" t="s">
        <v>744</v>
      </c>
      <c r="C300" s="580"/>
      <c r="D300" s="251" t="s">
        <v>285</v>
      </c>
      <c r="E300" s="251" t="s">
        <v>249</v>
      </c>
      <c r="F300" s="251" t="s">
        <v>718</v>
      </c>
      <c r="G300" s="251"/>
      <c r="H300" s="654">
        <f t="shared" si="22"/>
        <v>799.185</v>
      </c>
      <c r="I300" s="340">
        <f t="shared" si="22"/>
        <v>531.38</v>
      </c>
      <c r="J300" s="189">
        <f t="shared" si="22"/>
        <v>584.513</v>
      </c>
    </row>
    <row r="301" spans="1:10" ht="12.75">
      <c r="A301" s="579"/>
      <c r="B301" s="393" t="s">
        <v>744</v>
      </c>
      <c r="C301" s="580"/>
      <c r="D301" s="251" t="s">
        <v>285</v>
      </c>
      <c r="E301" s="251" t="s">
        <v>249</v>
      </c>
      <c r="F301" s="251" t="s">
        <v>716</v>
      </c>
      <c r="G301" s="251"/>
      <c r="H301" s="654">
        <f t="shared" si="22"/>
        <v>799.185</v>
      </c>
      <c r="I301" s="340">
        <f t="shared" si="22"/>
        <v>531.38</v>
      </c>
      <c r="J301" s="189">
        <f t="shared" si="22"/>
        <v>584.513</v>
      </c>
    </row>
    <row r="302" spans="1:10" ht="12.75">
      <c r="A302" s="579"/>
      <c r="B302" s="393" t="s">
        <v>715</v>
      </c>
      <c r="C302" s="580"/>
      <c r="D302" s="251" t="s">
        <v>285</v>
      </c>
      <c r="E302" s="251" t="s">
        <v>249</v>
      </c>
      <c r="F302" s="251" t="s">
        <v>712</v>
      </c>
      <c r="G302" s="251"/>
      <c r="H302" s="654">
        <f t="shared" si="22"/>
        <v>799.185</v>
      </c>
      <c r="I302" s="340">
        <f t="shared" si="22"/>
        <v>531.38</v>
      </c>
      <c r="J302" s="189">
        <f t="shared" si="22"/>
        <v>584.513</v>
      </c>
    </row>
    <row r="303" spans="1:10" ht="22.5">
      <c r="A303" s="579"/>
      <c r="B303" s="634" t="s">
        <v>286</v>
      </c>
      <c r="C303" s="582"/>
      <c r="D303" s="251" t="s">
        <v>285</v>
      </c>
      <c r="E303" s="251" t="s">
        <v>249</v>
      </c>
      <c r="F303" s="251" t="s">
        <v>712</v>
      </c>
      <c r="G303" s="251" t="s">
        <v>711</v>
      </c>
      <c r="H303" s="654">
        <v>799.185</v>
      </c>
      <c r="I303" s="340">
        <v>531.38</v>
      </c>
      <c r="J303" s="188">
        <v>584.513</v>
      </c>
    </row>
    <row r="304" spans="1:10" ht="12.75" hidden="1">
      <c r="A304" s="579"/>
      <c r="B304" s="640" t="s">
        <v>682</v>
      </c>
      <c r="C304" s="578"/>
      <c r="D304" s="250" t="s">
        <v>285</v>
      </c>
      <c r="E304" s="250" t="s">
        <v>284</v>
      </c>
      <c r="F304" s="250"/>
      <c r="G304" s="250"/>
      <c r="H304" s="655">
        <f aca="true" t="shared" si="23" ref="H304:J307">H305</f>
        <v>0</v>
      </c>
      <c r="I304" s="455">
        <f t="shared" si="23"/>
        <v>585.8199999999999</v>
      </c>
      <c r="J304" s="195">
        <f t="shared" si="23"/>
        <v>610.887</v>
      </c>
    </row>
    <row r="305" spans="1:10" ht="33.75" hidden="1">
      <c r="A305" s="579"/>
      <c r="B305" s="502" t="s">
        <v>603</v>
      </c>
      <c r="C305" s="578"/>
      <c r="D305" s="250" t="s">
        <v>285</v>
      </c>
      <c r="E305" s="250" t="s">
        <v>284</v>
      </c>
      <c r="F305" s="250" t="s">
        <v>261</v>
      </c>
      <c r="G305" s="250"/>
      <c r="H305" s="655">
        <f>H306+H310</f>
        <v>0</v>
      </c>
      <c r="I305" s="455">
        <f t="shared" si="23"/>
        <v>585.8199999999999</v>
      </c>
      <c r="J305" s="195">
        <f t="shared" si="23"/>
        <v>610.887</v>
      </c>
    </row>
    <row r="306" spans="1:10" ht="12.75" hidden="1">
      <c r="A306" s="579"/>
      <c r="B306" s="636" t="s">
        <v>591</v>
      </c>
      <c r="C306" s="580"/>
      <c r="D306" s="251" t="s">
        <v>285</v>
      </c>
      <c r="E306" s="251" t="s">
        <v>284</v>
      </c>
      <c r="F306" s="251" t="s">
        <v>596</v>
      </c>
      <c r="G306" s="251"/>
      <c r="H306" s="654">
        <f t="shared" si="23"/>
        <v>0</v>
      </c>
      <c r="I306" s="340">
        <f t="shared" si="23"/>
        <v>585.8199999999999</v>
      </c>
      <c r="J306" s="189">
        <f t="shared" si="23"/>
        <v>610.887</v>
      </c>
    </row>
    <row r="307" spans="1:10" ht="22.5" hidden="1">
      <c r="A307" s="579"/>
      <c r="B307" s="636" t="s">
        <v>592</v>
      </c>
      <c r="C307" s="580"/>
      <c r="D307" s="251" t="s">
        <v>285</v>
      </c>
      <c r="E307" s="251" t="s">
        <v>284</v>
      </c>
      <c r="F307" s="251" t="s">
        <v>597</v>
      </c>
      <c r="G307" s="251"/>
      <c r="H307" s="654">
        <f t="shared" si="23"/>
        <v>0</v>
      </c>
      <c r="I307" s="340">
        <f t="shared" si="23"/>
        <v>585.8199999999999</v>
      </c>
      <c r="J307" s="189">
        <f t="shared" si="23"/>
        <v>610.887</v>
      </c>
    </row>
    <row r="308" spans="1:10" ht="35.25" customHeight="1" hidden="1">
      <c r="A308" s="579"/>
      <c r="B308" s="637" t="s">
        <v>593</v>
      </c>
      <c r="C308" s="580"/>
      <c r="D308" s="251" t="s">
        <v>285</v>
      </c>
      <c r="E308" s="251" t="s">
        <v>284</v>
      </c>
      <c r="F308" s="635" t="s">
        <v>598</v>
      </c>
      <c r="G308" s="251"/>
      <c r="H308" s="654">
        <f>H309</f>
        <v>0</v>
      </c>
      <c r="I308" s="340">
        <f>I309+I313+I314</f>
        <v>585.8199999999999</v>
      </c>
      <c r="J308" s="189">
        <f>J309+J313+J314</f>
        <v>610.887</v>
      </c>
    </row>
    <row r="309" spans="1:10" ht="22.5" hidden="1">
      <c r="A309" s="579"/>
      <c r="B309" s="634" t="s">
        <v>286</v>
      </c>
      <c r="C309" s="582"/>
      <c r="D309" s="251" t="s">
        <v>285</v>
      </c>
      <c r="E309" s="251" t="s">
        <v>284</v>
      </c>
      <c r="F309" s="635" t="s">
        <v>598</v>
      </c>
      <c r="G309" s="251" t="s">
        <v>711</v>
      </c>
      <c r="H309" s="658">
        <v>0</v>
      </c>
      <c r="I309" s="340">
        <v>31.3</v>
      </c>
      <c r="J309" s="188">
        <v>34.43</v>
      </c>
    </row>
    <row r="310" spans="1:10" ht="22.5" hidden="1">
      <c r="A310" s="579"/>
      <c r="B310" s="636" t="s">
        <v>595</v>
      </c>
      <c r="C310" s="582"/>
      <c r="D310" s="251" t="s">
        <v>285</v>
      </c>
      <c r="E310" s="251" t="s">
        <v>284</v>
      </c>
      <c r="F310" s="635" t="s">
        <v>599</v>
      </c>
      <c r="G310" s="251"/>
      <c r="H310" s="658">
        <f>H311</f>
        <v>0</v>
      </c>
      <c r="I310" s="340"/>
      <c r="J310" s="188"/>
    </row>
    <row r="311" spans="1:10" ht="22.5" hidden="1">
      <c r="A311" s="579"/>
      <c r="B311" s="636" t="s">
        <v>592</v>
      </c>
      <c r="C311" s="582"/>
      <c r="D311" s="251" t="s">
        <v>285</v>
      </c>
      <c r="E311" s="251" t="s">
        <v>284</v>
      </c>
      <c r="F311" s="251" t="s">
        <v>600</v>
      </c>
      <c r="G311" s="251"/>
      <c r="H311" s="658">
        <f>H312</f>
        <v>0</v>
      </c>
      <c r="I311" s="340"/>
      <c r="J311" s="188"/>
    </row>
    <row r="312" spans="1:10" ht="33.75" hidden="1">
      <c r="A312" s="579"/>
      <c r="B312" s="636" t="s">
        <v>593</v>
      </c>
      <c r="C312" s="582"/>
      <c r="D312" s="251" t="s">
        <v>285</v>
      </c>
      <c r="E312" s="251" t="s">
        <v>284</v>
      </c>
      <c r="F312" s="635" t="s">
        <v>601</v>
      </c>
      <c r="G312" s="251"/>
      <c r="H312" s="658">
        <f>H313</f>
        <v>0</v>
      </c>
      <c r="I312" s="340"/>
      <c r="J312" s="188"/>
    </row>
    <row r="313" spans="1:10" ht="22.5" hidden="1">
      <c r="A313" s="579"/>
      <c r="B313" s="634" t="s">
        <v>286</v>
      </c>
      <c r="C313" s="582"/>
      <c r="D313" s="251" t="s">
        <v>285</v>
      </c>
      <c r="E313" s="251" t="s">
        <v>284</v>
      </c>
      <c r="F313" s="635" t="s">
        <v>601</v>
      </c>
      <c r="G313" s="251" t="s">
        <v>711</v>
      </c>
      <c r="H313" s="658">
        <v>0</v>
      </c>
      <c r="I313" s="340">
        <v>554.52</v>
      </c>
      <c r="J313" s="188">
        <v>576.457</v>
      </c>
    </row>
    <row r="314" spans="1:10" ht="22.5" hidden="1">
      <c r="A314" s="579"/>
      <c r="B314" s="581" t="s">
        <v>286</v>
      </c>
      <c r="C314" s="582"/>
      <c r="D314" s="251" t="s">
        <v>285</v>
      </c>
      <c r="E314" s="251" t="s">
        <v>284</v>
      </c>
      <c r="F314" s="251" t="s">
        <v>680</v>
      </c>
      <c r="G314" s="251" t="s">
        <v>711</v>
      </c>
      <c r="H314" s="654"/>
      <c r="I314" s="340"/>
      <c r="J314" s="188"/>
    </row>
    <row r="315" spans="1:10" ht="12.75">
      <c r="A315" s="579"/>
      <c r="B315" s="640" t="s">
        <v>144</v>
      </c>
      <c r="C315" s="578"/>
      <c r="D315" s="250" t="s">
        <v>257</v>
      </c>
      <c r="E315" s="250" t="s">
        <v>252</v>
      </c>
      <c r="F315" s="250"/>
      <c r="G315" s="250"/>
      <c r="H315" s="655">
        <f>H316+H324</f>
        <v>500</v>
      </c>
      <c r="I315" s="455">
        <f>I316+I324</f>
        <v>450</v>
      </c>
      <c r="J315" s="195">
        <f>J316+J324</f>
        <v>500</v>
      </c>
    </row>
    <row r="316" spans="1:10" ht="12.75" hidden="1">
      <c r="A316" s="579"/>
      <c r="B316" s="640" t="s">
        <v>283</v>
      </c>
      <c r="C316" s="578"/>
      <c r="D316" s="250" t="s">
        <v>257</v>
      </c>
      <c r="E316" s="250" t="s">
        <v>277</v>
      </c>
      <c r="F316" s="250" t="s">
        <v>740</v>
      </c>
      <c r="G316" s="250" t="s">
        <v>740</v>
      </c>
      <c r="H316" s="655">
        <f aca="true" t="shared" si="24" ref="H316:J319">H317</f>
        <v>0</v>
      </c>
      <c r="I316" s="455">
        <f t="shared" si="24"/>
        <v>0</v>
      </c>
      <c r="J316" s="195">
        <f t="shared" si="24"/>
        <v>0</v>
      </c>
    </row>
    <row r="317" spans="1:10" ht="36" hidden="1">
      <c r="A317" s="579"/>
      <c r="B317" s="640" t="s">
        <v>282</v>
      </c>
      <c r="C317" s="578"/>
      <c r="D317" s="250" t="s">
        <v>257</v>
      </c>
      <c r="E317" s="250" t="s">
        <v>277</v>
      </c>
      <c r="F317" s="250" t="s">
        <v>129</v>
      </c>
      <c r="G317" s="250"/>
      <c r="H317" s="655">
        <f t="shared" si="24"/>
        <v>0</v>
      </c>
      <c r="I317" s="455">
        <f t="shared" si="24"/>
        <v>0</v>
      </c>
      <c r="J317" s="195">
        <f t="shared" si="24"/>
        <v>0</v>
      </c>
    </row>
    <row r="318" spans="1:10" ht="36" hidden="1">
      <c r="A318" s="621"/>
      <c r="B318" s="672" t="s">
        <v>281</v>
      </c>
      <c r="C318" s="580"/>
      <c r="D318" s="251" t="s">
        <v>257</v>
      </c>
      <c r="E318" s="251" t="s">
        <v>277</v>
      </c>
      <c r="F318" s="251" t="s">
        <v>280</v>
      </c>
      <c r="G318" s="251"/>
      <c r="H318" s="654">
        <f t="shared" si="24"/>
        <v>0</v>
      </c>
      <c r="I318" s="340">
        <f t="shared" si="24"/>
        <v>0</v>
      </c>
      <c r="J318" s="189">
        <f t="shared" si="24"/>
        <v>0</v>
      </c>
    </row>
    <row r="319" spans="1:10" ht="12.75" hidden="1">
      <c r="A319" s="621"/>
      <c r="B319" s="672" t="s">
        <v>279</v>
      </c>
      <c r="C319" s="580"/>
      <c r="D319" s="251" t="s">
        <v>257</v>
      </c>
      <c r="E319" s="251" t="s">
        <v>277</v>
      </c>
      <c r="F319" s="251" t="s">
        <v>278</v>
      </c>
      <c r="G319" s="251"/>
      <c r="H319" s="654">
        <f t="shared" si="24"/>
        <v>0</v>
      </c>
      <c r="I319" s="340">
        <f t="shared" si="24"/>
        <v>0</v>
      </c>
      <c r="J319" s="189">
        <f t="shared" si="24"/>
        <v>0</v>
      </c>
    </row>
    <row r="320" spans="1:10" ht="12.75" hidden="1">
      <c r="A320" s="621"/>
      <c r="B320" s="672" t="s">
        <v>158</v>
      </c>
      <c r="C320" s="580"/>
      <c r="D320" s="251" t="s">
        <v>257</v>
      </c>
      <c r="E320" s="251" t="s">
        <v>277</v>
      </c>
      <c r="F320" s="251" t="s">
        <v>276</v>
      </c>
      <c r="G320" s="251"/>
      <c r="H320" s="654">
        <f>H321+H322+H323</f>
        <v>0</v>
      </c>
      <c r="I320" s="340">
        <f>I321+I322+I323</f>
        <v>0</v>
      </c>
      <c r="J320" s="189">
        <f>J321+J322+J323</f>
        <v>0</v>
      </c>
    </row>
    <row r="321" spans="1:10" ht="12.75" hidden="1">
      <c r="A321" s="579"/>
      <c r="B321" s="673" t="s">
        <v>251</v>
      </c>
      <c r="C321" s="582"/>
      <c r="D321" s="251" t="s">
        <v>257</v>
      </c>
      <c r="E321" s="251" t="s">
        <v>277</v>
      </c>
      <c r="F321" s="251" t="s">
        <v>276</v>
      </c>
      <c r="G321" s="251" t="s">
        <v>85</v>
      </c>
      <c r="H321" s="654"/>
      <c r="I321" s="340"/>
      <c r="J321" s="189"/>
    </row>
    <row r="322" spans="1:10" ht="24" hidden="1">
      <c r="A322" s="579"/>
      <c r="B322" s="673" t="s">
        <v>248</v>
      </c>
      <c r="C322" s="582"/>
      <c r="D322" s="251" t="s">
        <v>257</v>
      </c>
      <c r="E322" s="251" t="s">
        <v>277</v>
      </c>
      <c r="F322" s="251" t="s">
        <v>276</v>
      </c>
      <c r="G322" s="251" t="s">
        <v>638</v>
      </c>
      <c r="H322" s="654"/>
      <c r="I322" s="340"/>
      <c r="J322" s="189"/>
    </row>
    <row r="323" spans="1:10" ht="12.75" hidden="1">
      <c r="A323" s="579"/>
      <c r="B323" s="673" t="s">
        <v>250</v>
      </c>
      <c r="C323" s="582"/>
      <c r="D323" s="251" t="s">
        <v>257</v>
      </c>
      <c r="E323" s="251" t="s">
        <v>277</v>
      </c>
      <c r="F323" s="251" t="s">
        <v>276</v>
      </c>
      <c r="G323" s="251" t="s">
        <v>725</v>
      </c>
      <c r="H323" s="654"/>
      <c r="I323" s="340"/>
      <c r="J323" s="189"/>
    </row>
    <row r="324" spans="1:10" ht="12.75">
      <c r="A324" s="579"/>
      <c r="B324" s="640" t="s">
        <v>698</v>
      </c>
      <c r="C324" s="578"/>
      <c r="D324" s="250" t="s">
        <v>257</v>
      </c>
      <c r="E324" s="250" t="s">
        <v>256</v>
      </c>
      <c r="F324" s="250" t="s">
        <v>740</v>
      </c>
      <c r="G324" s="250" t="s">
        <v>740</v>
      </c>
      <c r="H324" s="655">
        <f>H325+H346</f>
        <v>500</v>
      </c>
      <c r="I324" s="455">
        <f>I325+I346</f>
        <v>450</v>
      </c>
      <c r="J324" s="195">
        <f>J325+J346</f>
        <v>500</v>
      </c>
    </row>
    <row r="325" spans="1:10" ht="30" customHeight="1">
      <c r="A325" s="579"/>
      <c r="B325" s="598" t="s">
        <v>619</v>
      </c>
      <c r="C325" s="578"/>
      <c r="D325" s="250" t="s">
        <v>257</v>
      </c>
      <c r="E325" s="250" t="s">
        <v>256</v>
      </c>
      <c r="F325" s="250" t="s">
        <v>129</v>
      </c>
      <c r="G325" s="250"/>
      <c r="H325" s="655">
        <f>H326+H335</f>
        <v>500</v>
      </c>
      <c r="I325" s="455">
        <f>I326+I335</f>
        <v>450</v>
      </c>
      <c r="J325" s="195">
        <f>J326+J335</f>
        <v>500</v>
      </c>
    </row>
    <row r="326" spans="1:10" ht="22.5" hidden="1">
      <c r="A326" s="579"/>
      <c r="B326" s="393" t="s">
        <v>275</v>
      </c>
      <c r="C326" s="580"/>
      <c r="D326" s="251" t="s">
        <v>257</v>
      </c>
      <c r="E326" s="251" t="s">
        <v>256</v>
      </c>
      <c r="F326" s="251" t="s">
        <v>274</v>
      </c>
      <c r="G326" s="250"/>
      <c r="H326" s="654">
        <f>H327+H330</f>
        <v>0</v>
      </c>
      <c r="I326" s="340">
        <f>I327+I330</f>
        <v>0</v>
      </c>
      <c r="J326" s="189">
        <f>J327+J330</f>
        <v>0</v>
      </c>
    </row>
    <row r="327" spans="1:10" ht="22.5" hidden="1">
      <c r="A327" s="579"/>
      <c r="B327" s="393" t="s">
        <v>273</v>
      </c>
      <c r="C327" s="580"/>
      <c r="D327" s="251" t="s">
        <v>257</v>
      </c>
      <c r="E327" s="251" t="s">
        <v>256</v>
      </c>
      <c r="F327" s="251" t="s">
        <v>272</v>
      </c>
      <c r="G327" s="250"/>
      <c r="H327" s="654">
        <f aca="true" t="shared" si="25" ref="H327:J328">H328</f>
        <v>0</v>
      </c>
      <c r="I327" s="340">
        <f t="shared" si="25"/>
        <v>0</v>
      </c>
      <c r="J327" s="189">
        <f t="shared" si="25"/>
        <v>0</v>
      </c>
    </row>
    <row r="328" spans="1:10" ht="22.5" hidden="1">
      <c r="A328" s="579"/>
      <c r="B328" s="393" t="s">
        <v>271</v>
      </c>
      <c r="C328" s="580"/>
      <c r="D328" s="251" t="s">
        <v>257</v>
      </c>
      <c r="E328" s="251" t="s">
        <v>256</v>
      </c>
      <c r="F328" s="251" t="s">
        <v>269</v>
      </c>
      <c r="G328" s="251"/>
      <c r="H328" s="654">
        <f t="shared" si="25"/>
        <v>0</v>
      </c>
      <c r="I328" s="340">
        <f t="shared" si="25"/>
        <v>0</v>
      </c>
      <c r="J328" s="189">
        <f t="shared" si="25"/>
        <v>0</v>
      </c>
    </row>
    <row r="329" spans="1:10" ht="12.75" hidden="1">
      <c r="A329" s="579"/>
      <c r="B329" s="581" t="s">
        <v>270</v>
      </c>
      <c r="C329" s="582"/>
      <c r="D329" s="251" t="s">
        <v>257</v>
      </c>
      <c r="E329" s="251" t="s">
        <v>256</v>
      </c>
      <c r="F329" s="251" t="s">
        <v>269</v>
      </c>
      <c r="G329" s="251" t="s">
        <v>663</v>
      </c>
      <c r="H329" s="654">
        <v>0</v>
      </c>
      <c r="I329" s="340">
        <v>0</v>
      </c>
      <c r="J329" s="189">
        <v>0</v>
      </c>
    </row>
    <row r="330" spans="1:10" ht="22.5" hidden="1">
      <c r="A330" s="579"/>
      <c r="B330" s="393" t="s">
        <v>268</v>
      </c>
      <c r="C330" s="580"/>
      <c r="D330" s="251" t="s">
        <v>257</v>
      </c>
      <c r="E330" s="251" t="s">
        <v>256</v>
      </c>
      <c r="F330" s="251" t="s">
        <v>267</v>
      </c>
      <c r="G330" s="250"/>
      <c r="H330" s="654">
        <f>H331+H333</f>
        <v>0</v>
      </c>
      <c r="I330" s="340">
        <f>I331+I333</f>
        <v>0</v>
      </c>
      <c r="J330" s="189">
        <f>J331+J333</f>
        <v>0</v>
      </c>
    </row>
    <row r="331" spans="1:10" ht="12.75" hidden="1">
      <c r="A331" s="579"/>
      <c r="B331" s="393" t="s">
        <v>266</v>
      </c>
      <c r="C331" s="580"/>
      <c r="D331" s="251" t="s">
        <v>257</v>
      </c>
      <c r="E331" s="251" t="s">
        <v>256</v>
      </c>
      <c r="F331" s="251" t="s">
        <v>265</v>
      </c>
      <c r="G331" s="251"/>
      <c r="H331" s="654">
        <f>H332</f>
        <v>0</v>
      </c>
      <c r="I331" s="340">
        <f>I332</f>
        <v>0</v>
      </c>
      <c r="J331" s="189">
        <f>J332</f>
        <v>0</v>
      </c>
    </row>
    <row r="332" spans="1:10" ht="22.5" hidden="1">
      <c r="A332" s="579"/>
      <c r="B332" s="581" t="s">
        <v>248</v>
      </c>
      <c r="C332" s="582"/>
      <c r="D332" s="251" t="s">
        <v>257</v>
      </c>
      <c r="E332" s="251" t="s">
        <v>256</v>
      </c>
      <c r="F332" s="251" t="s">
        <v>265</v>
      </c>
      <c r="G332" s="251" t="s">
        <v>638</v>
      </c>
      <c r="H332" s="654"/>
      <c r="I332" s="340"/>
      <c r="J332" s="189"/>
    </row>
    <row r="333" spans="1:10" ht="12.75" hidden="1">
      <c r="A333" s="579"/>
      <c r="B333" s="393" t="s">
        <v>264</v>
      </c>
      <c r="C333" s="580"/>
      <c r="D333" s="251" t="s">
        <v>257</v>
      </c>
      <c r="E333" s="251" t="s">
        <v>256</v>
      </c>
      <c r="F333" s="251" t="s">
        <v>263</v>
      </c>
      <c r="G333" s="251"/>
      <c r="H333" s="654">
        <f>H334</f>
        <v>0</v>
      </c>
      <c r="I333" s="340">
        <f>I334</f>
        <v>0</v>
      </c>
      <c r="J333" s="189">
        <f>J334</f>
        <v>0</v>
      </c>
    </row>
    <row r="334" spans="1:10" ht="22.5" hidden="1">
      <c r="A334" s="579"/>
      <c r="B334" s="581" t="s">
        <v>248</v>
      </c>
      <c r="C334" s="582"/>
      <c r="D334" s="251" t="s">
        <v>257</v>
      </c>
      <c r="E334" s="251" t="s">
        <v>256</v>
      </c>
      <c r="F334" s="251" t="s">
        <v>263</v>
      </c>
      <c r="G334" s="251" t="s">
        <v>638</v>
      </c>
      <c r="H334" s="654">
        <v>0</v>
      </c>
      <c r="I334" s="340">
        <v>0</v>
      </c>
      <c r="J334" s="189">
        <v>0</v>
      </c>
    </row>
    <row r="335" spans="1:10" ht="27.75" customHeight="1">
      <c r="A335" s="579"/>
      <c r="B335" s="598" t="s">
        <v>122</v>
      </c>
      <c r="C335" s="580"/>
      <c r="D335" s="251" t="s">
        <v>257</v>
      </c>
      <c r="E335" s="251" t="s">
        <v>256</v>
      </c>
      <c r="F335" s="251" t="s">
        <v>121</v>
      </c>
      <c r="G335" s="251"/>
      <c r="H335" s="654">
        <f>H336</f>
        <v>500</v>
      </c>
      <c r="I335" s="340">
        <f>I336+I342</f>
        <v>450</v>
      </c>
      <c r="J335" s="189">
        <f>J336+J342</f>
        <v>500</v>
      </c>
    </row>
    <row r="336" spans="1:10" ht="22.5">
      <c r="A336" s="579"/>
      <c r="B336" s="596" t="s">
        <v>120</v>
      </c>
      <c r="C336" s="580"/>
      <c r="D336" s="251" t="s">
        <v>257</v>
      </c>
      <c r="E336" s="251" t="s">
        <v>256</v>
      </c>
      <c r="F336" s="251" t="s">
        <v>119</v>
      </c>
      <c r="G336" s="251"/>
      <c r="H336" s="654">
        <f aca="true" t="shared" si="26" ref="H336:J337">H337</f>
        <v>500</v>
      </c>
      <c r="I336" s="340">
        <f t="shared" si="26"/>
        <v>450</v>
      </c>
      <c r="J336" s="189">
        <f t="shared" si="26"/>
        <v>500</v>
      </c>
    </row>
    <row r="337" spans="1:10" ht="22.5">
      <c r="A337" s="621"/>
      <c r="B337" s="598" t="s">
        <v>118</v>
      </c>
      <c r="C337" s="580"/>
      <c r="D337" s="251" t="s">
        <v>257</v>
      </c>
      <c r="E337" s="251" t="s">
        <v>256</v>
      </c>
      <c r="F337" s="251" t="s">
        <v>116</v>
      </c>
      <c r="G337" s="251"/>
      <c r="H337" s="654">
        <f t="shared" si="26"/>
        <v>500</v>
      </c>
      <c r="I337" s="340">
        <f t="shared" si="26"/>
        <v>450</v>
      </c>
      <c r="J337" s="189">
        <f t="shared" si="26"/>
        <v>500</v>
      </c>
    </row>
    <row r="338" spans="1:10" ht="22.5">
      <c r="A338" s="621"/>
      <c r="B338" s="581" t="s">
        <v>248</v>
      </c>
      <c r="C338" s="582"/>
      <c r="D338" s="251" t="s">
        <v>257</v>
      </c>
      <c r="E338" s="251" t="s">
        <v>256</v>
      </c>
      <c r="F338" s="251" t="s">
        <v>116</v>
      </c>
      <c r="G338" s="251" t="s">
        <v>638</v>
      </c>
      <c r="H338" s="654">
        <v>500</v>
      </c>
      <c r="I338" s="340">
        <v>450</v>
      </c>
      <c r="J338" s="188">
        <v>500</v>
      </c>
    </row>
    <row r="339" spans="1:10" ht="12.75">
      <c r="A339" s="621"/>
      <c r="B339" s="694" t="s">
        <v>794</v>
      </c>
      <c r="C339" s="582"/>
      <c r="D339" s="250" t="s">
        <v>316</v>
      </c>
      <c r="E339" s="251"/>
      <c r="F339" s="251"/>
      <c r="G339" s="251"/>
      <c r="H339" s="655">
        <f>H340</f>
        <v>800</v>
      </c>
      <c r="I339" s="340"/>
      <c r="J339" s="188"/>
    </row>
    <row r="340" spans="1:10" ht="12.75">
      <c r="A340" s="621"/>
      <c r="B340" s="392" t="s">
        <v>795</v>
      </c>
      <c r="C340" s="582"/>
      <c r="D340" s="250" t="s">
        <v>316</v>
      </c>
      <c r="E340" s="250" t="s">
        <v>277</v>
      </c>
      <c r="F340" s="250"/>
      <c r="G340" s="251"/>
      <c r="H340" s="655">
        <f>H341</f>
        <v>800</v>
      </c>
      <c r="I340" s="340"/>
      <c r="J340" s="188"/>
    </row>
    <row r="341" spans="1:10" ht="12.75">
      <c r="A341" s="221"/>
      <c r="B341" s="202" t="s">
        <v>744</v>
      </c>
      <c r="C341" s="200"/>
      <c r="D341" s="190" t="s">
        <v>316</v>
      </c>
      <c r="E341" s="190" t="s">
        <v>277</v>
      </c>
      <c r="F341" s="190" t="s">
        <v>718</v>
      </c>
      <c r="G341" s="190"/>
      <c r="H341" s="654">
        <f>H342</f>
        <v>800</v>
      </c>
      <c r="I341" s="340"/>
      <c r="J341" s="188"/>
    </row>
    <row r="342" spans="1:10" ht="12.75">
      <c r="A342" s="192"/>
      <c r="B342" s="202" t="s">
        <v>744</v>
      </c>
      <c r="C342" s="191"/>
      <c r="D342" s="190" t="s">
        <v>316</v>
      </c>
      <c r="E342" s="190" t="s">
        <v>277</v>
      </c>
      <c r="F342" s="190" t="s">
        <v>716</v>
      </c>
      <c r="G342" s="190"/>
      <c r="H342" s="654">
        <f>H343</f>
        <v>800</v>
      </c>
      <c r="I342" s="340">
        <f>I343</f>
        <v>0</v>
      </c>
      <c r="J342" s="188">
        <f>J343</f>
        <v>0</v>
      </c>
    </row>
    <row r="343" spans="1:10" ht="33.75">
      <c r="A343" s="221"/>
      <c r="B343" s="223" t="s">
        <v>797</v>
      </c>
      <c r="C343" s="191"/>
      <c r="D343" s="190" t="s">
        <v>316</v>
      </c>
      <c r="E343" s="190" t="s">
        <v>277</v>
      </c>
      <c r="F343" s="190" t="s">
        <v>798</v>
      </c>
      <c r="G343" s="190"/>
      <c r="H343" s="654">
        <f>H345</f>
        <v>800</v>
      </c>
      <c r="I343" s="340">
        <f>I345</f>
        <v>0</v>
      </c>
      <c r="J343" s="188">
        <f>J345</f>
        <v>0</v>
      </c>
    </row>
    <row r="344" spans="1:10" ht="22.5" hidden="1">
      <c r="A344" s="220"/>
      <c r="B344" s="695" t="s">
        <v>796</v>
      </c>
      <c r="C344" s="696"/>
      <c r="D344" s="217"/>
      <c r="E344" s="217"/>
      <c r="F344" s="217"/>
      <c r="G344" s="217"/>
      <c r="H344" s="700"/>
      <c r="I344" s="340"/>
      <c r="J344" s="188"/>
    </row>
    <row r="345" spans="1:10" ht="23.25" thickBot="1">
      <c r="A345" s="399"/>
      <c r="B345" s="186" t="s">
        <v>248</v>
      </c>
      <c r="C345" s="185"/>
      <c r="D345" s="184" t="s">
        <v>316</v>
      </c>
      <c r="E345" s="184" t="s">
        <v>277</v>
      </c>
      <c r="F345" s="184" t="s">
        <v>798</v>
      </c>
      <c r="G345" s="184" t="s">
        <v>638</v>
      </c>
      <c r="H345" s="701">
        <v>800</v>
      </c>
      <c r="I345" s="340"/>
      <c r="J345" s="188"/>
    </row>
    <row r="346" spans="1:10" ht="33.75" hidden="1">
      <c r="A346" s="208"/>
      <c r="B346" s="207" t="s">
        <v>262</v>
      </c>
      <c r="C346" s="206"/>
      <c r="D346" s="205" t="s">
        <v>257</v>
      </c>
      <c r="E346" s="205" t="s">
        <v>256</v>
      </c>
      <c r="F346" s="205" t="s">
        <v>261</v>
      </c>
      <c r="G346" s="205"/>
      <c r="H346" s="661">
        <f aca="true" t="shared" si="27" ref="H346:J348">H347</f>
        <v>0</v>
      </c>
      <c r="I346" s="195">
        <f t="shared" si="27"/>
        <v>0</v>
      </c>
      <c r="J346" s="194">
        <f t="shared" si="27"/>
        <v>0</v>
      </c>
    </row>
    <row r="347" spans="1:10" ht="12.75" hidden="1">
      <c r="A347" s="192"/>
      <c r="B347" s="202" t="s">
        <v>260</v>
      </c>
      <c r="C347" s="191"/>
      <c r="D347" s="190" t="s">
        <v>257</v>
      </c>
      <c r="E347" s="190" t="s">
        <v>256</v>
      </c>
      <c r="F347" s="190" t="s">
        <v>259</v>
      </c>
      <c r="G347" s="190"/>
      <c r="H347" s="662">
        <f t="shared" si="27"/>
        <v>0</v>
      </c>
      <c r="I347" s="189">
        <f t="shared" si="27"/>
        <v>0</v>
      </c>
      <c r="J347" s="188">
        <f t="shared" si="27"/>
        <v>0</v>
      </c>
    </row>
    <row r="348" spans="1:10" ht="12.75" hidden="1">
      <c r="A348" s="221"/>
      <c r="B348" s="202" t="s">
        <v>258</v>
      </c>
      <c r="C348" s="191"/>
      <c r="D348" s="190" t="s">
        <v>257</v>
      </c>
      <c r="E348" s="190" t="s">
        <v>256</v>
      </c>
      <c r="F348" s="190" t="s">
        <v>255</v>
      </c>
      <c r="G348" s="190"/>
      <c r="H348" s="662">
        <f t="shared" si="27"/>
        <v>0</v>
      </c>
      <c r="I348" s="189">
        <f t="shared" si="27"/>
        <v>0</v>
      </c>
      <c r="J348" s="188">
        <f t="shared" si="27"/>
        <v>0</v>
      </c>
    </row>
    <row r="349" spans="1:10" ht="22.5" hidden="1">
      <c r="A349" s="220"/>
      <c r="B349" s="219" t="s">
        <v>248</v>
      </c>
      <c r="C349" s="218"/>
      <c r="D349" s="217" t="s">
        <v>257</v>
      </c>
      <c r="E349" s="217" t="s">
        <v>256</v>
      </c>
      <c r="F349" s="217" t="s">
        <v>255</v>
      </c>
      <c r="G349" s="217" t="s">
        <v>638</v>
      </c>
      <c r="H349" s="663"/>
      <c r="I349" s="216"/>
      <c r="J349" s="215"/>
    </row>
    <row r="350" spans="1:10" ht="13.5" hidden="1" thickBot="1">
      <c r="A350" s="252"/>
      <c r="B350" s="253"/>
      <c r="C350" s="254"/>
      <c r="D350" s="255"/>
      <c r="E350" s="255"/>
      <c r="F350" s="255"/>
      <c r="G350" s="255"/>
      <c r="H350" s="664"/>
      <c r="I350" s="256"/>
      <c r="J350" s="257"/>
    </row>
    <row r="351" spans="1:10" ht="13.5" hidden="1" thickBot="1">
      <c r="A351" s="214">
        <v>3</v>
      </c>
      <c r="B351" s="213" t="s">
        <v>254</v>
      </c>
      <c r="C351" s="212" t="s">
        <v>225</v>
      </c>
      <c r="D351" s="211"/>
      <c r="E351" s="211"/>
      <c r="F351" s="211"/>
      <c r="G351" s="211"/>
      <c r="H351" s="665">
        <f>H352</f>
        <v>9607.140000000001</v>
      </c>
      <c r="I351" s="210">
        <f>I352</f>
        <v>8212.599999999999</v>
      </c>
      <c r="J351" s="209">
        <f>J352</f>
        <v>8263</v>
      </c>
    </row>
    <row r="352" spans="1:10" ht="12.75" hidden="1">
      <c r="A352" s="208"/>
      <c r="B352" s="207" t="s">
        <v>253</v>
      </c>
      <c r="C352" s="206"/>
      <c r="D352" s="205" t="s">
        <v>247</v>
      </c>
      <c r="E352" s="205" t="s">
        <v>252</v>
      </c>
      <c r="F352" s="205"/>
      <c r="G352" s="205"/>
      <c r="H352" s="661">
        <f>H353+H366+H361</f>
        <v>9607.140000000001</v>
      </c>
      <c r="I352" s="204">
        <f>I353+I366</f>
        <v>8212.599999999999</v>
      </c>
      <c r="J352" s="203">
        <f>J353+J366</f>
        <v>8263</v>
      </c>
    </row>
    <row r="353" spans="1:10" ht="12.75" hidden="1">
      <c r="A353" s="192"/>
      <c r="B353" s="199" t="s">
        <v>721</v>
      </c>
      <c r="C353" s="197"/>
      <c r="D353" s="196" t="s">
        <v>247</v>
      </c>
      <c r="E353" s="196" t="s">
        <v>249</v>
      </c>
      <c r="F353" s="196"/>
      <c r="G353" s="196"/>
      <c r="H353" s="666">
        <f aca="true" t="shared" si="28" ref="H353:J356">H354</f>
        <v>7296.08</v>
      </c>
      <c r="I353" s="195">
        <f t="shared" si="28"/>
        <v>6962.099999999999</v>
      </c>
      <c r="J353" s="194">
        <f t="shared" si="28"/>
        <v>6915</v>
      </c>
    </row>
    <row r="354" spans="1:10" ht="33.75" hidden="1">
      <c r="A354" s="198"/>
      <c r="B354" s="222" t="s">
        <v>393</v>
      </c>
      <c r="C354" s="197"/>
      <c r="D354" s="196" t="s">
        <v>247</v>
      </c>
      <c r="E354" s="196" t="s">
        <v>249</v>
      </c>
      <c r="F354" s="196" t="s">
        <v>102</v>
      </c>
      <c r="G354" s="196"/>
      <c r="H354" s="666">
        <f t="shared" si="28"/>
        <v>7296.08</v>
      </c>
      <c r="I354" s="195">
        <f t="shared" si="28"/>
        <v>6962.099999999999</v>
      </c>
      <c r="J354" s="194">
        <f t="shared" si="28"/>
        <v>6915</v>
      </c>
    </row>
    <row r="355" spans="1:10" ht="33.75" hidden="1">
      <c r="A355" s="198"/>
      <c r="B355" s="223" t="s">
        <v>91</v>
      </c>
      <c r="C355" s="191"/>
      <c r="D355" s="190" t="s">
        <v>247</v>
      </c>
      <c r="E355" s="190" t="s">
        <v>249</v>
      </c>
      <c r="F355" s="190" t="s">
        <v>90</v>
      </c>
      <c r="G355" s="190"/>
      <c r="H355" s="662">
        <f t="shared" si="28"/>
        <v>7296.08</v>
      </c>
      <c r="I355" s="189">
        <f t="shared" si="28"/>
        <v>6962.099999999999</v>
      </c>
      <c r="J355" s="188">
        <f t="shared" si="28"/>
        <v>6915</v>
      </c>
    </row>
    <row r="356" spans="1:10" ht="12.75" hidden="1">
      <c r="A356" s="198"/>
      <c r="B356" s="193" t="s">
        <v>89</v>
      </c>
      <c r="C356" s="191"/>
      <c r="D356" s="190" t="s">
        <v>247</v>
      </c>
      <c r="E356" s="190" t="s">
        <v>249</v>
      </c>
      <c r="F356" s="190" t="s">
        <v>88</v>
      </c>
      <c r="G356" s="190"/>
      <c r="H356" s="662">
        <f t="shared" si="28"/>
        <v>7296.08</v>
      </c>
      <c r="I356" s="189">
        <f t="shared" si="28"/>
        <v>6962.099999999999</v>
      </c>
      <c r="J356" s="188">
        <f t="shared" si="28"/>
        <v>6915</v>
      </c>
    </row>
    <row r="357" spans="1:10" ht="12.75" hidden="1">
      <c r="A357" s="198"/>
      <c r="B357" s="202" t="s">
        <v>158</v>
      </c>
      <c r="C357" s="191"/>
      <c r="D357" s="190" t="s">
        <v>247</v>
      </c>
      <c r="E357" s="190" t="s">
        <v>249</v>
      </c>
      <c r="F357" s="190" t="s">
        <v>84</v>
      </c>
      <c r="G357" s="190"/>
      <c r="H357" s="662">
        <f>H358+H359+H360</f>
        <v>7296.08</v>
      </c>
      <c r="I357" s="189">
        <f>I358+I359+I360</f>
        <v>6962.099999999999</v>
      </c>
      <c r="J357" s="188">
        <f>J358+J359+J360</f>
        <v>6915</v>
      </c>
    </row>
    <row r="358" spans="1:10" ht="12.75" hidden="1">
      <c r="A358" s="192"/>
      <c r="B358" s="201" t="s">
        <v>251</v>
      </c>
      <c r="C358" s="200"/>
      <c r="D358" s="190" t="s">
        <v>247</v>
      </c>
      <c r="E358" s="190" t="s">
        <v>249</v>
      </c>
      <c r="F358" s="190" t="s">
        <v>84</v>
      </c>
      <c r="G358" s="190" t="s">
        <v>85</v>
      </c>
      <c r="H358" s="662">
        <f>4510.863-660.6</f>
        <v>3850.2630000000004</v>
      </c>
      <c r="I358" s="189">
        <v>4886.967</v>
      </c>
      <c r="J358" s="188">
        <v>5375.008</v>
      </c>
    </row>
    <row r="359" spans="1:10" ht="22.5" hidden="1">
      <c r="A359" s="192"/>
      <c r="B359" s="201" t="s">
        <v>248</v>
      </c>
      <c r="C359" s="200"/>
      <c r="D359" s="190" t="s">
        <v>247</v>
      </c>
      <c r="E359" s="190" t="s">
        <v>249</v>
      </c>
      <c r="F359" s="190" t="s">
        <v>84</v>
      </c>
      <c r="G359" s="190" t="s">
        <v>638</v>
      </c>
      <c r="H359" s="662">
        <f>1564.263+1880.841</f>
        <v>3445.104</v>
      </c>
      <c r="I359" s="189">
        <v>2074.133</v>
      </c>
      <c r="J359" s="188">
        <v>1538.992</v>
      </c>
    </row>
    <row r="360" spans="1:10" ht="12.75" hidden="1">
      <c r="A360" s="192"/>
      <c r="B360" s="201" t="s">
        <v>250</v>
      </c>
      <c r="C360" s="200"/>
      <c r="D360" s="190" t="s">
        <v>247</v>
      </c>
      <c r="E360" s="190" t="s">
        <v>249</v>
      </c>
      <c r="F360" s="190" t="s">
        <v>84</v>
      </c>
      <c r="G360" s="190" t="s">
        <v>725</v>
      </c>
      <c r="H360" s="662">
        <v>0.713</v>
      </c>
      <c r="I360" s="189">
        <v>1</v>
      </c>
      <c r="J360" s="188">
        <v>1</v>
      </c>
    </row>
    <row r="361" spans="1:11" ht="31.5" hidden="1">
      <c r="A361" s="376"/>
      <c r="B361" s="392" t="s">
        <v>287</v>
      </c>
      <c r="C361" s="250"/>
      <c r="D361" s="250" t="s">
        <v>247</v>
      </c>
      <c r="E361" s="250" t="s">
        <v>249</v>
      </c>
      <c r="F361" s="250" t="s">
        <v>723</v>
      </c>
      <c r="G361" s="251"/>
      <c r="H361" s="667">
        <f>H362</f>
        <v>660.6</v>
      </c>
      <c r="I361" s="340"/>
      <c r="J361" s="188"/>
      <c r="K361" s="341"/>
    </row>
    <row r="362" spans="1:11" ht="12.75" hidden="1">
      <c r="A362" s="376"/>
      <c r="B362" s="393" t="s">
        <v>744</v>
      </c>
      <c r="C362" s="251"/>
      <c r="D362" s="251" t="s">
        <v>247</v>
      </c>
      <c r="E362" s="251" t="s">
        <v>249</v>
      </c>
      <c r="F362" s="251" t="s">
        <v>718</v>
      </c>
      <c r="G362" s="251"/>
      <c r="H362" s="668">
        <f>H363</f>
        <v>660.6</v>
      </c>
      <c r="I362" s="340"/>
      <c r="J362" s="188"/>
      <c r="K362" s="341"/>
    </row>
    <row r="363" spans="1:11" ht="12.75" hidden="1">
      <c r="A363" s="376"/>
      <c r="B363" s="393" t="s">
        <v>744</v>
      </c>
      <c r="C363" s="251"/>
      <c r="D363" s="251" t="s">
        <v>247</v>
      </c>
      <c r="E363" s="251" t="s">
        <v>249</v>
      </c>
      <c r="F363" s="251" t="s">
        <v>716</v>
      </c>
      <c r="G363" s="251"/>
      <c r="H363" s="668">
        <f>H364</f>
        <v>660.6</v>
      </c>
      <c r="I363" s="340"/>
      <c r="J363" s="188"/>
      <c r="K363" s="341"/>
    </row>
    <row r="364" spans="1:11" ht="24" hidden="1">
      <c r="A364" s="376"/>
      <c r="B364" s="489" t="s">
        <v>575</v>
      </c>
      <c r="C364" s="251"/>
      <c r="D364" s="251" t="s">
        <v>247</v>
      </c>
      <c r="E364" s="251" t="s">
        <v>249</v>
      </c>
      <c r="F364" s="251" t="s">
        <v>576</v>
      </c>
      <c r="G364" s="251"/>
      <c r="H364" s="668">
        <f>H365</f>
        <v>660.6</v>
      </c>
      <c r="I364" s="340"/>
      <c r="J364" s="188"/>
      <c r="K364" s="341"/>
    </row>
    <row r="365" spans="1:11" ht="12.75" hidden="1">
      <c r="A365" s="376"/>
      <c r="B365" s="394" t="s">
        <v>86</v>
      </c>
      <c r="C365" s="251"/>
      <c r="D365" s="251" t="s">
        <v>247</v>
      </c>
      <c r="E365" s="251" t="s">
        <v>249</v>
      </c>
      <c r="F365" s="251" t="s">
        <v>576</v>
      </c>
      <c r="G365" s="251" t="s">
        <v>85</v>
      </c>
      <c r="H365" s="668">
        <v>660.6</v>
      </c>
      <c r="I365" s="340"/>
      <c r="J365" s="188"/>
      <c r="K365" s="341"/>
    </row>
    <row r="366" spans="1:10" ht="12.75" hidden="1">
      <c r="A366" s="391"/>
      <c r="B366" s="199" t="s">
        <v>74</v>
      </c>
      <c r="C366" s="197"/>
      <c r="D366" s="196" t="s">
        <v>247</v>
      </c>
      <c r="E366" s="196" t="s">
        <v>246</v>
      </c>
      <c r="F366" s="196"/>
      <c r="G366" s="196"/>
      <c r="H366" s="666">
        <f aca="true" t="shared" si="29" ref="H366:J367">H367</f>
        <v>1650.46</v>
      </c>
      <c r="I366" s="195">
        <f t="shared" si="29"/>
        <v>1250.5</v>
      </c>
      <c r="J366" s="194">
        <f t="shared" si="29"/>
        <v>1348</v>
      </c>
    </row>
    <row r="367" spans="1:10" ht="33.75" hidden="1">
      <c r="A367" s="198"/>
      <c r="B367" s="222" t="s">
        <v>393</v>
      </c>
      <c r="C367" s="197"/>
      <c r="D367" s="196" t="s">
        <v>247</v>
      </c>
      <c r="E367" s="196" t="s">
        <v>246</v>
      </c>
      <c r="F367" s="196" t="s">
        <v>102</v>
      </c>
      <c r="G367" s="196"/>
      <c r="H367" s="666">
        <f t="shared" si="29"/>
        <v>1650.46</v>
      </c>
      <c r="I367" s="195">
        <f t="shared" si="29"/>
        <v>1250.5</v>
      </c>
      <c r="J367" s="194">
        <f t="shared" si="29"/>
        <v>1348</v>
      </c>
    </row>
    <row r="368" spans="1:10" ht="12.75" hidden="1">
      <c r="A368" s="192"/>
      <c r="B368" s="223" t="s">
        <v>580</v>
      </c>
      <c r="C368" s="191"/>
      <c r="D368" s="190" t="s">
        <v>247</v>
      </c>
      <c r="E368" s="190" t="s">
        <v>246</v>
      </c>
      <c r="F368" s="190" t="s">
        <v>81</v>
      </c>
      <c r="G368" s="190"/>
      <c r="H368" s="662">
        <f>H369+H372</f>
        <v>1650.46</v>
      </c>
      <c r="I368" s="189">
        <f>I369+I372</f>
        <v>1250.5</v>
      </c>
      <c r="J368" s="188">
        <f>J369+J372</f>
        <v>1348</v>
      </c>
    </row>
    <row r="369" spans="1:10" ht="12.75" hidden="1">
      <c r="A369" s="192"/>
      <c r="B369" s="193" t="s">
        <v>80</v>
      </c>
      <c r="C369" s="191"/>
      <c r="D369" s="190" t="s">
        <v>247</v>
      </c>
      <c r="E369" s="190" t="s">
        <v>246</v>
      </c>
      <c r="F369" s="190" t="s">
        <v>79</v>
      </c>
      <c r="G369" s="190"/>
      <c r="H369" s="662">
        <f aca="true" t="shared" si="30" ref="H369:J370">H370</f>
        <v>1650.46</v>
      </c>
      <c r="I369" s="189">
        <f t="shared" si="30"/>
        <v>1250.5</v>
      </c>
      <c r="J369" s="188">
        <f t="shared" si="30"/>
        <v>1348</v>
      </c>
    </row>
    <row r="370" spans="1:10" ht="12.75" hidden="1">
      <c r="A370" s="192"/>
      <c r="B370" s="72" t="s">
        <v>78</v>
      </c>
      <c r="C370" s="191"/>
      <c r="D370" s="190" t="s">
        <v>247</v>
      </c>
      <c r="E370" s="190" t="s">
        <v>246</v>
      </c>
      <c r="F370" s="190" t="s">
        <v>73</v>
      </c>
      <c r="G370" s="190"/>
      <c r="H370" s="662">
        <f t="shared" si="30"/>
        <v>1650.46</v>
      </c>
      <c r="I370" s="189">
        <f t="shared" si="30"/>
        <v>1250.5</v>
      </c>
      <c r="J370" s="188">
        <f t="shared" si="30"/>
        <v>1348</v>
      </c>
    </row>
    <row r="371" spans="1:10" ht="23.25" hidden="1" thickBot="1">
      <c r="A371" s="187"/>
      <c r="B371" s="186" t="s">
        <v>248</v>
      </c>
      <c r="C371" s="185"/>
      <c r="D371" s="184" t="s">
        <v>247</v>
      </c>
      <c r="E371" s="184" t="s">
        <v>246</v>
      </c>
      <c r="F371" s="184" t="s">
        <v>73</v>
      </c>
      <c r="G371" s="184" t="s">
        <v>638</v>
      </c>
      <c r="H371" s="669">
        <v>1650.46</v>
      </c>
      <c r="I371" s="183">
        <v>1250.5</v>
      </c>
      <c r="J371" s="249">
        <v>1348</v>
      </c>
    </row>
    <row r="372" ht="12.75">
      <c r="H372" s="670"/>
    </row>
    <row r="373" ht="12.75">
      <c r="H373" s="670"/>
    </row>
    <row r="374" ht="12.75">
      <c r="H374" s="670"/>
    </row>
  </sheetData>
  <sheetProtection/>
  <mergeCells count="4">
    <mergeCell ref="B19:H19"/>
    <mergeCell ref="A20:H20"/>
    <mergeCell ref="A21:H21"/>
    <mergeCell ref="A22:H22"/>
  </mergeCells>
  <printOptions/>
  <pageMargins left="0.5905511811023623" right="0.5905511811023623" top="0.15748031496062992" bottom="0.15748031496062992" header="0.31496062992125984" footer="0.31496062992125984"/>
  <pageSetup firstPageNumber="55" useFirstPageNumber="1" fitToHeight="4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72"/>
  <sheetViews>
    <sheetView view="pageBreakPreview" zoomScale="106" zoomScaleSheetLayoutView="106" zoomScalePageLayoutView="0" workbookViewId="0" topLeftCell="A18">
      <selection activeCell="K210" sqref="K210"/>
    </sheetView>
  </sheetViews>
  <sheetFormatPr defaultColWidth="9.140625" defaultRowHeight="12.75"/>
  <cols>
    <col min="1" max="1" width="5.28125" style="1" customWidth="1"/>
    <col min="2" max="2" width="62.421875" style="5" customWidth="1"/>
    <col min="3" max="3" width="10.00390625" style="4" customWidth="1"/>
    <col min="4" max="4" width="9.28125" style="3" customWidth="1"/>
    <col min="5" max="5" width="10.421875" style="3" customWidth="1"/>
    <col min="6" max="6" width="11.57421875" style="3" customWidth="1"/>
    <col min="7" max="7" width="10.28125" style="3" customWidth="1"/>
    <col min="8" max="8" width="14.7109375" style="182" customWidth="1"/>
    <col min="9" max="9" width="18.7109375" style="182" hidden="1" customWidth="1"/>
    <col min="10" max="10" width="15.7109375" style="1" hidden="1" customWidth="1"/>
    <col min="11" max="11" width="11.140625" style="1" customWidth="1"/>
    <col min="12" max="12" width="9.140625" style="1" customWidth="1"/>
    <col min="13" max="13" width="9.57421875" style="1" bestFit="1" customWidth="1"/>
    <col min="14" max="14" width="14.7109375" style="182" customWidth="1"/>
    <col min="15" max="16" width="8.8515625" style="1" hidden="1" customWidth="1"/>
    <col min="17" max="17" width="15.421875" style="1" hidden="1" customWidth="1"/>
    <col min="18" max="20" width="9.140625" style="1" hidden="1" customWidth="1"/>
    <col min="21" max="16384" width="9.140625" style="1" customWidth="1"/>
  </cols>
  <sheetData>
    <row r="1" spans="5:8" ht="15.75">
      <c r="E1" s="560"/>
      <c r="F1" s="560"/>
      <c r="G1" s="560"/>
      <c r="H1" s="238" t="s">
        <v>636</v>
      </c>
    </row>
    <row r="2" spans="5:8" ht="15.75">
      <c r="E2" s="181"/>
      <c r="F2" s="181"/>
      <c r="G2" s="181"/>
      <c r="H2" s="238" t="s">
        <v>244</v>
      </c>
    </row>
    <row r="3" spans="5:8" ht="15.75">
      <c r="E3" s="181"/>
      <c r="F3" s="181"/>
      <c r="G3" s="181"/>
      <c r="H3" s="238" t="s">
        <v>243</v>
      </c>
    </row>
    <row r="4" spans="5:8" ht="15.75">
      <c r="E4" s="181"/>
      <c r="F4" s="181"/>
      <c r="G4" s="181"/>
      <c r="H4" s="238" t="s">
        <v>242</v>
      </c>
    </row>
    <row r="5" spans="5:8" ht="15.75">
      <c r="E5" s="237"/>
      <c r="F5" s="237"/>
      <c r="G5" s="237"/>
      <c r="H5" s="472" t="s">
        <v>635</v>
      </c>
    </row>
    <row r="8" spans="5:18" ht="15.75">
      <c r="E8" s="560"/>
      <c r="F8" s="560"/>
      <c r="G8" s="560"/>
      <c r="H8" s="238" t="s">
        <v>245</v>
      </c>
      <c r="I8" s="181"/>
      <c r="J8" s="181"/>
      <c r="K8" s="181"/>
      <c r="L8" s="181"/>
      <c r="M8" s="181"/>
      <c r="O8" s="181"/>
      <c r="P8" s="181"/>
      <c r="Q8" s="181"/>
      <c r="R8" s="181"/>
    </row>
    <row r="9" spans="5:18" ht="15.75">
      <c r="E9" s="181"/>
      <c r="F9" s="181"/>
      <c r="G9" s="181"/>
      <c r="H9" s="238" t="s">
        <v>244</v>
      </c>
      <c r="I9" s="181"/>
      <c r="J9" s="181"/>
      <c r="K9" s="181"/>
      <c r="L9" s="181"/>
      <c r="M9" s="181"/>
      <c r="P9" s="181"/>
      <c r="Q9" s="181"/>
      <c r="R9" s="181"/>
    </row>
    <row r="10" spans="5:18" ht="15.75">
      <c r="E10" s="181"/>
      <c r="F10" s="181"/>
      <c r="G10" s="181"/>
      <c r="H10" s="238" t="s">
        <v>243</v>
      </c>
      <c r="I10" s="181"/>
      <c r="J10" s="181"/>
      <c r="K10" s="181"/>
      <c r="L10" s="181"/>
      <c r="M10" s="181"/>
      <c r="O10" s="181"/>
      <c r="P10" s="181"/>
      <c r="Q10" s="181"/>
      <c r="R10" s="181"/>
    </row>
    <row r="11" spans="5:18" ht="15.75">
      <c r="E11" s="181"/>
      <c r="F11" s="181"/>
      <c r="G11" s="181"/>
      <c r="H11" s="238" t="s">
        <v>242</v>
      </c>
      <c r="I11" s="181"/>
      <c r="J11" s="181"/>
      <c r="K11" s="181"/>
      <c r="L11" s="181"/>
      <c r="M11" s="181"/>
      <c r="O11" s="181"/>
      <c r="P11" s="181"/>
      <c r="Q11" s="181"/>
      <c r="R11" s="181"/>
    </row>
    <row r="12" spans="5:18" ht="15.75">
      <c r="E12" s="237"/>
      <c r="F12" s="237"/>
      <c r="G12" s="237"/>
      <c r="H12" s="472" t="s">
        <v>618</v>
      </c>
      <c r="I12" s="237"/>
      <c r="J12" s="237"/>
      <c r="K12" s="237"/>
      <c r="L12" s="237"/>
      <c r="M12" s="237"/>
      <c r="O12" s="236" t="s">
        <v>390</v>
      </c>
      <c r="Q12" s="235"/>
      <c r="R12" s="235"/>
    </row>
    <row r="13" spans="9:18" ht="15.75">
      <c r="I13" s="3"/>
      <c r="J13" s="3"/>
      <c r="K13" s="3"/>
      <c r="L13" s="3"/>
      <c r="M13" s="182"/>
      <c r="O13" s="238"/>
      <c r="P13" s="238"/>
      <c r="Q13" s="238"/>
      <c r="R13" s="238"/>
    </row>
    <row r="14" spans="5:18" ht="15.75" hidden="1">
      <c r="E14" s="176"/>
      <c r="F14" s="176"/>
      <c r="G14" s="176"/>
      <c r="H14" s="472" t="s">
        <v>240</v>
      </c>
      <c r="I14" s="3"/>
      <c r="J14" s="176"/>
      <c r="K14" s="176"/>
      <c r="L14" s="176"/>
      <c r="M14" s="472"/>
      <c r="O14" s="238"/>
      <c r="P14" s="238"/>
      <c r="Q14" s="238"/>
      <c r="R14" s="238"/>
    </row>
    <row r="15" spans="5:17" ht="15.75" hidden="1">
      <c r="E15" s="176"/>
      <c r="F15" s="176"/>
      <c r="G15" s="176"/>
      <c r="H15" s="234"/>
      <c r="I15" s="3"/>
      <c r="J15" s="176"/>
      <c r="K15" s="176"/>
      <c r="L15" s="176"/>
      <c r="M15" s="234"/>
      <c r="P15" s="238"/>
      <c r="Q15" s="238"/>
    </row>
    <row r="16" spans="5:18" ht="15.75" hidden="1">
      <c r="E16" s="176"/>
      <c r="F16" s="176"/>
      <c r="G16" s="176"/>
      <c r="H16" s="472" t="s">
        <v>590</v>
      </c>
      <c r="I16" s="3"/>
      <c r="J16" s="176"/>
      <c r="K16" s="176"/>
      <c r="L16" s="176"/>
      <c r="M16" s="472"/>
      <c r="O16" s="238"/>
      <c r="P16" s="238"/>
      <c r="Q16" s="238"/>
      <c r="R16" s="238"/>
    </row>
    <row r="17" spans="8:17" ht="15.75" hidden="1">
      <c r="H17" s="239"/>
      <c r="I17" s="240">
        <v>73707.5</v>
      </c>
      <c r="J17" s="3"/>
      <c r="K17" s="3"/>
      <c r="L17" s="3"/>
      <c r="M17" s="182"/>
      <c r="N17" s="239"/>
      <c r="O17" s="238"/>
      <c r="P17" s="238"/>
      <c r="Q17" s="238"/>
    </row>
    <row r="18" spans="7:14" ht="12.75">
      <c r="G18" s="241"/>
      <c r="H18" s="242"/>
      <c r="I18" s="243">
        <v>3685.4</v>
      </c>
      <c r="N18" s="242"/>
    </row>
    <row r="19" spans="2:14" ht="15.75">
      <c r="B19" s="965"/>
      <c r="C19" s="965"/>
      <c r="D19" s="965"/>
      <c r="E19" s="965"/>
      <c r="F19" s="965"/>
      <c r="G19" s="965"/>
      <c r="H19" s="965"/>
      <c r="I19" s="244" t="e">
        <f>I17-I18-#REF!</f>
        <v>#REF!</v>
      </c>
      <c r="N19" s="1"/>
    </row>
    <row r="20" spans="1:14" ht="15" customHeight="1">
      <c r="A20" s="966" t="s">
        <v>389</v>
      </c>
      <c r="B20" s="966"/>
      <c r="C20" s="966"/>
      <c r="D20" s="966"/>
      <c r="E20" s="966"/>
      <c r="F20" s="966"/>
      <c r="G20" s="966"/>
      <c r="H20" s="966"/>
      <c r="I20" s="1"/>
      <c r="N20" s="1"/>
    </row>
    <row r="21" spans="1:14" ht="15" customHeight="1">
      <c r="A21" s="966" t="s">
        <v>388</v>
      </c>
      <c r="B21" s="966"/>
      <c r="C21" s="966"/>
      <c r="D21" s="966"/>
      <c r="E21" s="966"/>
      <c r="F21" s="966"/>
      <c r="G21" s="966"/>
      <c r="H21" s="966"/>
      <c r="I21" s="1"/>
      <c r="N21" s="1"/>
    </row>
    <row r="22" spans="1:14" ht="15" customHeight="1">
      <c r="A22" s="966" t="s">
        <v>587</v>
      </c>
      <c r="B22" s="966"/>
      <c r="C22" s="966"/>
      <c r="D22" s="966"/>
      <c r="E22" s="966"/>
      <c r="F22" s="966"/>
      <c r="G22" s="966"/>
      <c r="H22" s="966"/>
      <c r="I22" s="1"/>
      <c r="N22" s="1"/>
    </row>
    <row r="23" spans="1:14" ht="16.5" thickBot="1">
      <c r="A23" s="233"/>
      <c r="B23" s="164"/>
      <c r="C23" s="163"/>
      <c r="D23" s="162"/>
      <c r="E23" s="162"/>
      <c r="F23" s="162"/>
      <c r="G23" s="162"/>
      <c r="H23" s="563" t="s">
        <v>574</v>
      </c>
      <c r="I23" s="232"/>
      <c r="N23" s="232"/>
    </row>
    <row r="24" spans="1:10" ht="21.75" thickBot="1">
      <c r="A24" s="564" t="s">
        <v>387</v>
      </c>
      <c r="B24" s="565" t="s">
        <v>139</v>
      </c>
      <c r="C24" s="566" t="s">
        <v>386</v>
      </c>
      <c r="D24" s="567" t="s">
        <v>385</v>
      </c>
      <c r="E24" s="567" t="s">
        <v>384</v>
      </c>
      <c r="F24" s="567" t="s">
        <v>383</v>
      </c>
      <c r="G24" s="567" t="s">
        <v>382</v>
      </c>
      <c r="H24" s="568" t="s">
        <v>380</v>
      </c>
      <c r="I24" s="460" t="s">
        <v>381</v>
      </c>
      <c r="J24" s="231" t="s">
        <v>380</v>
      </c>
    </row>
    <row r="25" spans="1:10" ht="13.5" thickBot="1">
      <c r="A25" s="569"/>
      <c r="B25" s="570" t="s">
        <v>391</v>
      </c>
      <c r="C25" s="571"/>
      <c r="D25" s="572"/>
      <c r="E25" s="572"/>
      <c r="F25" s="572"/>
      <c r="G25" s="572"/>
      <c r="H25" s="680">
        <f>H27</f>
        <v>99481.983</v>
      </c>
      <c r="I25" s="461">
        <f>I26+I62+I349</f>
        <v>78942.4</v>
      </c>
      <c r="J25" s="230">
        <f>J26+J62+J349</f>
        <v>79872.9</v>
      </c>
    </row>
    <row r="26" spans="1:10" ht="21.75" hidden="1" thickBot="1">
      <c r="A26" s="573">
        <v>1</v>
      </c>
      <c r="B26" s="574" t="s">
        <v>379</v>
      </c>
      <c r="C26" s="567" t="s">
        <v>225</v>
      </c>
      <c r="D26" s="567"/>
      <c r="E26" s="567"/>
      <c r="F26" s="567"/>
      <c r="G26" s="567"/>
      <c r="H26" s="649">
        <f>H28</f>
        <v>22654.675</v>
      </c>
      <c r="I26" s="462">
        <f>I28</f>
        <v>2531.0699999999997</v>
      </c>
      <c r="J26" s="209">
        <f>J28</f>
        <v>2637.06</v>
      </c>
    </row>
    <row r="27" spans="1:10" ht="24.75" thickBot="1">
      <c r="A27" s="573">
        <v>1</v>
      </c>
      <c r="B27" s="638" t="s">
        <v>362</v>
      </c>
      <c r="C27" s="567" t="s">
        <v>225</v>
      </c>
      <c r="D27" s="567"/>
      <c r="E27" s="567"/>
      <c r="F27" s="567"/>
      <c r="G27" s="567"/>
      <c r="H27" s="649">
        <f>H28+H125+H151+H200+H266+H276++H297+H315+H117</f>
        <v>99481.983</v>
      </c>
      <c r="I27" s="462">
        <f>I28+I100+I126+I175+I241+I252+I272+I287+I92</f>
        <v>44063.945</v>
      </c>
      <c r="J27" s="210">
        <f>J28+J100+J126+J175+J241+J252+J272+J287+J92</f>
        <v>42129.229999999996</v>
      </c>
    </row>
    <row r="28" spans="1:10" ht="12.75">
      <c r="A28" s="575"/>
      <c r="B28" s="639" t="s">
        <v>226</v>
      </c>
      <c r="C28" s="576"/>
      <c r="D28" s="577" t="s">
        <v>249</v>
      </c>
      <c r="E28" s="577" t="s">
        <v>252</v>
      </c>
      <c r="F28" s="577"/>
      <c r="G28" s="577"/>
      <c r="H28" s="650">
        <f>H35+H43+H64+H82+H94+H100</f>
        <v>22654.675</v>
      </c>
      <c r="I28" s="463">
        <f>I29+I43+I56</f>
        <v>2531.0699999999997</v>
      </c>
      <c r="J28" s="204">
        <f>J29+J43+J56</f>
        <v>2637.06</v>
      </c>
    </row>
    <row r="29" spans="1:10" ht="21" hidden="1">
      <c r="A29" s="456"/>
      <c r="B29" s="392" t="s">
        <v>378</v>
      </c>
      <c r="C29" s="578"/>
      <c r="D29" s="250" t="s">
        <v>249</v>
      </c>
      <c r="E29" s="250" t="s">
        <v>277</v>
      </c>
      <c r="F29" s="250"/>
      <c r="G29" s="250"/>
      <c r="H29" s="651"/>
      <c r="I29" s="464">
        <f aca="true" t="shared" si="0" ref="I29:J33">I30</f>
        <v>0</v>
      </c>
      <c r="J29" s="228">
        <f t="shared" si="0"/>
        <v>0</v>
      </c>
    </row>
    <row r="30" spans="1:10" ht="22.5" hidden="1">
      <c r="A30" s="579"/>
      <c r="B30" s="393" t="s">
        <v>377</v>
      </c>
      <c r="C30" s="580"/>
      <c r="D30" s="251" t="s">
        <v>249</v>
      </c>
      <c r="E30" s="251" t="s">
        <v>277</v>
      </c>
      <c r="F30" s="251" t="s">
        <v>788</v>
      </c>
      <c r="G30" s="251"/>
      <c r="H30" s="652"/>
      <c r="I30" s="465">
        <f t="shared" si="0"/>
        <v>0</v>
      </c>
      <c r="J30" s="226">
        <f t="shared" si="0"/>
        <v>0</v>
      </c>
    </row>
    <row r="31" spans="1:10" ht="22.5" hidden="1">
      <c r="A31" s="456"/>
      <c r="B31" s="393" t="s">
        <v>374</v>
      </c>
      <c r="C31" s="580"/>
      <c r="D31" s="251" t="s">
        <v>249</v>
      </c>
      <c r="E31" s="251" t="s">
        <v>277</v>
      </c>
      <c r="F31" s="251" t="s">
        <v>376</v>
      </c>
      <c r="G31" s="251"/>
      <c r="H31" s="652"/>
      <c r="I31" s="465">
        <f t="shared" si="0"/>
        <v>0</v>
      </c>
      <c r="J31" s="226">
        <f t="shared" si="0"/>
        <v>0</v>
      </c>
    </row>
    <row r="32" spans="1:10" ht="12.75" hidden="1">
      <c r="A32" s="456"/>
      <c r="B32" s="393" t="s">
        <v>360</v>
      </c>
      <c r="C32" s="580"/>
      <c r="D32" s="251" t="s">
        <v>373</v>
      </c>
      <c r="E32" s="251" t="s">
        <v>372</v>
      </c>
      <c r="F32" s="251" t="s">
        <v>375</v>
      </c>
      <c r="G32" s="251"/>
      <c r="H32" s="652"/>
      <c r="I32" s="465">
        <f t="shared" si="0"/>
        <v>0</v>
      </c>
      <c r="J32" s="226">
        <f t="shared" si="0"/>
        <v>0</v>
      </c>
    </row>
    <row r="33" spans="1:10" ht="22.5" hidden="1">
      <c r="A33" s="456"/>
      <c r="B33" s="393" t="s">
        <v>374</v>
      </c>
      <c r="C33" s="580"/>
      <c r="D33" s="251" t="s">
        <v>373</v>
      </c>
      <c r="E33" s="251" t="s">
        <v>372</v>
      </c>
      <c r="F33" s="251" t="s">
        <v>371</v>
      </c>
      <c r="G33" s="251"/>
      <c r="H33" s="652"/>
      <c r="I33" s="465">
        <f t="shared" si="0"/>
        <v>0</v>
      </c>
      <c r="J33" s="226">
        <f t="shared" si="0"/>
        <v>0</v>
      </c>
    </row>
    <row r="34" spans="1:10" ht="12.75" hidden="1">
      <c r="A34" s="456"/>
      <c r="B34" s="581" t="s">
        <v>350</v>
      </c>
      <c r="C34" s="582"/>
      <c r="D34" s="251" t="s">
        <v>249</v>
      </c>
      <c r="E34" s="251" t="s">
        <v>277</v>
      </c>
      <c r="F34" s="251" t="s">
        <v>371</v>
      </c>
      <c r="G34" s="251" t="s">
        <v>642</v>
      </c>
      <c r="H34" s="652"/>
      <c r="I34" s="465"/>
      <c r="J34" s="226"/>
    </row>
    <row r="35" spans="1:10" ht="24">
      <c r="A35" s="456"/>
      <c r="B35" s="640" t="s">
        <v>378</v>
      </c>
      <c r="C35" s="582"/>
      <c r="D35" s="250" t="s">
        <v>249</v>
      </c>
      <c r="E35" s="250" t="s">
        <v>277</v>
      </c>
      <c r="F35" s="251"/>
      <c r="G35" s="251"/>
      <c r="H35" s="651">
        <f>H36</f>
        <v>1627.578</v>
      </c>
      <c r="I35" s="465"/>
      <c r="J35" s="226"/>
    </row>
    <row r="36" spans="1:10" ht="24.75" customHeight="1">
      <c r="A36" s="456"/>
      <c r="B36" s="393" t="s">
        <v>607</v>
      </c>
      <c r="C36" s="582"/>
      <c r="D36" s="251" t="s">
        <v>249</v>
      </c>
      <c r="E36" s="251" t="s">
        <v>277</v>
      </c>
      <c r="F36" s="251" t="s">
        <v>788</v>
      </c>
      <c r="G36" s="251"/>
      <c r="H36" s="652">
        <f>H37</f>
        <v>1627.578</v>
      </c>
      <c r="I36" s="465"/>
      <c r="J36" s="226"/>
    </row>
    <row r="37" spans="1:10" ht="22.5">
      <c r="A37" s="456"/>
      <c r="B37" s="393" t="s">
        <v>608</v>
      </c>
      <c r="C37" s="582"/>
      <c r="D37" s="251" t="s">
        <v>249</v>
      </c>
      <c r="E37" s="251" t="s">
        <v>277</v>
      </c>
      <c r="F37" s="251" t="s">
        <v>376</v>
      </c>
      <c r="G37" s="251"/>
      <c r="H37" s="652">
        <f>H38</f>
        <v>1627.578</v>
      </c>
      <c r="I37" s="465"/>
      <c r="J37" s="226"/>
    </row>
    <row r="38" spans="1:10" ht="12.75">
      <c r="A38" s="456"/>
      <c r="B38" s="393" t="s">
        <v>360</v>
      </c>
      <c r="C38" s="582"/>
      <c r="D38" s="251" t="s">
        <v>249</v>
      </c>
      <c r="E38" s="251" t="s">
        <v>277</v>
      </c>
      <c r="F38" s="251" t="s">
        <v>375</v>
      </c>
      <c r="G38" s="251"/>
      <c r="H38" s="652">
        <f>H39</f>
        <v>1627.578</v>
      </c>
      <c r="I38" s="465"/>
      <c r="J38" s="226"/>
    </row>
    <row r="39" spans="1:10" ht="22.5">
      <c r="A39" s="456"/>
      <c r="B39" s="393" t="s">
        <v>608</v>
      </c>
      <c r="C39" s="582"/>
      <c r="D39" s="251" t="s">
        <v>249</v>
      </c>
      <c r="E39" s="251" t="s">
        <v>277</v>
      </c>
      <c r="F39" s="251" t="s">
        <v>371</v>
      </c>
      <c r="G39" s="251"/>
      <c r="H39" s="652">
        <f>H40</f>
        <v>1627.578</v>
      </c>
      <c r="I39" s="465"/>
      <c r="J39" s="226"/>
    </row>
    <row r="40" spans="1:10" ht="12.75">
      <c r="A40" s="456"/>
      <c r="B40" s="583" t="s">
        <v>350</v>
      </c>
      <c r="C40" s="582"/>
      <c r="D40" s="251" t="s">
        <v>249</v>
      </c>
      <c r="E40" s="251" t="s">
        <v>277</v>
      </c>
      <c r="F40" s="251" t="s">
        <v>371</v>
      </c>
      <c r="G40" s="251" t="s">
        <v>642</v>
      </c>
      <c r="H40" s="652">
        <v>1627.578</v>
      </c>
      <c r="I40" s="465"/>
      <c r="J40" s="226"/>
    </row>
    <row r="41" spans="1:10" ht="12.75">
      <c r="A41" s="456"/>
      <c r="B41" s="581"/>
      <c r="C41" s="582"/>
      <c r="D41" s="251"/>
      <c r="E41" s="251"/>
      <c r="F41" s="251"/>
      <c r="G41" s="251"/>
      <c r="H41" s="652"/>
      <c r="I41" s="465"/>
      <c r="J41" s="226"/>
    </row>
    <row r="42" spans="1:10" ht="12.75">
      <c r="A42" s="456"/>
      <c r="B42" s="581"/>
      <c r="C42" s="582"/>
      <c r="D42" s="251"/>
      <c r="E42" s="251"/>
      <c r="F42" s="251"/>
      <c r="G42" s="251"/>
      <c r="H42" s="652"/>
      <c r="I42" s="465"/>
      <c r="J42" s="226"/>
    </row>
    <row r="43" spans="1:10" ht="36">
      <c r="A43" s="456"/>
      <c r="B43" s="640" t="s">
        <v>370</v>
      </c>
      <c r="C43" s="578"/>
      <c r="D43" s="250" t="s">
        <v>249</v>
      </c>
      <c r="E43" s="250" t="s">
        <v>284</v>
      </c>
      <c r="F43" s="250"/>
      <c r="G43" s="250"/>
      <c r="H43" s="651">
        <f>H44</f>
        <v>2151.986</v>
      </c>
      <c r="I43" s="464">
        <f>I44</f>
        <v>2531.0699999999997</v>
      </c>
      <c r="J43" s="228">
        <f>J44</f>
        <v>2637.06</v>
      </c>
    </row>
    <row r="44" spans="1:10" ht="26.25" customHeight="1">
      <c r="A44" s="579"/>
      <c r="B44" s="393" t="s">
        <v>366</v>
      </c>
      <c r="C44" s="580"/>
      <c r="D44" s="251" t="s">
        <v>249</v>
      </c>
      <c r="E44" s="251" t="s">
        <v>284</v>
      </c>
      <c r="F44" s="251" t="s">
        <v>788</v>
      </c>
      <c r="G44" s="251"/>
      <c r="H44" s="652">
        <f>H45+H52</f>
        <v>2151.986</v>
      </c>
      <c r="I44" s="465">
        <f>I45+I52</f>
        <v>2531.0699999999997</v>
      </c>
      <c r="J44" s="226">
        <f>J45+J52</f>
        <v>2637.06</v>
      </c>
    </row>
    <row r="45" spans="1:10" ht="27" customHeight="1">
      <c r="A45" s="456"/>
      <c r="B45" s="393" t="s">
        <v>369</v>
      </c>
      <c r="C45" s="580"/>
      <c r="D45" s="251" t="s">
        <v>249</v>
      </c>
      <c r="E45" s="251" t="s">
        <v>284</v>
      </c>
      <c r="F45" s="251" t="s">
        <v>786</v>
      </c>
      <c r="G45" s="251"/>
      <c r="H45" s="652">
        <f aca="true" t="shared" si="1" ref="H45:J46">H46</f>
        <v>2151.986</v>
      </c>
      <c r="I45" s="465">
        <f t="shared" si="1"/>
        <v>1871.5079999999998</v>
      </c>
      <c r="J45" s="226">
        <f t="shared" si="1"/>
        <v>1911.541</v>
      </c>
    </row>
    <row r="46" spans="1:10" ht="12.75">
      <c r="A46" s="456"/>
      <c r="B46" s="393" t="s">
        <v>360</v>
      </c>
      <c r="C46" s="580"/>
      <c r="D46" s="251" t="s">
        <v>249</v>
      </c>
      <c r="E46" s="251" t="s">
        <v>284</v>
      </c>
      <c r="F46" s="251" t="s">
        <v>785</v>
      </c>
      <c r="G46" s="251"/>
      <c r="H46" s="652">
        <f t="shared" si="1"/>
        <v>2151.986</v>
      </c>
      <c r="I46" s="465">
        <f t="shared" si="1"/>
        <v>1871.5079999999998</v>
      </c>
      <c r="J46" s="226">
        <f t="shared" si="1"/>
        <v>1911.541</v>
      </c>
    </row>
    <row r="47" spans="1:10" ht="12.75">
      <c r="A47" s="456"/>
      <c r="B47" s="393" t="s">
        <v>784</v>
      </c>
      <c r="C47" s="580"/>
      <c r="D47" s="251" t="s">
        <v>249</v>
      </c>
      <c r="E47" s="251" t="s">
        <v>284</v>
      </c>
      <c r="F47" s="251" t="s">
        <v>783</v>
      </c>
      <c r="G47" s="251"/>
      <c r="H47" s="652">
        <f>H48+H49+H50</f>
        <v>2151.986</v>
      </c>
      <c r="I47" s="465">
        <f>I48+I49</f>
        <v>1871.5079999999998</v>
      </c>
      <c r="J47" s="226">
        <f>J48+J49</f>
        <v>1911.541</v>
      </c>
    </row>
    <row r="48" spans="1:10" ht="12.75">
      <c r="A48" s="456"/>
      <c r="B48" s="581" t="s">
        <v>350</v>
      </c>
      <c r="C48" s="582"/>
      <c r="D48" s="251" t="s">
        <v>249</v>
      </c>
      <c r="E48" s="251" t="s">
        <v>284</v>
      </c>
      <c r="F48" s="251" t="s">
        <v>783</v>
      </c>
      <c r="G48" s="251" t="s">
        <v>642</v>
      </c>
      <c r="H48" s="652">
        <v>786.167</v>
      </c>
      <c r="I48" s="465">
        <v>672.428</v>
      </c>
      <c r="J48" s="225">
        <v>739.672</v>
      </c>
    </row>
    <row r="49" spans="1:11" ht="22.5">
      <c r="A49" s="456"/>
      <c r="B49" s="581" t="s">
        <v>248</v>
      </c>
      <c r="C49" s="582"/>
      <c r="D49" s="251" t="s">
        <v>249</v>
      </c>
      <c r="E49" s="251" t="s">
        <v>284</v>
      </c>
      <c r="F49" s="251" t="s">
        <v>783</v>
      </c>
      <c r="G49" s="251" t="s">
        <v>638</v>
      </c>
      <c r="H49" s="674">
        <f>1729.395-330-33.576-2</f>
        <v>1363.819</v>
      </c>
      <c r="I49" s="465">
        <v>1199.08</v>
      </c>
      <c r="J49" s="225">
        <v>1171.869</v>
      </c>
      <c r="K49" s="561"/>
    </row>
    <row r="50" spans="1:11" ht="13.5" thickBot="1">
      <c r="A50" s="456"/>
      <c r="B50" s="581" t="s">
        <v>250</v>
      </c>
      <c r="C50" s="582"/>
      <c r="D50" s="251" t="s">
        <v>249</v>
      </c>
      <c r="E50" s="251" t="s">
        <v>284</v>
      </c>
      <c r="F50" s="251" t="s">
        <v>783</v>
      </c>
      <c r="G50" s="251" t="s">
        <v>725</v>
      </c>
      <c r="H50" s="674">
        <v>2</v>
      </c>
      <c r="I50" s="465"/>
      <c r="J50" s="676"/>
      <c r="K50" s="561"/>
    </row>
    <row r="51" spans="1:11" ht="12.75" hidden="1">
      <c r="A51" s="456"/>
      <c r="B51" s="581"/>
      <c r="C51" s="582"/>
      <c r="D51" s="251"/>
      <c r="E51" s="251"/>
      <c r="F51" s="251"/>
      <c r="G51" s="251"/>
      <c r="H51" s="674"/>
      <c r="I51" s="465"/>
      <c r="J51" s="676"/>
      <c r="K51" s="561"/>
    </row>
    <row r="52" spans="1:10" ht="33.75" hidden="1">
      <c r="A52" s="579"/>
      <c r="B52" s="584" t="s">
        <v>368</v>
      </c>
      <c r="C52" s="585"/>
      <c r="D52" s="251" t="s">
        <v>249</v>
      </c>
      <c r="E52" s="251" t="s">
        <v>284</v>
      </c>
      <c r="F52" s="251" t="s">
        <v>752</v>
      </c>
      <c r="G52" s="251"/>
      <c r="H52" s="652">
        <f aca="true" t="shared" si="2" ref="H52:J54">H53</f>
        <v>0</v>
      </c>
      <c r="I52" s="465">
        <f t="shared" si="2"/>
        <v>659.562</v>
      </c>
      <c r="J52" s="226">
        <f t="shared" si="2"/>
        <v>725.519</v>
      </c>
    </row>
    <row r="53" spans="1:10" ht="12.75" hidden="1">
      <c r="A53" s="579"/>
      <c r="B53" s="584" t="s">
        <v>360</v>
      </c>
      <c r="C53" s="585"/>
      <c r="D53" s="251" t="s">
        <v>249</v>
      </c>
      <c r="E53" s="251" t="s">
        <v>284</v>
      </c>
      <c r="F53" s="251" t="s">
        <v>751</v>
      </c>
      <c r="G53" s="251"/>
      <c r="H53" s="652">
        <f t="shared" si="2"/>
        <v>0</v>
      </c>
      <c r="I53" s="465">
        <f t="shared" si="2"/>
        <v>659.562</v>
      </c>
      <c r="J53" s="226">
        <f t="shared" si="2"/>
        <v>725.519</v>
      </c>
    </row>
    <row r="54" spans="1:10" ht="33.75" hidden="1">
      <c r="A54" s="579"/>
      <c r="B54" s="584" t="s">
        <v>367</v>
      </c>
      <c r="C54" s="585"/>
      <c r="D54" s="251" t="s">
        <v>249</v>
      </c>
      <c r="E54" s="251" t="s">
        <v>284</v>
      </c>
      <c r="F54" s="251" t="s">
        <v>748</v>
      </c>
      <c r="G54" s="251"/>
      <c r="H54" s="652">
        <f t="shared" si="2"/>
        <v>0</v>
      </c>
      <c r="I54" s="465">
        <f t="shared" si="2"/>
        <v>659.562</v>
      </c>
      <c r="J54" s="226">
        <f t="shared" si="2"/>
        <v>725.519</v>
      </c>
    </row>
    <row r="55" spans="1:10" ht="13.5" hidden="1" thickBot="1">
      <c r="A55" s="456"/>
      <c r="B55" s="581" t="s">
        <v>350</v>
      </c>
      <c r="C55" s="582"/>
      <c r="D55" s="251" t="s">
        <v>249</v>
      </c>
      <c r="E55" s="251" t="s">
        <v>284</v>
      </c>
      <c r="F55" s="251" t="s">
        <v>748</v>
      </c>
      <c r="G55" s="251" t="s">
        <v>642</v>
      </c>
      <c r="H55" s="675">
        <f>530.24-530.24</f>
        <v>0</v>
      </c>
      <c r="I55" s="465">
        <v>659.562</v>
      </c>
      <c r="J55" s="225">
        <v>725.519</v>
      </c>
    </row>
    <row r="56" spans="1:10" ht="22.5" hidden="1">
      <c r="A56" s="456"/>
      <c r="B56" s="584" t="s">
        <v>757</v>
      </c>
      <c r="C56" s="586"/>
      <c r="D56" s="250" t="s">
        <v>249</v>
      </c>
      <c r="E56" s="250" t="s">
        <v>363</v>
      </c>
      <c r="F56" s="250"/>
      <c r="G56" s="250"/>
      <c r="H56" s="651">
        <f aca="true" t="shared" si="3" ref="H56:J60">H57</f>
        <v>0</v>
      </c>
      <c r="I56" s="464">
        <f t="shared" si="3"/>
        <v>0</v>
      </c>
      <c r="J56" s="227">
        <f t="shared" si="3"/>
        <v>0</v>
      </c>
    </row>
    <row r="57" spans="1:10" ht="33.75" hidden="1">
      <c r="A57" s="579"/>
      <c r="B57" s="393" t="s">
        <v>366</v>
      </c>
      <c r="C57" s="580"/>
      <c r="D57" s="251" t="s">
        <v>249</v>
      </c>
      <c r="E57" s="251" t="s">
        <v>363</v>
      </c>
      <c r="F57" s="251" t="s">
        <v>788</v>
      </c>
      <c r="G57" s="251"/>
      <c r="H57" s="652">
        <f t="shared" si="3"/>
        <v>0</v>
      </c>
      <c r="I57" s="465">
        <f t="shared" si="3"/>
        <v>0</v>
      </c>
      <c r="J57" s="225">
        <f t="shared" si="3"/>
        <v>0</v>
      </c>
    </row>
    <row r="58" spans="1:10" ht="22.5" hidden="1">
      <c r="A58" s="456"/>
      <c r="B58" s="393" t="s">
        <v>365</v>
      </c>
      <c r="C58" s="580"/>
      <c r="D58" s="251" t="s">
        <v>249</v>
      </c>
      <c r="E58" s="251" t="s">
        <v>363</v>
      </c>
      <c r="F58" s="251" t="s">
        <v>786</v>
      </c>
      <c r="G58" s="251"/>
      <c r="H58" s="652">
        <f t="shared" si="3"/>
        <v>0</v>
      </c>
      <c r="I58" s="465">
        <f t="shared" si="3"/>
        <v>0</v>
      </c>
      <c r="J58" s="225">
        <f t="shared" si="3"/>
        <v>0</v>
      </c>
    </row>
    <row r="59" spans="1:10" ht="12.75" hidden="1">
      <c r="A59" s="456"/>
      <c r="B59" s="393" t="s">
        <v>360</v>
      </c>
      <c r="C59" s="580"/>
      <c r="D59" s="251" t="s">
        <v>249</v>
      </c>
      <c r="E59" s="251" t="s">
        <v>363</v>
      </c>
      <c r="F59" s="251" t="s">
        <v>785</v>
      </c>
      <c r="G59" s="251"/>
      <c r="H59" s="652">
        <f t="shared" si="3"/>
        <v>0</v>
      </c>
      <c r="I59" s="465">
        <f t="shared" si="3"/>
        <v>0</v>
      </c>
      <c r="J59" s="225">
        <f t="shared" si="3"/>
        <v>0</v>
      </c>
    </row>
    <row r="60" spans="1:10" ht="22.5" hidden="1">
      <c r="A60" s="456"/>
      <c r="B60" s="584" t="s">
        <v>364</v>
      </c>
      <c r="C60" s="585"/>
      <c r="D60" s="251" t="s">
        <v>249</v>
      </c>
      <c r="E60" s="251" t="s">
        <v>363</v>
      </c>
      <c r="F60" s="251" t="s">
        <v>763</v>
      </c>
      <c r="G60" s="251"/>
      <c r="H60" s="652">
        <f t="shared" si="3"/>
        <v>0</v>
      </c>
      <c r="I60" s="465">
        <f t="shared" si="3"/>
        <v>0</v>
      </c>
      <c r="J60" s="225">
        <f t="shared" si="3"/>
        <v>0</v>
      </c>
    </row>
    <row r="61" spans="1:10" ht="13.5" hidden="1" thickBot="1">
      <c r="A61" s="587"/>
      <c r="B61" s="588" t="s">
        <v>354</v>
      </c>
      <c r="C61" s="589"/>
      <c r="D61" s="590" t="s">
        <v>249</v>
      </c>
      <c r="E61" s="590" t="s">
        <v>363</v>
      </c>
      <c r="F61" s="590" t="s">
        <v>763</v>
      </c>
      <c r="G61" s="590" t="s">
        <v>755</v>
      </c>
      <c r="H61" s="653"/>
      <c r="I61" s="466"/>
      <c r="J61" s="229"/>
    </row>
    <row r="62" spans="1:10" ht="24.75" thickBot="1">
      <c r="A62" s="573">
        <v>2</v>
      </c>
      <c r="B62" s="638" t="s">
        <v>362</v>
      </c>
      <c r="C62" s="567" t="s">
        <v>225</v>
      </c>
      <c r="D62" s="567"/>
      <c r="E62" s="567"/>
      <c r="F62" s="567"/>
      <c r="G62" s="567"/>
      <c r="H62" s="649">
        <f>H63+H125+H151+H200+H266+H277+H297+H315+H117</f>
        <v>92503.947</v>
      </c>
      <c r="I62" s="462">
        <f>I63+I125+I151+I200+I266+I277+I297+I315+I117</f>
        <v>68198.73</v>
      </c>
      <c r="J62" s="210">
        <f>J63+J125+J151+J200+J266+J277+J297+J315+J117</f>
        <v>68972.84</v>
      </c>
    </row>
    <row r="63" spans="1:10" ht="12.75">
      <c r="A63" s="591"/>
      <c r="B63" s="639" t="s">
        <v>226</v>
      </c>
      <c r="C63" s="576"/>
      <c r="D63" s="577" t="s">
        <v>249</v>
      </c>
      <c r="E63" s="577" t="s">
        <v>252</v>
      </c>
      <c r="F63" s="577"/>
      <c r="G63" s="577"/>
      <c r="H63" s="650">
        <f>H64+H94+H100+H88</f>
        <v>18655.639</v>
      </c>
      <c r="I63" s="463">
        <f>I64+I94+I100</f>
        <v>18535.74</v>
      </c>
      <c r="J63" s="204">
        <f>J64+J94+J100</f>
        <v>19711.260000000002</v>
      </c>
    </row>
    <row r="64" spans="1:10" ht="36">
      <c r="A64" s="456"/>
      <c r="B64" s="641" t="s">
        <v>739</v>
      </c>
      <c r="C64" s="586"/>
      <c r="D64" s="250" t="s">
        <v>249</v>
      </c>
      <c r="E64" s="250" t="s">
        <v>246</v>
      </c>
      <c r="F64" s="250"/>
      <c r="G64" s="250"/>
      <c r="H64" s="651">
        <f>H65</f>
        <v>14798.391</v>
      </c>
      <c r="I64" s="464">
        <f>I65</f>
        <v>15223.140000000001</v>
      </c>
      <c r="J64" s="228">
        <f>J65</f>
        <v>16197.52</v>
      </c>
    </row>
    <row r="65" spans="1:10" ht="28.5" customHeight="1">
      <c r="A65" s="579"/>
      <c r="B65" s="393" t="s">
        <v>361</v>
      </c>
      <c r="C65" s="580"/>
      <c r="D65" s="251" t="s">
        <v>249</v>
      </c>
      <c r="E65" s="251" t="s">
        <v>246</v>
      </c>
      <c r="F65" s="251" t="s">
        <v>788</v>
      </c>
      <c r="G65" s="251"/>
      <c r="H65" s="652">
        <f>H66+H78</f>
        <v>14798.391</v>
      </c>
      <c r="I65" s="465">
        <f>I66+I78</f>
        <v>15223.140000000001</v>
      </c>
      <c r="J65" s="226">
        <f>J66+J78</f>
        <v>16197.52</v>
      </c>
    </row>
    <row r="66" spans="1:10" ht="30.75" customHeight="1">
      <c r="A66" s="456"/>
      <c r="B66" s="592" t="s">
        <v>787</v>
      </c>
      <c r="C66" s="580"/>
      <c r="D66" s="251" t="s">
        <v>249</v>
      </c>
      <c r="E66" s="251" t="s">
        <v>246</v>
      </c>
      <c r="F66" s="251" t="s">
        <v>786</v>
      </c>
      <c r="G66" s="251"/>
      <c r="H66" s="652">
        <f>H67</f>
        <v>13345.158</v>
      </c>
      <c r="I66" s="465">
        <f>I67</f>
        <v>13595.477</v>
      </c>
      <c r="J66" s="226">
        <f>J67</f>
        <v>14414.787</v>
      </c>
    </row>
    <row r="67" spans="1:10" ht="12.75">
      <c r="A67" s="456"/>
      <c r="B67" s="393" t="s">
        <v>360</v>
      </c>
      <c r="C67" s="580"/>
      <c r="D67" s="251" t="s">
        <v>249</v>
      </c>
      <c r="E67" s="251" t="s">
        <v>246</v>
      </c>
      <c r="F67" s="251" t="s">
        <v>785</v>
      </c>
      <c r="G67" s="251"/>
      <c r="H67" s="652">
        <f>H68+H72+H74+H76</f>
        <v>13345.158</v>
      </c>
      <c r="I67" s="465">
        <f>I68+I72+I74+I76</f>
        <v>13595.477</v>
      </c>
      <c r="J67" s="226">
        <f>J68+J72+J74+J76</f>
        <v>14414.787</v>
      </c>
    </row>
    <row r="68" spans="1:10" ht="12.75">
      <c r="A68" s="456"/>
      <c r="B68" s="592" t="s">
        <v>784</v>
      </c>
      <c r="C68" s="585"/>
      <c r="D68" s="251" t="s">
        <v>249</v>
      </c>
      <c r="E68" s="251" t="s">
        <v>246</v>
      </c>
      <c r="F68" s="251" t="s">
        <v>783</v>
      </c>
      <c r="G68" s="251"/>
      <c r="H68" s="652">
        <f>H69+H70+H71</f>
        <v>13009.148</v>
      </c>
      <c r="I68" s="465">
        <f>I69+I70</f>
        <v>13595.477</v>
      </c>
      <c r="J68" s="226">
        <f>J69+J70</f>
        <v>14414.787</v>
      </c>
    </row>
    <row r="69" spans="1:10" ht="12.75">
      <c r="A69" s="456"/>
      <c r="B69" s="581" t="s">
        <v>350</v>
      </c>
      <c r="C69" s="582"/>
      <c r="D69" s="251" t="s">
        <v>249</v>
      </c>
      <c r="E69" s="251" t="s">
        <v>246</v>
      </c>
      <c r="F69" s="251" t="s">
        <v>783</v>
      </c>
      <c r="G69" s="251" t="s">
        <v>642</v>
      </c>
      <c r="H69" s="652">
        <v>9646.719</v>
      </c>
      <c r="I69" s="465">
        <v>8998.807</v>
      </c>
      <c r="J69" s="225">
        <v>9997.688</v>
      </c>
    </row>
    <row r="70" spans="1:11" ht="22.5">
      <c r="A70" s="456"/>
      <c r="B70" s="581" t="s">
        <v>248</v>
      </c>
      <c r="C70" s="582"/>
      <c r="D70" s="251" t="s">
        <v>249</v>
      </c>
      <c r="E70" s="251" t="s">
        <v>246</v>
      </c>
      <c r="F70" s="251" t="s">
        <v>783</v>
      </c>
      <c r="G70" s="251" t="s">
        <v>638</v>
      </c>
      <c r="H70" s="675">
        <f>3400.429-38-10</f>
        <v>3352.429</v>
      </c>
      <c r="I70" s="465">
        <v>4596.67</v>
      </c>
      <c r="J70" s="225">
        <v>4417.099</v>
      </c>
      <c r="K70" s="561"/>
    </row>
    <row r="71" spans="1:11" ht="12.75">
      <c r="A71" s="456"/>
      <c r="B71" s="602" t="s">
        <v>250</v>
      </c>
      <c r="C71" s="582"/>
      <c r="D71" s="251" t="s">
        <v>249</v>
      </c>
      <c r="E71" s="251" t="s">
        <v>246</v>
      </c>
      <c r="F71" s="251" t="s">
        <v>783</v>
      </c>
      <c r="G71" s="251" t="s">
        <v>725</v>
      </c>
      <c r="H71" s="675">
        <v>10</v>
      </c>
      <c r="I71" s="465"/>
      <c r="J71" s="225"/>
      <c r="K71" s="561"/>
    </row>
    <row r="72" spans="1:10" ht="22.5">
      <c r="A72" s="456"/>
      <c r="B72" s="593" t="s">
        <v>782</v>
      </c>
      <c r="C72" s="585"/>
      <c r="D72" s="251" t="s">
        <v>249</v>
      </c>
      <c r="E72" s="251" t="s">
        <v>246</v>
      </c>
      <c r="F72" s="251" t="s">
        <v>395</v>
      </c>
      <c r="G72" s="251"/>
      <c r="H72" s="654">
        <f>H73</f>
        <v>47.31</v>
      </c>
      <c r="I72" s="340">
        <f>I73</f>
        <v>0</v>
      </c>
      <c r="J72" s="188">
        <f>J73</f>
        <v>0</v>
      </c>
    </row>
    <row r="73" spans="1:10" ht="12.75">
      <c r="A73" s="456"/>
      <c r="B73" s="581" t="s">
        <v>354</v>
      </c>
      <c r="C73" s="582"/>
      <c r="D73" s="251" t="s">
        <v>249</v>
      </c>
      <c r="E73" s="251" t="s">
        <v>246</v>
      </c>
      <c r="F73" s="251" t="s">
        <v>395</v>
      </c>
      <c r="G73" s="251" t="s">
        <v>755</v>
      </c>
      <c r="H73" s="654">
        <v>47.31</v>
      </c>
      <c r="I73" s="340"/>
      <c r="J73" s="188"/>
    </row>
    <row r="74" spans="1:10" ht="22.5">
      <c r="A74" s="456"/>
      <c r="B74" s="594" t="s">
        <v>780</v>
      </c>
      <c r="C74" s="585"/>
      <c r="D74" s="251" t="s">
        <v>249</v>
      </c>
      <c r="E74" s="251" t="s">
        <v>246</v>
      </c>
      <c r="F74" s="251" t="s">
        <v>779</v>
      </c>
      <c r="G74" s="251"/>
      <c r="H74" s="654">
        <f>H75</f>
        <v>288.7</v>
      </c>
      <c r="I74" s="340">
        <f>I75</f>
        <v>0</v>
      </c>
      <c r="J74" s="188">
        <f>J75</f>
        <v>0</v>
      </c>
    </row>
    <row r="75" spans="1:10" ht="12.75">
      <c r="A75" s="456"/>
      <c r="B75" s="581" t="s">
        <v>354</v>
      </c>
      <c r="C75" s="582"/>
      <c r="D75" s="251" t="s">
        <v>249</v>
      </c>
      <c r="E75" s="251" t="s">
        <v>246</v>
      </c>
      <c r="F75" s="251" t="s">
        <v>779</v>
      </c>
      <c r="G75" s="251" t="s">
        <v>755</v>
      </c>
      <c r="H75" s="654">
        <v>288.7</v>
      </c>
      <c r="I75" s="340"/>
      <c r="J75" s="188"/>
    </row>
    <row r="76" spans="1:10" ht="45" hidden="1">
      <c r="A76" s="456"/>
      <c r="B76" s="595" t="s">
        <v>776</v>
      </c>
      <c r="C76" s="582"/>
      <c r="D76" s="251" t="s">
        <v>249</v>
      </c>
      <c r="E76" s="251" t="s">
        <v>246</v>
      </c>
      <c r="F76" s="251" t="s">
        <v>775</v>
      </c>
      <c r="G76" s="251"/>
      <c r="H76" s="654">
        <f>H77</f>
        <v>0</v>
      </c>
      <c r="I76" s="340">
        <f>I77</f>
        <v>0</v>
      </c>
      <c r="J76" s="188">
        <f>J77</f>
        <v>0</v>
      </c>
    </row>
    <row r="77" spans="1:10" ht="12.75" hidden="1">
      <c r="A77" s="456"/>
      <c r="B77" s="581" t="s">
        <v>354</v>
      </c>
      <c r="C77" s="582"/>
      <c r="D77" s="251" t="s">
        <v>249</v>
      </c>
      <c r="E77" s="251" t="s">
        <v>246</v>
      </c>
      <c r="F77" s="251" t="s">
        <v>775</v>
      </c>
      <c r="G77" s="251" t="s">
        <v>755</v>
      </c>
      <c r="H77" s="654">
        <v>0</v>
      </c>
      <c r="I77" s="340"/>
      <c r="J77" s="188"/>
    </row>
    <row r="78" spans="1:10" ht="33.75">
      <c r="A78" s="456"/>
      <c r="B78" s="596" t="s">
        <v>746</v>
      </c>
      <c r="C78" s="582"/>
      <c r="D78" s="251" t="s">
        <v>249</v>
      </c>
      <c r="E78" s="251" t="s">
        <v>246</v>
      </c>
      <c r="F78" s="597" t="s">
        <v>745</v>
      </c>
      <c r="G78" s="251"/>
      <c r="H78" s="654">
        <f>H79</f>
        <v>1453.233</v>
      </c>
      <c r="I78" s="340">
        <f aca="true" t="shared" si="4" ref="I78:J80">I79</f>
        <v>1627.663</v>
      </c>
      <c r="J78" s="188">
        <f t="shared" si="4"/>
        <v>1782.733</v>
      </c>
    </row>
    <row r="79" spans="1:10" ht="12.75">
      <c r="A79" s="456"/>
      <c r="B79" s="592" t="s">
        <v>744</v>
      </c>
      <c r="C79" s="582"/>
      <c r="D79" s="251" t="s">
        <v>249</v>
      </c>
      <c r="E79" s="251" t="s">
        <v>246</v>
      </c>
      <c r="F79" s="597" t="s">
        <v>743</v>
      </c>
      <c r="G79" s="251"/>
      <c r="H79" s="654">
        <f>H80</f>
        <v>1453.233</v>
      </c>
      <c r="I79" s="340">
        <f t="shared" si="4"/>
        <v>1627.663</v>
      </c>
      <c r="J79" s="188">
        <f t="shared" si="4"/>
        <v>1782.733</v>
      </c>
    </row>
    <row r="80" spans="1:10" ht="22.5">
      <c r="A80" s="456"/>
      <c r="B80" s="598" t="s">
        <v>742</v>
      </c>
      <c r="C80" s="582"/>
      <c r="D80" s="251" t="s">
        <v>249</v>
      </c>
      <c r="E80" s="251" t="s">
        <v>246</v>
      </c>
      <c r="F80" s="597" t="s">
        <v>738</v>
      </c>
      <c r="G80" s="251"/>
      <c r="H80" s="654">
        <f>H81</f>
        <v>1453.233</v>
      </c>
      <c r="I80" s="340">
        <f t="shared" si="4"/>
        <v>1627.663</v>
      </c>
      <c r="J80" s="188">
        <f t="shared" si="4"/>
        <v>1782.733</v>
      </c>
    </row>
    <row r="81" spans="1:10" ht="12.75">
      <c r="A81" s="456"/>
      <c r="B81" s="581" t="s">
        <v>350</v>
      </c>
      <c r="C81" s="582"/>
      <c r="D81" s="251" t="s">
        <v>249</v>
      </c>
      <c r="E81" s="251" t="s">
        <v>246</v>
      </c>
      <c r="F81" s="597" t="s">
        <v>738</v>
      </c>
      <c r="G81" s="251" t="s">
        <v>642</v>
      </c>
      <c r="H81" s="654">
        <v>1453.233</v>
      </c>
      <c r="I81" s="340">
        <v>1627.663</v>
      </c>
      <c r="J81" s="188">
        <v>1782.733</v>
      </c>
    </row>
    <row r="82" spans="1:14" s="395" customFormat="1" ht="24">
      <c r="A82" s="456"/>
      <c r="B82" s="642" t="s">
        <v>757</v>
      </c>
      <c r="C82" s="600"/>
      <c r="D82" s="250" t="s">
        <v>249</v>
      </c>
      <c r="E82" s="250" t="s">
        <v>363</v>
      </c>
      <c r="F82" s="398"/>
      <c r="G82" s="250"/>
      <c r="H82" s="655">
        <f>H83</f>
        <v>219.472</v>
      </c>
      <c r="I82" s="455"/>
      <c r="J82" s="194"/>
      <c r="N82" s="396"/>
    </row>
    <row r="83" spans="1:10" ht="33.75">
      <c r="A83" s="456"/>
      <c r="B83" s="601" t="s">
        <v>366</v>
      </c>
      <c r="C83" s="582"/>
      <c r="D83" s="251" t="s">
        <v>249</v>
      </c>
      <c r="E83" s="251" t="s">
        <v>363</v>
      </c>
      <c r="F83" s="597" t="s">
        <v>788</v>
      </c>
      <c r="G83" s="251"/>
      <c r="H83" s="654">
        <f>H84</f>
        <v>219.472</v>
      </c>
      <c r="I83" s="340"/>
      <c r="J83" s="188"/>
    </row>
    <row r="84" spans="1:10" ht="22.5">
      <c r="A84" s="456"/>
      <c r="B84" s="601" t="s">
        <v>365</v>
      </c>
      <c r="C84" s="582"/>
      <c r="D84" s="251" t="s">
        <v>249</v>
      </c>
      <c r="E84" s="251" t="s">
        <v>363</v>
      </c>
      <c r="F84" s="597" t="s">
        <v>786</v>
      </c>
      <c r="G84" s="251"/>
      <c r="H84" s="654">
        <f>H85</f>
        <v>219.472</v>
      </c>
      <c r="I84" s="340"/>
      <c r="J84" s="188"/>
    </row>
    <row r="85" spans="1:10" ht="12.75">
      <c r="A85" s="456"/>
      <c r="B85" s="601" t="s">
        <v>360</v>
      </c>
      <c r="C85" s="582"/>
      <c r="D85" s="251" t="s">
        <v>249</v>
      </c>
      <c r="E85" s="251" t="s">
        <v>363</v>
      </c>
      <c r="F85" s="597" t="s">
        <v>785</v>
      </c>
      <c r="G85" s="251"/>
      <c r="H85" s="654">
        <f>H86</f>
        <v>219.472</v>
      </c>
      <c r="I85" s="340"/>
      <c r="J85" s="188"/>
    </row>
    <row r="86" spans="1:10" ht="22.5">
      <c r="A86" s="456"/>
      <c r="B86" s="601" t="s">
        <v>364</v>
      </c>
      <c r="C86" s="582"/>
      <c r="D86" s="251" t="s">
        <v>249</v>
      </c>
      <c r="E86" s="251" t="s">
        <v>363</v>
      </c>
      <c r="F86" s="597" t="s">
        <v>763</v>
      </c>
      <c r="G86" s="251"/>
      <c r="H86" s="654">
        <f>H87</f>
        <v>219.472</v>
      </c>
      <c r="I86" s="340"/>
      <c r="J86" s="188"/>
    </row>
    <row r="87" spans="1:10" ht="12.75">
      <c r="A87" s="456"/>
      <c r="B87" s="602" t="s">
        <v>354</v>
      </c>
      <c r="C87" s="582"/>
      <c r="D87" s="251" t="s">
        <v>249</v>
      </c>
      <c r="E87" s="251" t="s">
        <v>363</v>
      </c>
      <c r="F87" s="597" t="s">
        <v>763</v>
      </c>
      <c r="G87" s="251" t="s">
        <v>755</v>
      </c>
      <c r="H87" s="654">
        <v>219.472</v>
      </c>
      <c r="I87" s="340"/>
      <c r="J87" s="188"/>
    </row>
    <row r="88" spans="1:14" s="395" customFormat="1" ht="12.75" hidden="1">
      <c r="A88" s="456"/>
      <c r="B88" s="599" t="s">
        <v>214</v>
      </c>
      <c r="C88" s="250"/>
      <c r="D88" s="250" t="s">
        <v>249</v>
      </c>
      <c r="E88" s="250" t="s">
        <v>289</v>
      </c>
      <c r="F88" s="398"/>
      <c r="G88" s="250"/>
      <c r="H88" s="655">
        <f>H89</f>
        <v>0</v>
      </c>
      <c r="I88" s="455"/>
      <c r="J88" s="194"/>
      <c r="N88" s="396"/>
    </row>
    <row r="89" spans="1:10" ht="33.75" hidden="1">
      <c r="A89" s="579"/>
      <c r="B89" s="397" t="s">
        <v>287</v>
      </c>
      <c r="C89" s="251"/>
      <c r="D89" s="251" t="s">
        <v>249</v>
      </c>
      <c r="E89" s="251" t="s">
        <v>289</v>
      </c>
      <c r="F89" s="251" t="s">
        <v>723</v>
      </c>
      <c r="G89" s="251"/>
      <c r="H89" s="654">
        <f>H90</f>
        <v>0</v>
      </c>
      <c r="I89" s="340"/>
      <c r="J89" s="188"/>
    </row>
    <row r="90" spans="1:10" ht="12.75" hidden="1">
      <c r="A90" s="456"/>
      <c r="B90" s="374" t="s">
        <v>744</v>
      </c>
      <c r="C90" s="251"/>
      <c r="D90" s="251" t="s">
        <v>249</v>
      </c>
      <c r="E90" s="251" t="s">
        <v>289</v>
      </c>
      <c r="F90" s="251" t="s">
        <v>359</v>
      </c>
      <c r="G90" s="251"/>
      <c r="H90" s="654">
        <f>H91</f>
        <v>0</v>
      </c>
      <c r="I90" s="340"/>
      <c r="J90" s="188"/>
    </row>
    <row r="91" spans="1:10" ht="12.75" hidden="1">
      <c r="A91" s="456"/>
      <c r="B91" s="374" t="s">
        <v>744</v>
      </c>
      <c r="C91" s="251"/>
      <c r="D91" s="251" t="s">
        <v>249</v>
      </c>
      <c r="E91" s="251" t="s">
        <v>289</v>
      </c>
      <c r="F91" s="251" t="s">
        <v>716</v>
      </c>
      <c r="G91" s="251"/>
      <c r="H91" s="654">
        <f>H92</f>
        <v>0</v>
      </c>
      <c r="I91" s="340"/>
      <c r="J91" s="188"/>
    </row>
    <row r="92" spans="1:10" ht="22.5" hidden="1">
      <c r="A92" s="456"/>
      <c r="B92" s="601" t="s">
        <v>558</v>
      </c>
      <c r="C92" s="251"/>
      <c r="D92" s="251" t="s">
        <v>249</v>
      </c>
      <c r="E92" s="251" t="s">
        <v>289</v>
      </c>
      <c r="F92" s="251" t="s">
        <v>559</v>
      </c>
      <c r="G92" s="251"/>
      <c r="H92" s="654">
        <f>H93</f>
        <v>0</v>
      </c>
      <c r="I92" s="340"/>
      <c r="J92" s="188"/>
    </row>
    <row r="93" spans="1:10" ht="22.5" hidden="1">
      <c r="A93" s="456"/>
      <c r="B93" s="581" t="s">
        <v>248</v>
      </c>
      <c r="C93" s="251"/>
      <c r="D93" s="251" t="s">
        <v>249</v>
      </c>
      <c r="E93" s="251" t="s">
        <v>289</v>
      </c>
      <c r="F93" s="251" t="s">
        <v>559</v>
      </c>
      <c r="G93" s="251" t="s">
        <v>638</v>
      </c>
      <c r="H93" s="654">
        <v>0</v>
      </c>
      <c r="I93" s="340"/>
      <c r="J93" s="188"/>
    </row>
    <row r="94" spans="1:10" ht="12.75">
      <c r="A94" s="456"/>
      <c r="B94" s="640" t="s">
        <v>702</v>
      </c>
      <c r="C94" s="578"/>
      <c r="D94" s="250" t="s">
        <v>249</v>
      </c>
      <c r="E94" s="250" t="s">
        <v>257</v>
      </c>
      <c r="F94" s="250"/>
      <c r="G94" s="250"/>
      <c r="H94" s="655">
        <f aca="true" t="shared" si="5" ref="H94:J98">H95</f>
        <v>3078</v>
      </c>
      <c r="I94" s="455">
        <f t="shared" si="5"/>
        <v>2500.6</v>
      </c>
      <c r="J94" s="194">
        <f t="shared" si="5"/>
        <v>2701.74</v>
      </c>
    </row>
    <row r="95" spans="1:10" ht="33.75">
      <c r="A95" s="579"/>
      <c r="B95" s="393" t="s">
        <v>287</v>
      </c>
      <c r="C95" s="580"/>
      <c r="D95" s="251" t="s">
        <v>249</v>
      </c>
      <c r="E95" s="251" t="s">
        <v>257</v>
      </c>
      <c r="F95" s="251" t="s">
        <v>723</v>
      </c>
      <c r="G95" s="251"/>
      <c r="H95" s="654">
        <f t="shared" si="5"/>
        <v>3078</v>
      </c>
      <c r="I95" s="340">
        <f t="shared" si="5"/>
        <v>2500.6</v>
      </c>
      <c r="J95" s="188">
        <f t="shared" si="5"/>
        <v>2701.74</v>
      </c>
    </row>
    <row r="96" spans="1:10" ht="12.75">
      <c r="A96" s="456"/>
      <c r="B96" s="580" t="s">
        <v>744</v>
      </c>
      <c r="C96" s="580"/>
      <c r="D96" s="251" t="s">
        <v>249</v>
      </c>
      <c r="E96" s="251" t="s">
        <v>257</v>
      </c>
      <c r="F96" s="251" t="s">
        <v>359</v>
      </c>
      <c r="G96" s="251"/>
      <c r="H96" s="654">
        <f t="shared" si="5"/>
        <v>3078</v>
      </c>
      <c r="I96" s="340">
        <f t="shared" si="5"/>
        <v>2500.6</v>
      </c>
      <c r="J96" s="188">
        <f t="shared" si="5"/>
        <v>2701.74</v>
      </c>
    </row>
    <row r="97" spans="1:10" ht="12.75">
      <c r="A97" s="456"/>
      <c r="B97" s="580" t="s">
        <v>744</v>
      </c>
      <c r="C97" s="580"/>
      <c r="D97" s="251" t="s">
        <v>249</v>
      </c>
      <c r="E97" s="251" t="s">
        <v>257</v>
      </c>
      <c r="F97" s="251" t="s">
        <v>716</v>
      </c>
      <c r="G97" s="251"/>
      <c r="H97" s="654">
        <f t="shared" si="5"/>
        <v>3078</v>
      </c>
      <c r="I97" s="340">
        <f t="shared" si="5"/>
        <v>2500.6</v>
      </c>
      <c r="J97" s="188">
        <f t="shared" si="5"/>
        <v>2701.74</v>
      </c>
    </row>
    <row r="98" spans="1:10" ht="22.5">
      <c r="A98" s="456"/>
      <c r="B98" s="580" t="s">
        <v>706</v>
      </c>
      <c r="C98" s="580"/>
      <c r="D98" s="251" t="s">
        <v>249</v>
      </c>
      <c r="E98" s="251" t="s">
        <v>257</v>
      </c>
      <c r="F98" s="251" t="s">
        <v>701</v>
      </c>
      <c r="G98" s="251"/>
      <c r="H98" s="654">
        <f t="shared" si="5"/>
        <v>3078</v>
      </c>
      <c r="I98" s="340">
        <f t="shared" si="5"/>
        <v>2500.6</v>
      </c>
      <c r="J98" s="188">
        <f t="shared" si="5"/>
        <v>2701.74</v>
      </c>
    </row>
    <row r="99" spans="1:10" ht="13.5" customHeight="1">
      <c r="A99" s="456"/>
      <c r="B99" s="581" t="s">
        <v>358</v>
      </c>
      <c r="C99" s="582"/>
      <c r="D99" s="251" t="s">
        <v>249</v>
      </c>
      <c r="E99" s="251" t="s">
        <v>257</v>
      </c>
      <c r="F99" s="251" t="s">
        <v>701</v>
      </c>
      <c r="G99" s="251" t="s">
        <v>357</v>
      </c>
      <c r="H99" s="654">
        <v>3078</v>
      </c>
      <c r="I99" s="340">
        <v>2500.6</v>
      </c>
      <c r="J99" s="188">
        <v>2701.74</v>
      </c>
    </row>
    <row r="100" spans="1:10" ht="12.75">
      <c r="A100" s="456"/>
      <c r="B100" s="640" t="s">
        <v>727</v>
      </c>
      <c r="C100" s="578"/>
      <c r="D100" s="250" t="s">
        <v>249</v>
      </c>
      <c r="E100" s="250" t="s">
        <v>352</v>
      </c>
      <c r="F100" s="250"/>
      <c r="G100" s="250"/>
      <c r="H100" s="655">
        <f>H101+H107</f>
        <v>779.2479999999999</v>
      </c>
      <c r="I100" s="455">
        <f>I101+I107</f>
        <v>812</v>
      </c>
      <c r="J100" s="194">
        <f>J101+J107</f>
        <v>812</v>
      </c>
    </row>
    <row r="101" spans="1:10" ht="22.5">
      <c r="A101" s="579"/>
      <c r="B101" s="393" t="s">
        <v>736</v>
      </c>
      <c r="C101" s="580"/>
      <c r="D101" s="251" t="s">
        <v>249</v>
      </c>
      <c r="E101" s="251" t="s">
        <v>352</v>
      </c>
      <c r="F101" s="251" t="s">
        <v>735</v>
      </c>
      <c r="G101" s="251"/>
      <c r="H101" s="654">
        <f aca="true" t="shared" si="6" ref="H101:J103">H102</f>
        <v>779.2479999999999</v>
      </c>
      <c r="I101" s="340">
        <f t="shared" si="6"/>
        <v>213.5</v>
      </c>
      <c r="J101" s="188">
        <f t="shared" si="6"/>
        <v>213.5</v>
      </c>
    </row>
    <row r="102" spans="1:10" ht="12.75">
      <c r="A102" s="579"/>
      <c r="B102" s="393" t="s">
        <v>744</v>
      </c>
      <c r="C102" s="580"/>
      <c r="D102" s="251" t="s">
        <v>249</v>
      </c>
      <c r="E102" s="251" t="s">
        <v>352</v>
      </c>
      <c r="F102" s="251" t="s">
        <v>734</v>
      </c>
      <c r="G102" s="251"/>
      <c r="H102" s="654">
        <f t="shared" si="6"/>
        <v>779.2479999999999</v>
      </c>
      <c r="I102" s="340">
        <f t="shared" si="6"/>
        <v>213.5</v>
      </c>
      <c r="J102" s="188">
        <f t="shared" si="6"/>
        <v>213.5</v>
      </c>
    </row>
    <row r="103" spans="1:10" ht="12.75">
      <c r="A103" s="579"/>
      <c r="B103" s="393" t="s">
        <v>744</v>
      </c>
      <c r="C103" s="580"/>
      <c r="D103" s="251" t="s">
        <v>249</v>
      </c>
      <c r="E103" s="251" t="s">
        <v>352</v>
      </c>
      <c r="F103" s="251" t="s">
        <v>733</v>
      </c>
      <c r="G103" s="251"/>
      <c r="H103" s="654">
        <f t="shared" si="6"/>
        <v>779.2479999999999</v>
      </c>
      <c r="I103" s="340">
        <f t="shared" si="6"/>
        <v>213.5</v>
      </c>
      <c r="J103" s="188">
        <f t="shared" si="6"/>
        <v>213.5</v>
      </c>
    </row>
    <row r="104" spans="1:10" ht="12.75">
      <c r="A104" s="579"/>
      <c r="B104" s="393" t="s">
        <v>356</v>
      </c>
      <c r="C104" s="580"/>
      <c r="D104" s="251" t="s">
        <v>249</v>
      </c>
      <c r="E104" s="251" t="s">
        <v>352</v>
      </c>
      <c r="F104" s="251" t="s">
        <v>726</v>
      </c>
      <c r="G104" s="251"/>
      <c r="H104" s="654">
        <f>H105+H106</f>
        <v>779.2479999999999</v>
      </c>
      <c r="I104" s="340">
        <f>I105+I106</f>
        <v>213.5</v>
      </c>
      <c r="J104" s="188">
        <f>J105+J106</f>
        <v>213.5</v>
      </c>
    </row>
    <row r="105" spans="1:10" ht="22.5">
      <c r="A105" s="456"/>
      <c r="B105" s="581" t="s">
        <v>248</v>
      </c>
      <c r="C105" s="582"/>
      <c r="D105" s="251" t="s">
        <v>249</v>
      </c>
      <c r="E105" s="251" t="s">
        <v>352</v>
      </c>
      <c r="F105" s="251" t="s">
        <v>726</v>
      </c>
      <c r="G105" s="251" t="s">
        <v>638</v>
      </c>
      <c r="H105" s="654">
        <f>679.334-0.086</f>
        <v>679.2479999999999</v>
      </c>
      <c r="I105" s="340">
        <v>178.5</v>
      </c>
      <c r="J105" s="188">
        <v>178.5</v>
      </c>
    </row>
    <row r="106" spans="1:10" ht="12.75">
      <c r="A106" s="456"/>
      <c r="B106" s="581" t="s">
        <v>250</v>
      </c>
      <c r="C106" s="582"/>
      <c r="D106" s="251" t="s">
        <v>249</v>
      </c>
      <c r="E106" s="251" t="s">
        <v>352</v>
      </c>
      <c r="F106" s="251" t="s">
        <v>726</v>
      </c>
      <c r="G106" s="251" t="s">
        <v>725</v>
      </c>
      <c r="H106" s="654">
        <v>100</v>
      </c>
      <c r="I106" s="340">
        <v>35</v>
      </c>
      <c r="J106" s="188">
        <v>35</v>
      </c>
    </row>
    <row r="107" spans="1:10" ht="33.75" hidden="1">
      <c r="A107" s="603"/>
      <c r="B107" s="393" t="s">
        <v>361</v>
      </c>
      <c r="C107" s="578"/>
      <c r="D107" s="250" t="s">
        <v>249</v>
      </c>
      <c r="E107" s="250" t="s">
        <v>352</v>
      </c>
      <c r="F107" s="250" t="s">
        <v>788</v>
      </c>
      <c r="G107" s="250"/>
      <c r="H107" s="655">
        <f aca="true" t="shared" si="7" ref="H107:J108">H108</f>
        <v>0</v>
      </c>
      <c r="I107" s="455">
        <f t="shared" si="7"/>
        <v>598.5</v>
      </c>
      <c r="J107" s="194">
        <f t="shared" si="7"/>
        <v>598.5</v>
      </c>
    </row>
    <row r="108" spans="1:10" ht="33.75" hidden="1">
      <c r="A108" s="579"/>
      <c r="B108" s="592" t="s">
        <v>787</v>
      </c>
      <c r="C108" s="580"/>
      <c r="D108" s="251" t="s">
        <v>249</v>
      </c>
      <c r="E108" s="251" t="s">
        <v>352</v>
      </c>
      <c r="F108" s="251" t="s">
        <v>786</v>
      </c>
      <c r="G108" s="251"/>
      <c r="H108" s="654">
        <f t="shared" si="7"/>
        <v>0</v>
      </c>
      <c r="I108" s="340">
        <f t="shared" si="7"/>
        <v>598.5</v>
      </c>
      <c r="J108" s="188">
        <f t="shared" si="7"/>
        <v>598.5</v>
      </c>
    </row>
    <row r="109" spans="1:10" ht="12.75" hidden="1">
      <c r="A109" s="579"/>
      <c r="B109" s="393" t="s">
        <v>744</v>
      </c>
      <c r="C109" s="580"/>
      <c r="D109" s="251" t="s">
        <v>249</v>
      </c>
      <c r="E109" s="251" t="s">
        <v>352</v>
      </c>
      <c r="F109" s="251" t="s">
        <v>785</v>
      </c>
      <c r="G109" s="251"/>
      <c r="H109" s="654">
        <f>H114</f>
        <v>0</v>
      </c>
      <c r="I109" s="340">
        <f>I114</f>
        <v>598.5</v>
      </c>
      <c r="J109" s="188">
        <f>J114</f>
        <v>598.5</v>
      </c>
    </row>
    <row r="110" spans="1:10" ht="12.75" hidden="1">
      <c r="A110" s="579"/>
      <c r="B110" s="393" t="s">
        <v>356</v>
      </c>
      <c r="C110" s="580"/>
      <c r="D110" s="251" t="s">
        <v>249</v>
      </c>
      <c r="E110" s="251" t="s">
        <v>352</v>
      </c>
      <c r="F110" s="251" t="s">
        <v>355</v>
      </c>
      <c r="G110" s="251"/>
      <c r="H110" s="654">
        <f>H111</f>
        <v>0</v>
      </c>
      <c r="I110" s="340">
        <f>I111</f>
        <v>0</v>
      </c>
      <c r="J110" s="188">
        <f>J111</f>
        <v>0</v>
      </c>
    </row>
    <row r="111" spans="1:10" ht="22.5" hidden="1">
      <c r="A111" s="456"/>
      <c r="B111" s="581" t="s">
        <v>248</v>
      </c>
      <c r="C111" s="582"/>
      <c r="D111" s="251" t="s">
        <v>249</v>
      </c>
      <c r="E111" s="251" t="s">
        <v>352</v>
      </c>
      <c r="F111" s="251" t="s">
        <v>355</v>
      </c>
      <c r="G111" s="251" t="s">
        <v>638</v>
      </c>
      <c r="H111" s="654"/>
      <c r="I111" s="340"/>
      <c r="J111" s="188"/>
    </row>
    <row r="112" spans="1:10" ht="22.5" hidden="1">
      <c r="A112" s="456"/>
      <c r="B112" s="593" t="s">
        <v>782</v>
      </c>
      <c r="C112" s="585"/>
      <c r="D112" s="251" t="s">
        <v>249</v>
      </c>
      <c r="E112" s="251" t="s">
        <v>246</v>
      </c>
      <c r="F112" s="251" t="s">
        <v>781</v>
      </c>
      <c r="G112" s="251"/>
      <c r="H112" s="654">
        <f>H113</f>
        <v>0</v>
      </c>
      <c r="I112" s="340">
        <f>I113</f>
        <v>0</v>
      </c>
      <c r="J112" s="188">
        <f>J113</f>
        <v>0</v>
      </c>
    </row>
    <row r="113" spans="1:10" ht="12.75" hidden="1">
      <c r="A113" s="456"/>
      <c r="B113" s="581" t="s">
        <v>354</v>
      </c>
      <c r="C113" s="582"/>
      <c r="D113" s="251" t="s">
        <v>249</v>
      </c>
      <c r="E113" s="251" t="s">
        <v>246</v>
      </c>
      <c r="F113" s="251" t="s">
        <v>781</v>
      </c>
      <c r="G113" s="251" t="s">
        <v>755</v>
      </c>
      <c r="H113" s="654"/>
      <c r="I113" s="340"/>
      <c r="J113" s="188"/>
    </row>
    <row r="114" spans="1:10" ht="51" hidden="1">
      <c r="A114" s="456"/>
      <c r="B114" s="245" t="s">
        <v>353</v>
      </c>
      <c r="C114" s="585"/>
      <c r="D114" s="251" t="s">
        <v>249</v>
      </c>
      <c r="E114" s="251" t="s">
        <v>352</v>
      </c>
      <c r="F114" s="251" t="s">
        <v>761</v>
      </c>
      <c r="G114" s="251"/>
      <c r="H114" s="654">
        <f>H115+H116</f>
        <v>0</v>
      </c>
      <c r="I114" s="340">
        <f>I115+I116</f>
        <v>598.5</v>
      </c>
      <c r="J114" s="188">
        <f>J115+J116</f>
        <v>598.5</v>
      </c>
    </row>
    <row r="115" spans="1:10" ht="12.75" hidden="1">
      <c r="A115" s="456"/>
      <c r="B115" s="581" t="s">
        <v>350</v>
      </c>
      <c r="C115" s="582"/>
      <c r="D115" s="251" t="s">
        <v>249</v>
      </c>
      <c r="E115" s="251" t="s">
        <v>352</v>
      </c>
      <c r="F115" s="251" t="s">
        <v>761</v>
      </c>
      <c r="G115" s="251" t="s">
        <v>642</v>
      </c>
      <c r="H115" s="654"/>
      <c r="I115" s="340">
        <v>561.3</v>
      </c>
      <c r="J115" s="188">
        <v>561.3</v>
      </c>
    </row>
    <row r="116" spans="1:10" ht="22.5" hidden="1">
      <c r="A116" s="456"/>
      <c r="B116" s="581" t="s">
        <v>248</v>
      </c>
      <c r="C116" s="582"/>
      <c r="D116" s="251" t="s">
        <v>249</v>
      </c>
      <c r="E116" s="251" t="s">
        <v>352</v>
      </c>
      <c r="F116" s="251" t="s">
        <v>761</v>
      </c>
      <c r="G116" s="251" t="s">
        <v>638</v>
      </c>
      <c r="H116" s="654"/>
      <c r="I116" s="340">
        <v>37.2</v>
      </c>
      <c r="J116" s="188">
        <v>37.2</v>
      </c>
    </row>
    <row r="117" spans="1:10" ht="12.75">
      <c r="A117" s="456"/>
      <c r="B117" s="604" t="s">
        <v>207</v>
      </c>
      <c r="C117" s="582"/>
      <c r="D117" s="250" t="s">
        <v>277</v>
      </c>
      <c r="E117" s="250" t="s">
        <v>252</v>
      </c>
      <c r="F117" s="251"/>
      <c r="G117" s="251"/>
      <c r="H117" s="655">
        <f>H118</f>
        <v>719.6999999999999</v>
      </c>
      <c r="I117" s="455">
        <f aca="true" t="shared" si="8" ref="I117:J121">I118</f>
        <v>0</v>
      </c>
      <c r="J117" s="194">
        <f t="shared" si="8"/>
        <v>0</v>
      </c>
    </row>
    <row r="118" spans="1:10" ht="12.75">
      <c r="A118" s="456"/>
      <c r="B118" s="604" t="s">
        <v>643</v>
      </c>
      <c r="C118" s="582"/>
      <c r="D118" s="250" t="s">
        <v>277</v>
      </c>
      <c r="E118" s="250" t="s">
        <v>284</v>
      </c>
      <c r="F118" s="251"/>
      <c r="G118" s="251"/>
      <c r="H118" s="655">
        <f>H119</f>
        <v>719.6999999999999</v>
      </c>
      <c r="I118" s="455">
        <f t="shared" si="8"/>
        <v>0</v>
      </c>
      <c r="J118" s="194">
        <f t="shared" si="8"/>
        <v>0</v>
      </c>
    </row>
    <row r="119" spans="1:10" ht="21">
      <c r="A119" s="456"/>
      <c r="B119" s="392" t="s">
        <v>351</v>
      </c>
      <c r="C119" s="582"/>
      <c r="D119" s="250" t="s">
        <v>277</v>
      </c>
      <c r="E119" s="250" t="s">
        <v>284</v>
      </c>
      <c r="F119" s="250" t="s">
        <v>723</v>
      </c>
      <c r="G119" s="251"/>
      <c r="H119" s="655">
        <f>H120</f>
        <v>719.6999999999999</v>
      </c>
      <c r="I119" s="455">
        <f t="shared" si="8"/>
        <v>0</v>
      </c>
      <c r="J119" s="194">
        <f t="shared" si="8"/>
        <v>0</v>
      </c>
    </row>
    <row r="120" spans="1:10" ht="12.75">
      <c r="A120" s="456"/>
      <c r="B120" s="393" t="s">
        <v>744</v>
      </c>
      <c r="C120" s="582"/>
      <c r="D120" s="251" t="s">
        <v>277</v>
      </c>
      <c r="E120" s="251" t="s">
        <v>284</v>
      </c>
      <c r="F120" s="251" t="s">
        <v>718</v>
      </c>
      <c r="G120" s="251"/>
      <c r="H120" s="654">
        <f>H121</f>
        <v>719.6999999999999</v>
      </c>
      <c r="I120" s="340">
        <f t="shared" si="8"/>
        <v>0</v>
      </c>
      <c r="J120" s="188">
        <f t="shared" si="8"/>
        <v>0</v>
      </c>
    </row>
    <row r="121" spans="1:10" ht="12.75">
      <c r="A121" s="456"/>
      <c r="B121" s="393" t="s">
        <v>744</v>
      </c>
      <c r="C121" s="582"/>
      <c r="D121" s="251" t="s">
        <v>277</v>
      </c>
      <c r="E121" s="251" t="s">
        <v>284</v>
      </c>
      <c r="F121" s="251" t="s">
        <v>716</v>
      </c>
      <c r="G121" s="251"/>
      <c r="H121" s="654">
        <f>H122</f>
        <v>719.6999999999999</v>
      </c>
      <c r="I121" s="340">
        <f t="shared" si="8"/>
        <v>0</v>
      </c>
      <c r="J121" s="188">
        <f t="shared" si="8"/>
        <v>0</v>
      </c>
    </row>
    <row r="122" spans="1:10" ht="22.5">
      <c r="A122" s="456"/>
      <c r="B122" s="605" t="s">
        <v>645</v>
      </c>
      <c r="C122" s="582"/>
      <c r="D122" s="251" t="s">
        <v>277</v>
      </c>
      <c r="E122" s="251" t="s">
        <v>284</v>
      </c>
      <c r="F122" s="251" t="s">
        <v>639</v>
      </c>
      <c r="G122" s="251"/>
      <c r="H122" s="654">
        <f>H123+H124</f>
        <v>719.6999999999999</v>
      </c>
      <c r="I122" s="340">
        <f>I123+I124</f>
        <v>0</v>
      </c>
      <c r="J122" s="188">
        <f>J123+J124</f>
        <v>0</v>
      </c>
    </row>
    <row r="123" spans="1:10" ht="12.75">
      <c r="A123" s="456"/>
      <c r="B123" s="581" t="s">
        <v>350</v>
      </c>
      <c r="C123" s="582"/>
      <c r="D123" s="251" t="s">
        <v>277</v>
      </c>
      <c r="E123" s="251" t="s">
        <v>284</v>
      </c>
      <c r="F123" s="251" t="s">
        <v>639</v>
      </c>
      <c r="G123" s="251" t="s">
        <v>642</v>
      </c>
      <c r="H123" s="677">
        <f>490.323+148.077+56.8</f>
        <v>695.1999999999999</v>
      </c>
      <c r="I123" s="340"/>
      <c r="J123" s="188"/>
    </row>
    <row r="124" spans="1:10" ht="22.5">
      <c r="A124" s="456"/>
      <c r="B124" s="581" t="s">
        <v>248</v>
      </c>
      <c r="C124" s="582"/>
      <c r="D124" s="251" t="s">
        <v>277</v>
      </c>
      <c r="E124" s="251" t="s">
        <v>284</v>
      </c>
      <c r="F124" s="251" t="s">
        <v>639</v>
      </c>
      <c r="G124" s="251" t="s">
        <v>638</v>
      </c>
      <c r="H124" s="654">
        <v>24.5</v>
      </c>
      <c r="I124" s="340"/>
      <c r="J124" s="188"/>
    </row>
    <row r="125" spans="1:10" ht="12.75">
      <c r="A125" s="579"/>
      <c r="B125" s="643" t="s">
        <v>202</v>
      </c>
      <c r="C125" s="578"/>
      <c r="D125" s="250" t="s">
        <v>284</v>
      </c>
      <c r="E125" s="250" t="s">
        <v>252</v>
      </c>
      <c r="F125" s="250"/>
      <c r="G125" s="250"/>
      <c r="H125" s="655">
        <f>H126</f>
        <v>1308.1860000000001</v>
      </c>
      <c r="I125" s="455">
        <f>I126</f>
        <v>1202</v>
      </c>
      <c r="J125" s="194">
        <f>J126</f>
        <v>676</v>
      </c>
    </row>
    <row r="126" spans="1:10" ht="24">
      <c r="A126" s="456"/>
      <c r="B126" s="640" t="s">
        <v>349</v>
      </c>
      <c r="C126" s="578"/>
      <c r="D126" s="250" t="s">
        <v>284</v>
      </c>
      <c r="E126" s="250" t="s">
        <v>320</v>
      </c>
      <c r="F126" s="250"/>
      <c r="G126" s="250"/>
      <c r="H126" s="655">
        <f>H127+H147</f>
        <v>1308.1860000000001</v>
      </c>
      <c r="I126" s="455">
        <f>I127+I147</f>
        <v>1202</v>
      </c>
      <c r="J126" s="194">
        <f>J127+J147</f>
        <v>676</v>
      </c>
    </row>
    <row r="127" spans="1:10" ht="22.5">
      <c r="A127" s="579"/>
      <c r="B127" s="598" t="s">
        <v>625</v>
      </c>
      <c r="C127" s="606"/>
      <c r="D127" s="251" t="s">
        <v>284</v>
      </c>
      <c r="E127" s="251" t="s">
        <v>320</v>
      </c>
      <c r="F127" s="251" t="s">
        <v>71</v>
      </c>
      <c r="G127" s="251"/>
      <c r="H127" s="654">
        <f>H131+H138+H143</f>
        <v>676</v>
      </c>
      <c r="I127" s="340">
        <f>I128+I140</f>
        <v>1202</v>
      </c>
      <c r="J127" s="188">
        <f>J128+J140</f>
        <v>676</v>
      </c>
    </row>
    <row r="128" spans="1:10" ht="45">
      <c r="A128" s="579"/>
      <c r="B128" s="607" t="s">
        <v>741</v>
      </c>
      <c r="C128" s="606"/>
      <c r="D128" s="608" t="s">
        <v>284</v>
      </c>
      <c r="E128" s="608" t="s">
        <v>320</v>
      </c>
      <c r="F128" s="608" t="s">
        <v>70</v>
      </c>
      <c r="G128" s="608"/>
      <c r="H128" s="654">
        <f>H129+H136</f>
        <v>363.32</v>
      </c>
      <c r="I128" s="340">
        <f>I129+I136</f>
        <v>506</v>
      </c>
      <c r="J128" s="188">
        <f>J129+J136</f>
        <v>646</v>
      </c>
    </row>
    <row r="129" spans="1:10" ht="33.75">
      <c r="A129" s="579"/>
      <c r="B129" s="592" t="s">
        <v>68</v>
      </c>
      <c r="C129" s="606"/>
      <c r="D129" s="608" t="s">
        <v>284</v>
      </c>
      <c r="E129" s="608" t="s">
        <v>320</v>
      </c>
      <c r="F129" s="608" t="s">
        <v>67</v>
      </c>
      <c r="G129" s="608"/>
      <c r="H129" s="654">
        <f>H130+H132+H134</f>
        <v>93.32</v>
      </c>
      <c r="I129" s="340">
        <f>I130+I132+I134</f>
        <v>320</v>
      </c>
      <c r="J129" s="188">
        <f>J130+J132+J134</f>
        <v>340</v>
      </c>
    </row>
    <row r="130" spans="1:10" ht="22.5">
      <c r="A130" s="579"/>
      <c r="B130" s="609" t="s">
        <v>69</v>
      </c>
      <c r="C130" s="606"/>
      <c r="D130" s="608" t="s">
        <v>284</v>
      </c>
      <c r="E130" s="608" t="s">
        <v>320</v>
      </c>
      <c r="F130" s="608" t="s">
        <v>65</v>
      </c>
      <c r="G130" s="608"/>
      <c r="H130" s="654">
        <f>H131</f>
        <v>93.32</v>
      </c>
      <c r="I130" s="340">
        <f>I131</f>
        <v>320</v>
      </c>
      <c r="J130" s="188">
        <f>J131</f>
        <v>340</v>
      </c>
    </row>
    <row r="131" spans="1:10" ht="22.5">
      <c r="A131" s="579"/>
      <c r="B131" s="581" t="s">
        <v>248</v>
      </c>
      <c r="C131" s="582"/>
      <c r="D131" s="608" t="s">
        <v>284</v>
      </c>
      <c r="E131" s="608" t="s">
        <v>320</v>
      </c>
      <c r="F131" s="608" t="s">
        <v>65</v>
      </c>
      <c r="G131" s="251" t="s">
        <v>638</v>
      </c>
      <c r="H131" s="654">
        <v>93.32</v>
      </c>
      <c r="I131" s="340">
        <v>320</v>
      </c>
      <c r="J131" s="188">
        <v>340</v>
      </c>
    </row>
    <row r="132" spans="1:10" ht="12.75" hidden="1">
      <c r="A132" s="579"/>
      <c r="B132" s="610" t="s">
        <v>348</v>
      </c>
      <c r="C132" s="606"/>
      <c r="D132" s="608" t="s">
        <v>284</v>
      </c>
      <c r="E132" s="608" t="s">
        <v>320</v>
      </c>
      <c r="F132" s="608" t="s">
        <v>347</v>
      </c>
      <c r="G132" s="608"/>
      <c r="H132" s="654">
        <f>H133</f>
        <v>0</v>
      </c>
      <c r="I132" s="340">
        <f>I133</f>
        <v>0</v>
      </c>
      <c r="J132" s="188">
        <f>J133</f>
        <v>0</v>
      </c>
    </row>
    <row r="133" spans="1:10" ht="22.5" hidden="1">
      <c r="A133" s="579"/>
      <c r="B133" s="581" t="s">
        <v>248</v>
      </c>
      <c r="C133" s="582"/>
      <c r="D133" s="608" t="s">
        <v>284</v>
      </c>
      <c r="E133" s="608" t="s">
        <v>320</v>
      </c>
      <c r="F133" s="608" t="s">
        <v>347</v>
      </c>
      <c r="G133" s="251" t="s">
        <v>638</v>
      </c>
      <c r="H133" s="654"/>
      <c r="I133" s="340"/>
      <c r="J133" s="188"/>
    </row>
    <row r="134" spans="1:10" ht="12.75" hidden="1">
      <c r="A134" s="579"/>
      <c r="B134" s="610" t="s">
        <v>346</v>
      </c>
      <c r="C134" s="606"/>
      <c r="D134" s="608" t="s">
        <v>284</v>
      </c>
      <c r="E134" s="608" t="s">
        <v>320</v>
      </c>
      <c r="F134" s="608" t="s">
        <v>345</v>
      </c>
      <c r="G134" s="608"/>
      <c r="H134" s="654">
        <f>H135</f>
        <v>0</v>
      </c>
      <c r="I134" s="340">
        <f>I135</f>
        <v>0</v>
      </c>
      <c r="J134" s="188">
        <f>J135</f>
        <v>0</v>
      </c>
    </row>
    <row r="135" spans="1:10" ht="22.5" hidden="1">
      <c r="A135" s="579"/>
      <c r="B135" s="581" t="s">
        <v>248</v>
      </c>
      <c r="C135" s="582"/>
      <c r="D135" s="608" t="s">
        <v>284</v>
      </c>
      <c r="E135" s="608" t="s">
        <v>320</v>
      </c>
      <c r="F135" s="608" t="s">
        <v>345</v>
      </c>
      <c r="G135" s="251" t="s">
        <v>638</v>
      </c>
      <c r="H135" s="654"/>
      <c r="I135" s="340"/>
      <c r="J135" s="188"/>
    </row>
    <row r="136" spans="1:10" ht="12.75">
      <c r="A136" s="579"/>
      <c r="B136" s="610" t="s">
        <v>344</v>
      </c>
      <c r="C136" s="606"/>
      <c r="D136" s="608" t="s">
        <v>284</v>
      </c>
      <c r="E136" s="608" t="s">
        <v>320</v>
      </c>
      <c r="F136" s="608" t="s">
        <v>63</v>
      </c>
      <c r="G136" s="608"/>
      <c r="H136" s="654">
        <f>H137</f>
        <v>270</v>
      </c>
      <c r="I136" s="340">
        <f>I137</f>
        <v>186</v>
      </c>
      <c r="J136" s="188">
        <f>J137</f>
        <v>306</v>
      </c>
    </row>
    <row r="137" spans="1:10" ht="12.75">
      <c r="A137" s="579"/>
      <c r="B137" s="584" t="s">
        <v>343</v>
      </c>
      <c r="C137" s="585"/>
      <c r="D137" s="251" t="s">
        <v>284</v>
      </c>
      <c r="E137" s="251" t="s">
        <v>320</v>
      </c>
      <c r="F137" s="608" t="s">
        <v>61</v>
      </c>
      <c r="G137" s="608"/>
      <c r="H137" s="654">
        <f>H138+H139</f>
        <v>270</v>
      </c>
      <c r="I137" s="340">
        <f>I138+I139</f>
        <v>186</v>
      </c>
      <c r="J137" s="188">
        <f>J138+J139</f>
        <v>306</v>
      </c>
    </row>
    <row r="138" spans="1:10" ht="22.5">
      <c r="A138" s="579"/>
      <c r="B138" s="581" t="s">
        <v>248</v>
      </c>
      <c r="C138" s="582"/>
      <c r="D138" s="251" t="s">
        <v>284</v>
      </c>
      <c r="E138" s="251" t="s">
        <v>320</v>
      </c>
      <c r="F138" s="608" t="s">
        <v>61</v>
      </c>
      <c r="G138" s="608">
        <v>240</v>
      </c>
      <c r="H138" s="654">
        <v>270</v>
      </c>
      <c r="I138" s="340">
        <v>186</v>
      </c>
      <c r="J138" s="188">
        <v>306</v>
      </c>
    </row>
    <row r="139" spans="1:10" ht="22.5" hidden="1">
      <c r="A139" s="579"/>
      <c r="B139" s="582" t="s">
        <v>342</v>
      </c>
      <c r="C139" s="582"/>
      <c r="D139" s="251" t="s">
        <v>284</v>
      </c>
      <c r="E139" s="251" t="s">
        <v>320</v>
      </c>
      <c r="F139" s="608" t="s">
        <v>61</v>
      </c>
      <c r="G139" s="608" t="s">
        <v>341</v>
      </c>
      <c r="H139" s="654"/>
      <c r="I139" s="340"/>
      <c r="J139" s="188"/>
    </row>
    <row r="140" spans="1:10" ht="12.75">
      <c r="A140" s="579"/>
      <c r="B140" s="610" t="s">
        <v>340</v>
      </c>
      <c r="C140" s="606"/>
      <c r="D140" s="608" t="s">
        <v>284</v>
      </c>
      <c r="E140" s="608" t="s">
        <v>320</v>
      </c>
      <c r="F140" s="608" t="s">
        <v>60</v>
      </c>
      <c r="G140" s="608"/>
      <c r="H140" s="654">
        <f>H141</f>
        <v>944.866</v>
      </c>
      <c r="I140" s="340">
        <f>I141</f>
        <v>696</v>
      </c>
      <c r="J140" s="188">
        <f>J141</f>
        <v>30</v>
      </c>
    </row>
    <row r="141" spans="1:10" ht="22.5">
      <c r="A141" s="579"/>
      <c r="B141" s="610" t="s">
        <v>339</v>
      </c>
      <c r="C141" s="606"/>
      <c r="D141" s="608" t="s">
        <v>284</v>
      </c>
      <c r="E141" s="608" t="s">
        <v>320</v>
      </c>
      <c r="F141" s="608" t="s">
        <v>58</v>
      </c>
      <c r="G141" s="608"/>
      <c r="H141" s="654">
        <f>H142+H144</f>
        <v>944.866</v>
      </c>
      <c r="I141" s="340">
        <f>I142+I144</f>
        <v>696</v>
      </c>
      <c r="J141" s="188">
        <f>J142+J144</f>
        <v>30</v>
      </c>
    </row>
    <row r="142" spans="1:10" ht="12.75">
      <c r="A142" s="579"/>
      <c r="B142" s="644" t="s">
        <v>57</v>
      </c>
      <c r="C142" s="585"/>
      <c r="D142" s="608" t="s">
        <v>284</v>
      </c>
      <c r="E142" s="608" t="s">
        <v>320</v>
      </c>
      <c r="F142" s="608" t="s">
        <v>53</v>
      </c>
      <c r="G142" s="608"/>
      <c r="H142" s="654">
        <f>H143</f>
        <v>312.68</v>
      </c>
      <c r="I142" s="340">
        <f>I143</f>
        <v>696</v>
      </c>
      <c r="J142" s="188">
        <f>J143</f>
        <v>30</v>
      </c>
    </row>
    <row r="143" spans="1:10" ht="22.5">
      <c r="A143" s="579"/>
      <c r="B143" s="581" t="s">
        <v>248</v>
      </c>
      <c r="C143" s="582"/>
      <c r="D143" s="608" t="s">
        <v>284</v>
      </c>
      <c r="E143" s="608" t="s">
        <v>320</v>
      </c>
      <c r="F143" s="608" t="s">
        <v>53</v>
      </c>
      <c r="G143" s="251" t="s">
        <v>638</v>
      </c>
      <c r="H143" s="654">
        <v>312.68</v>
      </c>
      <c r="I143" s="340">
        <v>696</v>
      </c>
      <c r="J143" s="188">
        <v>30</v>
      </c>
    </row>
    <row r="144" spans="1:10" ht="27" customHeight="1">
      <c r="A144" s="579"/>
      <c r="B144" s="643" t="s">
        <v>578</v>
      </c>
      <c r="C144" s="585"/>
      <c r="D144" s="611" t="s">
        <v>284</v>
      </c>
      <c r="E144" s="611" t="s">
        <v>577</v>
      </c>
      <c r="F144" s="250"/>
      <c r="G144" s="611"/>
      <c r="H144" s="655">
        <f>H146</f>
        <v>632.186</v>
      </c>
      <c r="I144" s="340">
        <f>I146</f>
        <v>0</v>
      </c>
      <c r="J144" s="188">
        <f>J146</f>
        <v>0</v>
      </c>
    </row>
    <row r="145" spans="1:10" ht="26.25" customHeight="1">
      <c r="A145" s="579"/>
      <c r="B145" s="393" t="s">
        <v>361</v>
      </c>
      <c r="C145" s="585"/>
      <c r="D145" s="608" t="s">
        <v>284</v>
      </c>
      <c r="E145" s="608" t="s">
        <v>577</v>
      </c>
      <c r="F145" s="251" t="s">
        <v>788</v>
      </c>
      <c r="G145" s="608"/>
      <c r="H145" s="654">
        <f>H146</f>
        <v>632.186</v>
      </c>
      <c r="I145" s="340"/>
      <c r="J145" s="188"/>
    </row>
    <row r="146" spans="1:10" ht="27.75" customHeight="1">
      <c r="A146" s="579"/>
      <c r="B146" s="592" t="s">
        <v>787</v>
      </c>
      <c r="C146" s="582"/>
      <c r="D146" s="608" t="s">
        <v>284</v>
      </c>
      <c r="E146" s="608" t="s">
        <v>577</v>
      </c>
      <c r="F146" s="251" t="s">
        <v>786</v>
      </c>
      <c r="G146" s="251"/>
      <c r="H146" s="654">
        <f>H147</f>
        <v>632.186</v>
      </c>
      <c r="I146" s="340"/>
      <c r="J146" s="188"/>
    </row>
    <row r="147" spans="1:10" ht="12.75">
      <c r="A147" s="456"/>
      <c r="B147" s="610" t="s">
        <v>744</v>
      </c>
      <c r="C147" s="612"/>
      <c r="D147" s="251" t="s">
        <v>284</v>
      </c>
      <c r="E147" s="251" t="s">
        <v>577</v>
      </c>
      <c r="F147" s="251" t="s">
        <v>785</v>
      </c>
      <c r="G147" s="251"/>
      <c r="H147" s="654">
        <f>H148</f>
        <v>632.186</v>
      </c>
      <c r="I147" s="455">
        <f aca="true" t="shared" si="9" ref="I147:J149">I148</f>
        <v>0</v>
      </c>
      <c r="J147" s="194">
        <f t="shared" si="9"/>
        <v>0</v>
      </c>
    </row>
    <row r="148" spans="1:10" ht="33.75">
      <c r="A148" s="579"/>
      <c r="B148" s="610" t="s">
        <v>579</v>
      </c>
      <c r="C148" s="613"/>
      <c r="D148" s="251" t="s">
        <v>284</v>
      </c>
      <c r="E148" s="251" t="s">
        <v>577</v>
      </c>
      <c r="F148" s="251" t="s">
        <v>761</v>
      </c>
      <c r="G148" s="251"/>
      <c r="H148" s="654">
        <f>H149+H150</f>
        <v>632.186</v>
      </c>
      <c r="I148" s="340">
        <f t="shared" si="9"/>
        <v>0</v>
      </c>
      <c r="J148" s="188">
        <f t="shared" si="9"/>
        <v>0</v>
      </c>
    </row>
    <row r="149" spans="1:10" ht="12.75">
      <c r="A149" s="456"/>
      <c r="B149" s="393" t="s">
        <v>350</v>
      </c>
      <c r="C149" s="614"/>
      <c r="D149" s="608" t="s">
        <v>284</v>
      </c>
      <c r="E149" s="608" t="s">
        <v>577</v>
      </c>
      <c r="F149" s="251" t="s">
        <v>761</v>
      </c>
      <c r="G149" s="251" t="s">
        <v>642</v>
      </c>
      <c r="H149" s="654">
        <f>594.9+0.086</f>
        <v>594.986</v>
      </c>
      <c r="I149" s="340">
        <f t="shared" si="9"/>
        <v>0</v>
      </c>
      <c r="J149" s="188">
        <f t="shared" si="9"/>
        <v>0</v>
      </c>
    </row>
    <row r="150" spans="1:10" ht="22.5">
      <c r="A150" s="579"/>
      <c r="B150" s="581" t="s">
        <v>248</v>
      </c>
      <c r="C150" s="582"/>
      <c r="D150" s="608" t="s">
        <v>284</v>
      </c>
      <c r="E150" s="608" t="s">
        <v>577</v>
      </c>
      <c r="F150" s="251" t="s">
        <v>761</v>
      </c>
      <c r="G150" s="251" t="s">
        <v>638</v>
      </c>
      <c r="H150" s="654">
        <v>37.2</v>
      </c>
      <c r="I150" s="340"/>
      <c r="J150" s="188"/>
    </row>
    <row r="151" spans="1:10" ht="12.75">
      <c r="A151" s="579"/>
      <c r="B151" s="645" t="s">
        <v>194</v>
      </c>
      <c r="C151" s="615"/>
      <c r="D151" s="616" t="s">
        <v>246</v>
      </c>
      <c r="E151" s="616" t="s">
        <v>252</v>
      </c>
      <c r="F151" s="616"/>
      <c r="G151" s="616"/>
      <c r="H151" s="656">
        <f>H152+H185</f>
        <v>15181.355</v>
      </c>
      <c r="I151" s="467">
        <f>I152+I185</f>
        <v>6055</v>
      </c>
      <c r="J151" s="246">
        <f>J152+J185</f>
        <v>6300</v>
      </c>
    </row>
    <row r="152" spans="1:10" ht="12.75">
      <c r="A152" s="617"/>
      <c r="B152" s="645" t="s">
        <v>695</v>
      </c>
      <c r="C152" s="616"/>
      <c r="D152" s="616" t="s">
        <v>246</v>
      </c>
      <c r="E152" s="616" t="s">
        <v>320</v>
      </c>
      <c r="F152" s="616"/>
      <c r="G152" s="616"/>
      <c r="H152" s="656">
        <f>H153+H180</f>
        <v>12536.554999999998</v>
      </c>
      <c r="I152" s="467">
        <f>I153</f>
        <v>5740</v>
      </c>
      <c r="J152" s="246">
        <f>J153</f>
        <v>5980</v>
      </c>
    </row>
    <row r="153" spans="1:10" ht="30" customHeight="1">
      <c r="A153" s="579"/>
      <c r="B153" s="598" t="s">
        <v>630</v>
      </c>
      <c r="C153" s="251"/>
      <c r="D153" s="251" t="s">
        <v>246</v>
      </c>
      <c r="E153" s="251" t="s">
        <v>320</v>
      </c>
      <c r="F153" s="251" t="s">
        <v>52</v>
      </c>
      <c r="G153" s="251"/>
      <c r="H153" s="654">
        <f>H154+H162</f>
        <v>12144.454999999998</v>
      </c>
      <c r="I153" s="340">
        <f>I154+I162</f>
        <v>5740</v>
      </c>
      <c r="J153" s="189">
        <f>J154+J162</f>
        <v>5980</v>
      </c>
    </row>
    <row r="154" spans="1:10" ht="22.5">
      <c r="A154" s="579"/>
      <c r="B154" s="598" t="s">
        <v>51</v>
      </c>
      <c r="C154" s="608"/>
      <c r="D154" s="608" t="s">
        <v>246</v>
      </c>
      <c r="E154" s="608" t="s">
        <v>320</v>
      </c>
      <c r="F154" s="251" t="s">
        <v>50</v>
      </c>
      <c r="G154" s="608"/>
      <c r="H154" s="654">
        <f>H155</f>
        <v>3109.7290000000003</v>
      </c>
      <c r="I154" s="340">
        <f>I155</f>
        <v>0</v>
      </c>
      <c r="J154" s="189">
        <f>J155</f>
        <v>0</v>
      </c>
    </row>
    <row r="155" spans="1:10" ht="45">
      <c r="A155" s="579"/>
      <c r="B155" s="592" t="s">
        <v>49</v>
      </c>
      <c r="C155" s="608"/>
      <c r="D155" s="608" t="s">
        <v>246</v>
      </c>
      <c r="E155" s="608" t="s">
        <v>320</v>
      </c>
      <c r="F155" s="608" t="s">
        <v>48</v>
      </c>
      <c r="G155" s="608"/>
      <c r="H155" s="654">
        <f>H156+H158+H161</f>
        <v>3109.7290000000003</v>
      </c>
      <c r="I155" s="340">
        <f>I156+I158+I161</f>
        <v>0</v>
      </c>
      <c r="J155" s="189">
        <f>J156+J158+J161</f>
        <v>0</v>
      </c>
    </row>
    <row r="156" spans="1:10" ht="12.75">
      <c r="A156" s="579"/>
      <c r="B156" s="592" t="s">
        <v>392</v>
      </c>
      <c r="C156" s="608"/>
      <c r="D156" s="608" t="s">
        <v>246</v>
      </c>
      <c r="E156" s="608" t="s">
        <v>320</v>
      </c>
      <c r="F156" s="608" t="s">
        <v>47</v>
      </c>
      <c r="G156" s="251"/>
      <c r="H156" s="654">
        <f>H157</f>
        <v>2370.38</v>
      </c>
      <c r="I156" s="340">
        <f>I157</f>
        <v>0</v>
      </c>
      <c r="J156" s="189">
        <f>J157</f>
        <v>0</v>
      </c>
    </row>
    <row r="157" spans="1:10" ht="22.5">
      <c r="A157" s="579"/>
      <c r="B157" s="581" t="s">
        <v>248</v>
      </c>
      <c r="C157" s="608"/>
      <c r="D157" s="608" t="s">
        <v>246</v>
      </c>
      <c r="E157" s="608" t="s">
        <v>320</v>
      </c>
      <c r="F157" s="608" t="s">
        <v>47</v>
      </c>
      <c r="G157" s="251" t="s">
        <v>638</v>
      </c>
      <c r="H157" s="654">
        <v>2370.38</v>
      </c>
      <c r="I157" s="340"/>
      <c r="J157" s="188"/>
    </row>
    <row r="158" spans="1:10" ht="22.5">
      <c r="A158" s="579"/>
      <c r="B158" s="592" t="s">
        <v>46</v>
      </c>
      <c r="C158" s="608"/>
      <c r="D158" s="608" t="s">
        <v>246</v>
      </c>
      <c r="E158" s="608" t="s">
        <v>320</v>
      </c>
      <c r="F158" s="608" t="s">
        <v>43</v>
      </c>
      <c r="G158" s="251"/>
      <c r="H158" s="654">
        <f>H159</f>
        <v>739.349</v>
      </c>
      <c r="I158" s="340">
        <f>I159</f>
        <v>0</v>
      </c>
      <c r="J158" s="188">
        <f>J159</f>
        <v>0</v>
      </c>
    </row>
    <row r="159" spans="1:10" ht="22.5">
      <c r="A159" s="579"/>
      <c r="B159" s="581" t="s">
        <v>248</v>
      </c>
      <c r="C159" s="608"/>
      <c r="D159" s="608" t="s">
        <v>246</v>
      </c>
      <c r="E159" s="608" t="s">
        <v>320</v>
      </c>
      <c r="F159" s="608" t="s">
        <v>43</v>
      </c>
      <c r="G159" s="251" t="s">
        <v>638</v>
      </c>
      <c r="H159" s="654">
        <v>739.349</v>
      </c>
      <c r="I159" s="340"/>
      <c r="J159" s="188"/>
    </row>
    <row r="160" spans="1:10" ht="25.5" hidden="1">
      <c r="A160" s="579"/>
      <c r="B160" s="224" t="s">
        <v>40</v>
      </c>
      <c r="C160" s="608"/>
      <c r="D160" s="608" t="s">
        <v>246</v>
      </c>
      <c r="E160" s="608" t="s">
        <v>320</v>
      </c>
      <c r="F160" s="608" t="s">
        <v>39</v>
      </c>
      <c r="G160" s="251"/>
      <c r="H160" s="654">
        <f>H161</f>
        <v>0</v>
      </c>
      <c r="I160" s="340">
        <f>I161</f>
        <v>0</v>
      </c>
      <c r="J160" s="188">
        <f>J161</f>
        <v>0</v>
      </c>
    </row>
    <row r="161" spans="1:10" ht="22.5" hidden="1">
      <c r="A161" s="579"/>
      <c r="B161" s="581" t="s">
        <v>248</v>
      </c>
      <c r="C161" s="608"/>
      <c r="D161" s="608" t="s">
        <v>246</v>
      </c>
      <c r="E161" s="608" t="s">
        <v>320</v>
      </c>
      <c r="F161" s="608" t="s">
        <v>39</v>
      </c>
      <c r="G161" s="251" t="s">
        <v>638</v>
      </c>
      <c r="H161" s="654"/>
      <c r="I161" s="340"/>
      <c r="J161" s="188"/>
    </row>
    <row r="162" spans="1:10" ht="33.75">
      <c r="A162" s="579"/>
      <c r="B162" s="598" t="s">
        <v>581</v>
      </c>
      <c r="C162" s="608"/>
      <c r="D162" s="608" t="s">
        <v>246</v>
      </c>
      <c r="E162" s="608" t="s">
        <v>320</v>
      </c>
      <c r="F162" s="251" t="s">
        <v>38</v>
      </c>
      <c r="G162" s="251"/>
      <c r="H162" s="654">
        <f>H163</f>
        <v>9034.725999999999</v>
      </c>
      <c r="I162" s="340">
        <f>I163</f>
        <v>5740</v>
      </c>
      <c r="J162" s="188">
        <f>J163</f>
        <v>5980</v>
      </c>
    </row>
    <row r="163" spans="1:10" ht="22.5">
      <c r="A163" s="579"/>
      <c r="B163" s="592" t="s">
        <v>37</v>
      </c>
      <c r="C163" s="608"/>
      <c r="D163" s="608" t="s">
        <v>246</v>
      </c>
      <c r="E163" s="608" t="s">
        <v>320</v>
      </c>
      <c r="F163" s="608" t="s">
        <v>36</v>
      </c>
      <c r="G163" s="251"/>
      <c r="H163" s="654">
        <f>H164+H166</f>
        <v>9034.725999999999</v>
      </c>
      <c r="I163" s="340">
        <f>I164+I166</f>
        <v>5740</v>
      </c>
      <c r="J163" s="188">
        <f>J164+J166</f>
        <v>5980</v>
      </c>
    </row>
    <row r="164" spans="1:10" ht="12.75">
      <c r="A164" s="579"/>
      <c r="B164" s="592" t="s">
        <v>392</v>
      </c>
      <c r="C164" s="608"/>
      <c r="D164" s="608" t="s">
        <v>246</v>
      </c>
      <c r="E164" s="608" t="s">
        <v>320</v>
      </c>
      <c r="F164" s="608" t="s">
        <v>34</v>
      </c>
      <c r="G164" s="251"/>
      <c r="H164" s="654">
        <f>H165</f>
        <v>8493.488</v>
      </c>
      <c r="I164" s="340">
        <f>I165</f>
        <v>5240</v>
      </c>
      <c r="J164" s="188">
        <f>J165</f>
        <v>5380</v>
      </c>
    </row>
    <row r="165" spans="1:10" ht="22.5">
      <c r="A165" s="579"/>
      <c r="B165" s="581" t="s">
        <v>248</v>
      </c>
      <c r="C165" s="608"/>
      <c r="D165" s="608" t="s">
        <v>246</v>
      </c>
      <c r="E165" s="608" t="s">
        <v>320</v>
      </c>
      <c r="F165" s="608" t="s">
        <v>34</v>
      </c>
      <c r="G165" s="251" t="s">
        <v>638</v>
      </c>
      <c r="H165" s="654">
        <v>8493.488</v>
      </c>
      <c r="I165" s="340">
        <v>5240</v>
      </c>
      <c r="J165" s="188">
        <v>5380</v>
      </c>
    </row>
    <row r="166" spans="1:10" ht="22.5">
      <c r="A166" s="579"/>
      <c r="B166" s="592" t="s">
        <v>33</v>
      </c>
      <c r="C166" s="608"/>
      <c r="D166" s="608" t="s">
        <v>246</v>
      </c>
      <c r="E166" s="608" t="s">
        <v>320</v>
      </c>
      <c r="F166" s="608" t="s">
        <v>32</v>
      </c>
      <c r="G166" s="251"/>
      <c r="H166" s="654">
        <f>H167</f>
        <v>541.238</v>
      </c>
      <c r="I166" s="340">
        <f>I167</f>
        <v>500</v>
      </c>
      <c r="J166" s="188">
        <f>J167</f>
        <v>600</v>
      </c>
    </row>
    <row r="167" spans="1:10" ht="22.5">
      <c r="A167" s="579"/>
      <c r="B167" s="581" t="s">
        <v>248</v>
      </c>
      <c r="C167" s="608"/>
      <c r="D167" s="608" t="s">
        <v>246</v>
      </c>
      <c r="E167" s="608" t="s">
        <v>320</v>
      </c>
      <c r="F167" s="608" t="s">
        <v>32</v>
      </c>
      <c r="G167" s="251" t="s">
        <v>638</v>
      </c>
      <c r="H167" s="654">
        <v>541.238</v>
      </c>
      <c r="I167" s="340">
        <v>500</v>
      </c>
      <c r="J167" s="188">
        <v>600</v>
      </c>
    </row>
    <row r="168" spans="1:10" ht="31.5" hidden="1">
      <c r="A168" s="456"/>
      <c r="B168" s="618" t="s">
        <v>338</v>
      </c>
      <c r="C168" s="250"/>
      <c r="D168" s="250" t="s">
        <v>246</v>
      </c>
      <c r="E168" s="250" t="s">
        <v>320</v>
      </c>
      <c r="F168" s="250" t="s">
        <v>337</v>
      </c>
      <c r="G168" s="250"/>
      <c r="H168" s="655">
        <f>H169</f>
        <v>0</v>
      </c>
      <c r="I168" s="455">
        <f>I169</f>
        <v>0</v>
      </c>
      <c r="J168" s="194">
        <f>J169</f>
        <v>0</v>
      </c>
    </row>
    <row r="169" spans="1:10" ht="22.5" hidden="1">
      <c r="A169" s="579"/>
      <c r="B169" s="610" t="s">
        <v>336</v>
      </c>
      <c r="C169" s="608"/>
      <c r="D169" s="608" t="s">
        <v>246</v>
      </c>
      <c r="E169" s="608" t="s">
        <v>320</v>
      </c>
      <c r="F169" s="608" t="s">
        <v>335</v>
      </c>
      <c r="G169" s="608"/>
      <c r="H169" s="654">
        <f>H170+H173</f>
        <v>0</v>
      </c>
      <c r="I169" s="340">
        <f>I170+I173</f>
        <v>0</v>
      </c>
      <c r="J169" s="188">
        <f>J170+J173</f>
        <v>0</v>
      </c>
    </row>
    <row r="170" spans="1:10" ht="33.75" hidden="1">
      <c r="A170" s="579"/>
      <c r="B170" s="610" t="s">
        <v>334</v>
      </c>
      <c r="C170" s="608"/>
      <c r="D170" s="608" t="s">
        <v>246</v>
      </c>
      <c r="E170" s="608" t="s">
        <v>320</v>
      </c>
      <c r="F170" s="608" t="s">
        <v>333</v>
      </c>
      <c r="G170" s="608"/>
      <c r="H170" s="654">
        <f aca="true" t="shared" si="10" ref="H170:J171">H171</f>
        <v>0</v>
      </c>
      <c r="I170" s="340">
        <f t="shared" si="10"/>
        <v>0</v>
      </c>
      <c r="J170" s="188">
        <f t="shared" si="10"/>
        <v>0</v>
      </c>
    </row>
    <row r="171" spans="1:10" ht="33.75" hidden="1">
      <c r="A171" s="579"/>
      <c r="B171" s="393" t="s">
        <v>332</v>
      </c>
      <c r="C171" s="608"/>
      <c r="D171" s="608" t="s">
        <v>246</v>
      </c>
      <c r="E171" s="608" t="s">
        <v>320</v>
      </c>
      <c r="F171" s="608" t="s">
        <v>331</v>
      </c>
      <c r="G171" s="608"/>
      <c r="H171" s="654">
        <f t="shared" si="10"/>
        <v>0</v>
      </c>
      <c r="I171" s="340">
        <f t="shared" si="10"/>
        <v>0</v>
      </c>
      <c r="J171" s="188">
        <f t="shared" si="10"/>
        <v>0</v>
      </c>
    </row>
    <row r="172" spans="1:10" ht="12.75" hidden="1">
      <c r="A172" s="579"/>
      <c r="B172" s="581" t="s">
        <v>270</v>
      </c>
      <c r="C172" s="608"/>
      <c r="D172" s="608" t="s">
        <v>246</v>
      </c>
      <c r="E172" s="608" t="s">
        <v>320</v>
      </c>
      <c r="F172" s="608" t="s">
        <v>331</v>
      </c>
      <c r="G172" s="251" t="s">
        <v>663</v>
      </c>
      <c r="H172" s="654">
        <v>0</v>
      </c>
      <c r="I172" s="340">
        <v>0</v>
      </c>
      <c r="J172" s="188">
        <v>0</v>
      </c>
    </row>
    <row r="173" spans="1:10" ht="45" hidden="1">
      <c r="A173" s="579"/>
      <c r="B173" s="610" t="s">
        <v>330</v>
      </c>
      <c r="C173" s="608"/>
      <c r="D173" s="608" t="s">
        <v>329</v>
      </c>
      <c r="E173" s="608" t="s">
        <v>320</v>
      </c>
      <c r="F173" s="608" t="s">
        <v>328</v>
      </c>
      <c r="G173" s="608"/>
      <c r="H173" s="654">
        <f>H174+H176+H178</f>
        <v>0</v>
      </c>
      <c r="I173" s="340">
        <f>I174+I176+I178</f>
        <v>0</v>
      </c>
      <c r="J173" s="188">
        <f>J174+J176+J178</f>
        <v>0</v>
      </c>
    </row>
    <row r="174" spans="1:10" ht="22.5" hidden="1">
      <c r="A174" s="579"/>
      <c r="B174" s="393" t="s">
        <v>327</v>
      </c>
      <c r="C174" s="608"/>
      <c r="D174" s="608" t="s">
        <v>246</v>
      </c>
      <c r="E174" s="608" t="s">
        <v>320</v>
      </c>
      <c r="F174" s="608" t="s">
        <v>326</v>
      </c>
      <c r="G174" s="608"/>
      <c r="H174" s="654">
        <f>H175</f>
        <v>0</v>
      </c>
      <c r="I174" s="340">
        <f>I175</f>
        <v>0</v>
      </c>
      <c r="J174" s="188">
        <f>J175</f>
        <v>0</v>
      </c>
    </row>
    <row r="175" spans="1:10" ht="22.5" hidden="1">
      <c r="A175" s="579"/>
      <c r="B175" s="581" t="s">
        <v>248</v>
      </c>
      <c r="C175" s="608"/>
      <c r="D175" s="608" t="s">
        <v>246</v>
      </c>
      <c r="E175" s="608" t="s">
        <v>320</v>
      </c>
      <c r="F175" s="608" t="s">
        <v>326</v>
      </c>
      <c r="G175" s="251" t="s">
        <v>638</v>
      </c>
      <c r="H175" s="654"/>
      <c r="I175" s="340"/>
      <c r="J175" s="188"/>
    </row>
    <row r="176" spans="1:10" ht="33.75" hidden="1">
      <c r="A176" s="617"/>
      <c r="B176" s="393" t="s">
        <v>325</v>
      </c>
      <c r="C176" s="608"/>
      <c r="D176" s="608" t="s">
        <v>246</v>
      </c>
      <c r="E176" s="608" t="s">
        <v>320</v>
      </c>
      <c r="F176" s="608" t="s">
        <v>324</v>
      </c>
      <c r="G176" s="608"/>
      <c r="H176" s="654">
        <f>H177</f>
        <v>0</v>
      </c>
      <c r="I176" s="340">
        <f>I177</f>
        <v>0</v>
      </c>
      <c r="J176" s="188">
        <f>J177</f>
        <v>0</v>
      </c>
    </row>
    <row r="177" spans="1:10" ht="22.5" hidden="1">
      <c r="A177" s="617"/>
      <c r="B177" s="581" t="s">
        <v>248</v>
      </c>
      <c r="C177" s="608"/>
      <c r="D177" s="608" t="s">
        <v>246</v>
      </c>
      <c r="E177" s="608" t="s">
        <v>320</v>
      </c>
      <c r="F177" s="608" t="s">
        <v>324</v>
      </c>
      <c r="G177" s="251" t="s">
        <v>638</v>
      </c>
      <c r="H177" s="654"/>
      <c r="I177" s="340"/>
      <c r="J177" s="188"/>
    </row>
    <row r="178" spans="1:10" ht="45" hidden="1">
      <c r="A178" s="617"/>
      <c r="B178" s="393" t="s">
        <v>323</v>
      </c>
      <c r="C178" s="608"/>
      <c r="D178" s="608" t="s">
        <v>246</v>
      </c>
      <c r="E178" s="608" t="s">
        <v>320</v>
      </c>
      <c r="F178" s="608" t="s">
        <v>322</v>
      </c>
      <c r="G178" s="608"/>
      <c r="H178" s="654">
        <f>H179</f>
        <v>0</v>
      </c>
      <c r="I178" s="340">
        <f>I179</f>
        <v>0</v>
      </c>
      <c r="J178" s="188">
        <f>J179</f>
        <v>0</v>
      </c>
    </row>
    <row r="179" spans="1:10" ht="22.5" hidden="1">
      <c r="A179" s="617"/>
      <c r="B179" s="581" t="s">
        <v>248</v>
      </c>
      <c r="C179" s="608"/>
      <c r="D179" s="608" t="s">
        <v>246</v>
      </c>
      <c r="E179" s="608" t="s">
        <v>320</v>
      </c>
      <c r="F179" s="608" t="s">
        <v>322</v>
      </c>
      <c r="G179" s="251" t="s">
        <v>638</v>
      </c>
      <c r="H179" s="654"/>
      <c r="I179" s="340"/>
      <c r="J179" s="188"/>
    </row>
    <row r="180" spans="1:10" ht="33.75">
      <c r="A180" s="603"/>
      <c r="B180" s="393" t="s">
        <v>287</v>
      </c>
      <c r="C180" s="578"/>
      <c r="D180" s="251" t="s">
        <v>246</v>
      </c>
      <c r="E180" s="251" t="s">
        <v>320</v>
      </c>
      <c r="F180" s="251" t="s">
        <v>723</v>
      </c>
      <c r="G180" s="251"/>
      <c r="H180" s="654">
        <f aca="true" t="shared" si="11" ref="H180:J183">H181</f>
        <v>392.1</v>
      </c>
      <c r="I180" s="455">
        <f t="shared" si="11"/>
        <v>0</v>
      </c>
      <c r="J180" s="194">
        <f t="shared" si="11"/>
        <v>0</v>
      </c>
    </row>
    <row r="181" spans="1:10" ht="12.75">
      <c r="A181" s="456"/>
      <c r="B181" s="393" t="s">
        <v>744</v>
      </c>
      <c r="C181" s="578"/>
      <c r="D181" s="251" t="s">
        <v>246</v>
      </c>
      <c r="E181" s="251" t="s">
        <v>320</v>
      </c>
      <c r="F181" s="251" t="s">
        <v>718</v>
      </c>
      <c r="G181" s="251"/>
      <c r="H181" s="654">
        <f t="shared" si="11"/>
        <v>392.1</v>
      </c>
      <c r="I181" s="455">
        <f t="shared" si="11"/>
        <v>0</v>
      </c>
      <c r="J181" s="194">
        <f t="shared" si="11"/>
        <v>0</v>
      </c>
    </row>
    <row r="182" spans="1:10" ht="12.75">
      <c r="A182" s="456"/>
      <c r="B182" s="393" t="s">
        <v>744</v>
      </c>
      <c r="C182" s="578"/>
      <c r="D182" s="251" t="s">
        <v>246</v>
      </c>
      <c r="E182" s="251" t="s">
        <v>320</v>
      </c>
      <c r="F182" s="251" t="s">
        <v>716</v>
      </c>
      <c r="G182" s="251"/>
      <c r="H182" s="654">
        <f>H183</f>
        <v>392.1</v>
      </c>
      <c r="I182" s="455">
        <f t="shared" si="11"/>
        <v>0</v>
      </c>
      <c r="J182" s="194">
        <f t="shared" si="11"/>
        <v>0</v>
      </c>
    </row>
    <row r="183" spans="1:10" ht="45">
      <c r="A183" s="617"/>
      <c r="B183" s="393" t="s">
        <v>321</v>
      </c>
      <c r="C183" s="251"/>
      <c r="D183" s="251" t="s">
        <v>246</v>
      </c>
      <c r="E183" s="251" t="s">
        <v>320</v>
      </c>
      <c r="F183" s="619" t="s">
        <v>604</v>
      </c>
      <c r="G183" s="251"/>
      <c r="H183" s="654">
        <f t="shared" si="11"/>
        <v>392.1</v>
      </c>
      <c r="I183" s="340">
        <f t="shared" si="11"/>
        <v>0</v>
      </c>
      <c r="J183" s="188">
        <f t="shared" si="11"/>
        <v>0</v>
      </c>
    </row>
    <row r="184" spans="1:10" ht="22.5">
      <c r="A184" s="617"/>
      <c r="B184" s="581" t="s">
        <v>248</v>
      </c>
      <c r="C184" s="608"/>
      <c r="D184" s="608" t="s">
        <v>246</v>
      </c>
      <c r="E184" s="608" t="s">
        <v>320</v>
      </c>
      <c r="F184" s="619" t="s">
        <v>604</v>
      </c>
      <c r="G184" s="251" t="s">
        <v>638</v>
      </c>
      <c r="H184" s="654">
        <v>392.1</v>
      </c>
      <c r="I184" s="340"/>
      <c r="J184" s="188"/>
    </row>
    <row r="185" spans="1:10" ht="12.75">
      <c r="A185" s="617"/>
      <c r="B185" s="645" t="s">
        <v>687</v>
      </c>
      <c r="C185" s="616"/>
      <c r="D185" s="616" t="s">
        <v>246</v>
      </c>
      <c r="E185" s="616" t="s">
        <v>316</v>
      </c>
      <c r="F185" s="616"/>
      <c r="G185" s="616"/>
      <c r="H185" s="656">
        <f>H186+H190</f>
        <v>2644.8</v>
      </c>
      <c r="I185" s="467">
        <f>I186+I190</f>
        <v>315</v>
      </c>
      <c r="J185" s="246">
        <f>J186+J190</f>
        <v>320</v>
      </c>
    </row>
    <row r="186" spans="1:10" ht="33.75">
      <c r="A186" s="579"/>
      <c r="B186" s="598" t="s">
        <v>620</v>
      </c>
      <c r="C186" s="251"/>
      <c r="D186" s="251" t="s">
        <v>246</v>
      </c>
      <c r="E186" s="251" t="s">
        <v>316</v>
      </c>
      <c r="F186" s="251" t="s">
        <v>115</v>
      </c>
      <c r="G186" s="251"/>
      <c r="H186" s="654">
        <f aca="true" t="shared" si="12" ref="H186:J188">H187</f>
        <v>300</v>
      </c>
      <c r="I186" s="340">
        <f t="shared" si="12"/>
        <v>315</v>
      </c>
      <c r="J186" s="189">
        <f t="shared" si="12"/>
        <v>320</v>
      </c>
    </row>
    <row r="187" spans="1:10" ht="33.75">
      <c r="A187" s="579"/>
      <c r="B187" s="592" t="s">
        <v>113</v>
      </c>
      <c r="C187" s="251"/>
      <c r="D187" s="251" t="s">
        <v>246</v>
      </c>
      <c r="E187" s="251" t="s">
        <v>316</v>
      </c>
      <c r="F187" s="251" t="s">
        <v>110</v>
      </c>
      <c r="G187" s="251"/>
      <c r="H187" s="654">
        <f t="shared" si="12"/>
        <v>300</v>
      </c>
      <c r="I187" s="340">
        <f t="shared" si="12"/>
        <v>315</v>
      </c>
      <c r="J187" s="189">
        <f t="shared" si="12"/>
        <v>320</v>
      </c>
    </row>
    <row r="188" spans="1:10" ht="22.5">
      <c r="A188" s="579"/>
      <c r="B188" s="620" t="s">
        <v>111</v>
      </c>
      <c r="C188" s="608"/>
      <c r="D188" s="608" t="s">
        <v>246</v>
      </c>
      <c r="E188" s="608" t="s">
        <v>316</v>
      </c>
      <c r="F188" s="608" t="s">
        <v>103</v>
      </c>
      <c r="G188" s="608"/>
      <c r="H188" s="654">
        <f t="shared" si="12"/>
        <v>300</v>
      </c>
      <c r="I188" s="340">
        <f t="shared" si="12"/>
        <v>315</v>
      </c>
      <c r="J188" s="189">
        <f t="shared" si="12"/>
        <v>320</v>
      </c>
    </row>
    <row r="189" spans="1:10" ht="22.5">
      <c r="A189" s="579"/>
      <c r="B189" s="581" t="s">
        <v>248</v>
      </c>
      <c r="C189" s="608"/>
      <c r="D189" s="608" t="s">
        <v>246</v>
      </c>
      <c r="E189" s="608" t="s">
        <v>316</v>
      </c>
      <c r="F189" s="608" t="s">
        <v>103</v>
      </c>
      <c r="G189" s="251" t="s">
        <v>638</v>
      </c>
      <c r="H189" s="654">
        <f>320-20</f>
        <v>300</v>
      </c>
      <c r="I189" s="340">
        <v>315</v>
      </c>
      <c r="J189" s="188">
        <v>320</v>
      </c>
    </row>
    <row r="190" spans="1:10" ht="33.75">
      <c r="A190" s="621"/>
      <c r="B190" s="393" t="s">
        <v>287</v>
      </c>
      <c r="C190" s="580"/>
      <c r="D190" s="251" t="s">
        <v>246</v>
      </c>
      <c r="E190" s="251" t="s">
        <v>316</v>
      </c>
      <c r="F190" s="251" t="s">
        <v>723</v>
      </c>
      <c r="G190" s="251"/>
      <c r="H190" s="654">
        <f>H191</f>
        <v>2344.8</v>
      </c>
      <c r="I190" s="340">
        <f aca="true" t="shared" si="13" ref="H190:J191">I191</f>
        <v>0</v>
      </c>
      <c r="J190" s="189">
        <f t="shared" si="13"/>
        <v>0</v>
      </c>
    </row>
    <row r="191" spans="1:10" ht="12.75">
      <c r="A191" s="579"/>
      <c r="B191" s="393" t="s">
        <v>744</v>
      </c>
      <c r="C191" s="580"/>
      <c r="D191" s="251" t="s">
        <v>246</v>
      </c>
      <c r="E191" s="251" t="s">
        <v>316</v>
      </c>
      <c r="F191" s="251" t="s">
        <v>718</v>
      </c>
      <c r="G191" s="251"/>
      <c r="H191" s="654">
        <f t="shared" si="13"/>
        <v>2344.8</v>
      </c>
      <c r="I191" s="340">
        <f t="shared" si="13"/>
        <v>0</v>
      </c>
      <c r="J191" s="189">
        <f t="shared" si="13"/>
        <v>0</v>
      </c>
    </row>
    <row r="192" spans="1:10" ht="12.75">
      <c r="A192" s="579"/>
      <c r="B192" s="393" t="s">
        <v>744</v>
      </c>
      <c r="C192" s="580"/>
      <c r="D192" s="251" t="s">
        <v>246</v>
      </c>
      <c r="E192" s="251" t="s">
        <v>316</v>
      </c>
      <c r="F192" s="251" t="s">
        <v>716</v>
      </c>
      <c r="G192" s="251"/>
      <c r="H192" s="654">
        <f>H193+H195+H198+H199</f>
        <v>2344.8</v>
      </c>
      <c r="I192" s="340">
        <f>I193+I195+I198</f>
        <v>0</v>
      </c>
      <c r="J192" s="189">
        <f>J193+J195+J198</f>
        <v>0</v>
      </c>
    </row>
    <row r="193" spans="1:10" ht="12.75">
      <c r="A193" s="456"/>
      <c r="B193" s="393" t="s">
        <v>319</v>
      </c>
      <c r="C193" s="251"/>
      <c r="D193" s="251" t="s">
        <v>246</v>
      </c>
      <c r="E193" s="251" t="s">
        <v>316</v>
      </c>
      <c r="F193" s="251" t="s">
        <v>318</v>
      </c>
      <c r="G193" s="251"/>
      <c r="H193" s="654">
        <f>H194</f>
        <v>2000</v>
      </c>
      <c r="I193" s="340">
        <f>I194</f>
        <v>0</v>
      </c>
      <c r="J193" s="189">
        <f>J194</f>
        <v>0</v>
      </c>
    </row>
    <row r="194" spans="1:11" ht="22.5">
      <c r="A194" s="617"/>
      <c r="B194" s="581" t="s">
        <v>248</v>
      </c>
      <c r="C194" s="608"/>
      <c r="D194" s="608" t="s">
        <v>246</v>
      </c>
      <c r="E194" s="608" t="s">
        <v>316</v>
      </c>
      <c r="F194" s="608" t="s">
        <v>318</v>
      </c>
      <c r="G194" s="251" t="s">
        <v>638</v>
      </c>
      <c r="H194" s="654">
        <f>200+500+1000+300</f>
        <v>2000</v>
      </c>
      <c r="I194" s="340"/>
      <c r="J194" s="189"/>
      <c r="K194" s="561"/>
    </row>
    <row r="195" spans="1:10" ht="12.75">
      <c r="A195" s="456"/>
      <c r="B195" s="393" t="s">
        <v>317</v>
      </c>
      <c r="C195" s="251"/>
      <c r="D195" s="251" t="s">
        <v>246</v>
      </c>
      <c r="E195" s="251" t="s">
        <v>316</v>
      </c>
      <c r="F195" s="251" t="s">
        <v>690</v>
      </c>
      <c r="G195" s="251"/>
      <c r="H195" s="654">
        <f>H196</f>
        <v>94.8</v>
      </c>
      <c r="I195" s="340">
        <f>I196</f>
        <v>0</v>
      </c>
      <c r="J195" s="189">
        <f>J196</f>
        <v>0</v>
      </c>
    </row>
    <row r="196" spans="1:10" ht="22.5">
      <c r="A196" s="622"/>
      <c r="B196" s="581" t="s">
        <v>248</v>
      </c>
      <c r="C196" s="608"/>
      <c r="D196" s="608" t="s">
        <v>246</v>
      </c>
      <c r="E196" s="608" t="s">
        <v>316</v>
      </c>
      <c r="F196" s="608" t="s">
        <v>690</v>
      </c>
      <c r="G196" s="251" t="s">
        <v>638</v>
      </c>
      <c r="H196" s="654">
        <v>94.8</v>
      </c>
      <c r="I196" s="340"/>
      <c r="J196" s="188"/>
    </row>
    <row r="197" spans="1:10" ht="12.75">
      <c r="A197" s="622"/>
      <c r="B197" s="393" t="s">
        <v>689</v>
      </c>
      <c r="C197" s="251"/>
      <c r="D197" s="251" t="s">
        <v>246</v>
      </c>
      <c r="E197" s="251" t="s">
        <v>316</v>
      </c>
      <c r="F197" s="251" t="s">
        <v>686</v>
      </c>
      <c r="G197" s="251"/>
      <c r="H197" s="654">
        <f>H198+H199</f>
        <v>250</v>
      </c>
      <c r="I197" s="340">
        <f>I198</f>
        <v>0</v>
      </c>
      <c r="J197" s="188">
        <f>J198</f>
        <v>0</v>
      </c>
    </row>
    <row r="198" spans="1:11" ht="22.5">
      <c r="A198" s="622"/>
      <c r="B198" s="581" t="s">
        <v>248</v>
      </c>
      <c r="C198" s="608"/>
      <c r="D198" s="608" t="s">
        <v>246</v>
      </c>
      <c r="E198" s="608" t="s">
        <v>316</v>
      </c>
      <c r="F198" s="608" t="s">
        <v>686</v>
      </c>
      <c r="G198" s="251" t="s">
        <v>638</v>
      </c>
      <c r="H198" s="677">
        <f>3939.333-2939.333-750</f>
        <v>250</v>
      </c>
      <c r="I198" s="340"/>
      <c r="J198" s="188"/>
      <c r="K198" s="561"/>
    </row>
    <row r="199" spans="1:10" ht="12.75" hidden="1">
      <c r="A199" s="622"/>
      <c r="B199" s="581" t="s">
        <v>394</v>
      </c>
      <c r="C199" s="608"/>
      <c r="D199" s="608"/>
      <c r="E199" s="608"/>
      <c r="F199" s="608"/>
      <c r="G199" s="251"/>
      <c r="H199" s="654"/>
      <c r="I199" s="340"/>
      <c r="J199" s="247"/>
    </row>
    <row r="200" spans="1:10" ht="12.75">
      <c r="A200" s="622"/>
      <c r="B200" s="645" t="s">
        <v>181</v>
      </c>
      <c r="C200" s="615"/>
      <c r="D200" s="616" t="s">
        <v>256</v>
      </c>
      <c r="E200" s="616" t="s">
        <v>252</v>
      </c>
      <c r="F200" s="616"/>
      <c r="G200" s="616"/>
      <c r="H200" s="656">
        <f>H201+H221+H241</f>
        <v>46151.118</v>
      </c>
      <c r="I200" s="467">
        <f>I201+I221+I241</f>
        <v>40536.79</v>
      </c>
      <c r="J200" s="246">
        <f>J201+J221+J241</f>
        <v>40253.18</v>
      </c>
    </row>
    <row r="201" spans="1:10" ht="12.75">
      <c r="A201" s="617"/>
      <c r="B201" s="645" t="s">
        <v>648</v>
      </c>
      <c r="C201" s="616"/>
      <c r="D201" s="616" t="s">
        <v>256</v>
      </c>
      <c r="E201" s="616" t="s">
        <v>249</v>
      </c>
      <c r="F201" s="616"/>
      <c r="G201" s="616"/>
      <c r="H201" s="656">
        <f>H202+H212</f>
        <v>903.1329999999999</v>
      </c>
      <c r="I201" s="467">
        <f aca="true" t="shared" si="14" ref="H201:J203">I202</f>
        <v>799.115</v>
      </c>
      <c r="J201" s="246">
        <f t="shared" si="14"/>
        <v>895.01</v>
      </c>
    </row>
    <row r="202" spans="1:10" ht="22.5" customHeight="1">
      <c r="A202" s="621"/>
      <c r="B202" s="393" t="s">
        <v>287</v>
      </c>
      <c r="C202" s="580"/>
      <c r="D202" s="251" t="s">
        <v>256</v>
      </c>
      <c r="E202" s="251" t="s">
        <v>249</v>
      </c>
      <c r="F202" s="251" t="s">
        <v>723</v>
      </c>
      <c r="G202" s="251"/>
      <c r="H202" s="654">
        <f t="shared" si="14"/>
        <v>775.92</v>
      </c>
      <c r="I202" s="340">
        <f t="shared" si="14"/>
        <v>799.115</v>
      </c>
      <c r="J202" s="189">
        <f t="shared" si="14"/>
        <v>895.01</v>
      </c>
    </row>
    <row r="203" spans="1:10" ht="12.75">
      <c r="A203" s="579"/>
      <c r="B203" s="393" t="s">
        <v>744</v>
      </c>
      <c r="C203" s="580"/>
      <c r="D203" s="251" t="s">
        <v>256</v>
      </c>
      <c r="E203" s="251" t="s">
        <v>249</v>
      </c>
      <c r="F203" s="251" t="s">
        <v>718</v>
      </c>
      <c r="G203" s="251"/>
      <c r="H203" s="654">
        <f t="shared" si="14"/>
        <v>775.92</v>
      </c>
      <c r="I203" s="340">
        <f t="shared" si="14"/>
        <v>799.115</v>
      </c>
      <c r="J203" s="189">
        <f t="shared" si="14"/>
        <v>895.01</v>
      </c>
    </row>
    <row r="204" spans="1:10" ht="12.75">
      <c r="A204" s="579"/>
      <c r="B204" s="393" t="s">
        <v>744</v>
      </c>
      <c r="C204" s="580"/>
      <c r="D204" s="251" t="s">
        <v>256</v>
      </c>
      <c r="E204" s="251" t="s">
        <v>249</v>
      </c>
      <c r="F204" s="251" t="s">
        <v>716</v>
      </c>
      <c r="G204" s="251"/>
      <c r="H204" s="654">
        <f>H205+H207+H209</f>
        <v>775.92</v>
      </c>
      <c r="I204" s="340">
        <f>I205+I207+I209</f>
        <v>799.115</v>
      </c>
      <c r="J204" s="189">
        <f>J205+J207+J209</f>
        <v>895.01</v>
      </c>
    </row>
    <row r="205" spans="1:10" ht="12.75" hidden="1">
      <c r="A205" s="456"/>
      <c r="B205" s="393" t="s">
        <v>315</v>
      </c>
      <c r="C205" s="251"/>
      <c r="D205" s="251" t="s">
        <v>256</v>
      </c>
      <c r="E205" s="251" t="s">
        <v>249</v>
      </c>
      <c r="F205" s="251" t="s">
        <v>667</v>
      </c>
      <c r="G205" s="251"/>
      <c r="H205" s="654">
        <f>H206</f>
        <v>0</v>
      </c>
      <c r="I205" s="340">
        <f>I206</f>
        <v>0</v>
      </c>
      <c r="J205" s="189">
        <f>J206</f>
        <v>0</v>
      </c>
    </row>
    <row r="206" spans="1:10" ht="22.5" hidden="1">
      <c r="A206" s="617"/>
      <c r="B206" s="581" t="s">
        <v>248</v>
      </c>
      <c r="C206" s="251"/>
      <c r="D206" s="608" t="s">
        <v>256</v>
      </c>
      <c r="E206" s="608" t="s">
        <v>249</v>
      </c>
      <c r="F206" s="251" t="s">
        <v>667</v>
      </c>
      <c r="G206" s="251" t="s">
        <v>638</v>
      </c>
      <c r="H206" s="654">
        <v>0</v>
      </c>
      <c r="I206" s="340"/>
      <c r="J206" s="188"/>
    </row>
    <row r="207" spans="1:10" ht="12.75" hidden="1">
      <c r="A207" s="456"/>
      <c r="B207" s="393" t="s">
        <v>314</v>
      </c>
      <c r="C207" s="251"/>
      <c r="D207" s="251" t="s">
        <v>256</v>
      </c>
      <c r="E207" s="251" t="s">
        <v>249</v>
      </c>
      <c r="F207" s="251" t="s">
        <v>313</v>
      </c>
      <c r="G207" s="251"/>
      <c r="H207" s="654">
        <f>H208</f>
        <v>0</v>
      </c>
      <c r="I207" s="340">
        <f>I208</f>
        <v>0</v>
      </c>
      <c r="J207" s="188">
        <f>J208</f>
        <v>0</v>
      </c>
    </row>
    <row r="208" spans="1:10" ht="22.5" hidden="1">
      <c r="A208" s="617"/>
      <c r="B208" s="581" t="s">
        <v>248</v>
      </c>
      <c r="C208" s="251"/>
      <c r="D208" s="608" t="s">
        <v>256</v>
      </c>
      <c r="E208" s="608" t="s">
        <v>249</v>
      </c>
      <c r="F208" s="608" t="s">
        <v>313</v>
      </c>
      <c r="G208" s="251" t="s">
        <v>638</v>
      </c>
      <c r="H208" s="654"/>
      <c r="I208" s="340"/>
      <c r="J208" s="188"/>
    </row>
    <row r="209" spans="1:10" ht="12.75">
      <c r="A209" s="456"/>
      <c r="B209" s="393" t="s">
        <v>649</v>
      </c>
      <c r="C209" s="251"/>
      <c r="D209" s="251" t="s">
        <v>256</v>
      </c>
      <c r="E209" s="251" t="s">
        <v>249</v>
      </c>
      <c r="F209" s="251" t="s">
        <v>647</v>
      </c>
      <c r="G209" s="251"/>
      <c r="H209" s="654">
        <f>H210</f>
        <v>775.92</v>
      </c>
      <c r="I209" s="340">
        <f>I210</f>
        <v>799.115</v>
      </c>
      <c r="J209" s="188">
        <f>J210</f>
        <v>895.01</v>
      </c>
    </row>
    <row r="210" spans="1:10" ht="22.5">
      <c r="A210" s="617"/>
      <c r="B210" s="581" t="s">
        <v>248</v>
      </c>
      <c r="C210" s="251"/>
      <c r="D210" s="608" t="s">
        <v>256</v>
      </c>
      <c r="E210" s="608" t="s">
        <v>249</v>
      </c>
      <c r="F210" s="608" t="s">
        <v>647</v>
      </c>
      <c r="G210" s="251" t="s">
        <v>638</v>
      </c>
      <c r="H210" s="654">
        <v>775.92</v>
      </c>
      <c r="I210" s="340">
        <v>799.115</v>
      </c>
      <c r="J210" s="188">
        <v>895.01</v>
      </c>
    </row>
    <row r="211" spans="1:10" ht="12.75" hidden="1">
      <c r="A211" s="579"/>
      <c r="B211" s="640" t="s">
        <v>682</v>
      </c>
      <c r="C211" s="578"/>
      <c r="D211" s="250" t="s">
        <v>285</v>
      </c>
      <c r="E211" s="250" t="s">
        <v>284</v>
      </c>
      <c r="F211" s="250"/>
      <c r="G211" s="250"/>
      <c r="H211" s="655">
        <f>H212</f>
        <v>127.21300000000001</v>
      </c>
      <c r="I211" s="340"/>
      <c r="J211" s="247"/>
    </row>
    <row r="212" spans="1:10" ht="33.75">
      <c r="A212" s="579"/>
      <c r="B212" s="681" t="s">
        <v>603</v>
      </c>
      <c r="C212" s="682"/>
      <c r="D212" s="683" t="s">
        <v>256</v>
      </c>
      <c r="E212" s="683" t="s">
        <v>249</v>
      </c>
      <c r="F212" s="683" t="s">
        <v>261</v>
      </c>
      <c r="G212" s="683"/>
      <c r="H212" s="684">
        <f>H213+H217</f>
        <v>127.21300000000001</v>
      </c>
      <c r="I212" s="340"/>
      <c r="J212" s="247"/>
    </row>
    <row r="213" spans="1:10" ht="12.75">
      <c r="A213" s="579"/>
      <c r="B213" s="685" t="s">
        <v>591</v>
      </c>
      <c r="C213" s="686"/>
      <c r="D213" s="687" t="s">
        <v>256</v>
      </c>
      <c r="E213" s="687" t="s">
        <v>249</v>
      </c>
      <c r="F213" s="687" t="s">
        <v>596</v>
      </c>
      <c r="G213" s="687"/>
      <c r="H213" s="688">
        <f>H214</f>
        <v>102.349</v>
      </c>
      <c r="I213" s="340"/>
      <c r="J213" s="247"/>
    </row>
    <row r="214" spans="1:10" ht="22.5">
      <c r="A214" s="579"/>
      <c r="B214" s="685" t="s">
        <v>592</v>
      </c>
      <c r="C214" s="686"/>
      <c r="D214" s="687" t="s">
        <v>256</v>
      </c>
      <c r="E214" s="687" t="s">
        <v>249</v>
      </c>
      <c r="F214" s="687" t="s">
        <v>597</v>
      </c>
      <c r="G214" s="687"/>
      <c r="H214" s="688">
        <f>H215</f>
        <v>102.349</v>
      </c>
      <c r="I214" s="340"/>
      <c r="J214" s="247"/>
    </row>
    <row r="215" spans="1:10" ht="33.75">
      <c r="A215" s="579"/>
      <c r="B215" s="689" t="s">
        <v>593</v>
      </c>
      <c r="C215" s="686"/>
      <c r="D215" s="687" t="s">
        <v>256</v>
      </c>
      <c r="E215" s="687" t="s">
        <v>249</v>
      </c>
      <c r="F215" s="690" t="s">
        <v>598</v>
      </c>
      <c r="G215" s="687"/>
      <c r="H215" s="688">
        <f>H216</f>
        <v>102.349</v>
      </c>
      <c r="I215" s="340"/>
      <c r="J215" s="247"/>
    </row>
    <row r="216" spans="1:10" ht="22.5">
      <c r="A216" s="579"/>
      <c r="B216" s="691" t="s">
        <v>286</v>
      </c>
      <c r="C216" s="692"/>
      <c r="D216" s="687" t="s">
        <v>256</v>
      </c>
      <c r="E216" s="687" t="s">
        <v>249</v>
      </c>
      <c r="F216" s="690" t="s">
        <v>598</v>
      </c>
      <c r="G216" s="687" t="s">
        <v>711</v>
      </c>
      <c r="H216" s="693">
        <v>102.349</v>
      </c>
      <c r="I216" s="340"/>
      <c r="J216" s="247"/>
    </row>
    <row r="217" spans="1:10" ht="22.5">
      <c r="A217" s="579"/>
      <c r="B217" s="685" t="s">
        <v>595</v>
      </c>
      <c r="C217" s="692"/>
      <c r="D217" s="687" t="s">
        <v>256</v>
      </c>
      <c r="E217" s="687" t="s">
        <v>249</v>
      </c>
      <c r="F217" s="690" t="s">
        <v>599</v>
      </c>
      <c r="G217" s="687"/>
      <c r="H217" s="693">
        <f>H218</f>
        <v>24.864</v>
      </c>
      <c r="I217" s="340"/>
      <c r="J217" s="247"/>
    </row>
    <row r="218" spans="1:10" ht="22.5">
      <c r="A218" s="579"/>
      <c r="B218" s="685" t="s">
        <v>592</v>
      </c>
      <c r="C218" s="692"/>
      <c r="D218" s="687" t="s">
        <v>256</v>
      </c>
      <c r="E218" s="687" t="s">
        <v>249</v>
      </c>
      <c r="F218" s="687" t="s">
        <v>600</v>
      </c>
      <c r="G218" s="687"/>
      <c r="H218" s="693">
        <f>H219</f>
        <v>24.864</v>
      </c>
      <c r="I218" s="340"/>
      <c r="J218" s="247"/>
    </row>
    <row r="219" spans="1:10" ht="33.75">
      <c r="A219" s="579"/>
      <c r="B219" s="685" t="s">
        <v>593</v>
      </c>
      <c r="C219" s="692"/>
      <c r="D219" s="687" t="s">
        <v>256</v>
      </c>
      <c r="E219" s="687" t="s">
        <v>249</v>
      </c>
      <c r="F219" s="690" t="s">
        <v>601</v>
      </c>
      <c r="G219" s="687"/>
      <c r="H219" s="693">
        <f>H220</f>
        <v>24.864</v>
      </c>
      <c r="I219" s="340"/>
      <c r="J219" s="247"/>
    </row>
    <row r="220" spans="1:10" ht="22.5">
      <c r="A220" s="579"/>
      <c r="B220" s="691" t="s">
        <v>286</v>
      </c>
      <c r="C220" s="692"/>
      <c r="D220" s="687" t="s">
        <v>256</v>
      </c>
      <c r="E220" s="687" t="s">
        <v>249</v>
      </c>
      <c r="F220" s="690" t="s">
        <v>601</v>
      </c>
      <c r="G220" s="687" t="s">
        <v>711</v>
      </c>
      <c r="H220" s="693">
        <v>24.864</v>
      </c>
      <c r="I220" s="340"/>
      <c r="J220" s="247"/>
    </row>
    <row r="221" spans="1:10" ht="12.75">
      <c r="A221" s="622"/>
      <c r="B221" s="645" t="s">
        <v>312</v>
      </c>
      <c r="C221" s="616"/>
      <c r="D221" s="616" t="s">
        <v>256</v>
      </c>
      <c r="E221" s="616" t="s">
        <v>277</v>
      </c>
      <c r="F221" s="616"/>
      <c r="G221" s="616"/>
      <c r="H221" s="656">
        <f>H222+H226+H234</f>
        <v>20348.93</v>
      </c>
      <c r="I221" s="467">
        <f>I222+I226+I234</f>
        <v>3718.8</v>
      </c>
      <c r="J221" s="246">
        <f>J222+J226+J234</f>
        <v>4854</v>
      </c>
    </row>
    <row r="222" spans="1:10" ht="22.5">
      <c r="A222" s="622"/>
      <c r="B222" s="623" t="s">
        <v>609</v>
      </c>
      <c r="C222" s="251"/>
      <c r="D222" s="251" t="s">
        <v>256</v>
      </c>
      <c r="E222" s="251" t="s">
        <v>277</v>
      </c>
      <c r="F222" s="251" t="s">
        <v>31</v>
      </c>
      <c r="G222" s="251"/>
      <c r="H222" s="654">
        <f aca="true" t="shared" si="15" ref="H222:J224">H223</f>
        <v>4700</v>
      </c>
      <c r="I222" s="340">
        <f t="shared" si="15"/>
        <v>48</v>
      </c>
      <c r="J222" s="189">
        <f t="shared" si="15"/>
        <v>816.12</v>
      </c>
    </row>
    <row r="223" spans="1:10" ht="12.75">
      <c r="A223" s="622"/>
      <c r="B223" s="596" t="s">
        <v>30</v>
      </c>
      <c r="C223" s="251"/>
      <c r="D223" s="608" t="s">
        <v>256</v>
      </c>
      <c r="E223" s="608" t="s">
        <v>277</v>
      </c>
      <c r="F223" s="251" t="s">
        <v>29</v>
      </c>
      <c r="G223" s="251"/>
      <c r="H223" s="654">
        <f t="shared" si="15"/>
        <v>4700</v>
      </c>
      <c r="I223" s="340">
        <f t="shared" si="15"/>
        <v>48</v>
      </c>
      <c r="J223" s="189">
        <f t="shared" si="15"/>
        <v>816.12</v>
      </c>
    </row>
    <row r="224" spans="1:10" ht="22.5">
      <c r="A224" s="622"/>
      <c r="B224" s="624" t="s">
        <v>28</v>
      </c>
      <c r="C224" s="608"/>
      <c r="D224" s="608" t="s">
        <v>256</v>
      </c>
      <c r="E224" s="608" t="s">
        <v>277</v>
      </c>
      <c r="F224" s="608" t="s">
        <v>26</v>
      </c>
      <c r="G224" s="608"/>
      <c r="H224" s="654">
        <f t="shared" si="15"/>
        <v>4700</v>
      </c>
      <c r="I224" s="340">
        <f t="shared" si="15"/>
        <v>48</v>
      </c>
      <c r="J224" s="189">
        <f t="shared" si="15"/>
        <v>816.12</v>
      </c>
    </row>
    <row r="225" spans="1:10" ht="12.75">
      <c r="A225" s="622"/>
      <c r="B225" s="581" t="s">
        <v>270</v>
      </c>
      <c r="C225" s="251"/>
      <c r="D225" s="608" t="s">
        <v>256</v>
      </c>
      <c r="E225" s="608" t="s">
        <v>277</v>
      </c>
      <c r="F225" s="608" t="s">
        <v>26</v>
      </c>
      <c r="G225" s="251" t="s">
        <v>663</v>
      </c>
      <c r="H225" s="654">
        <v>4700</v>
      </c>
      <c r="I225" s="340">
        <v>48</v>
      </c>
      <c r="J225" s="188">
        <v>816.12</v>
      </c>
    </row>
    <row r="226" spans="1:10" ht="45" customHeight="1">
      <c r="A226" s="579"/>
      <c r="B226" s="596" t="s">
        <v>631</v>
      </c>
      <c r="C226" s="251"/>
      <c r="D226" s="251" t="s">
        <v>256</v>
      </c>
      <c r="E226" s="251" t="s">
        <v>277</v>
      </c>
      <c r="F226" s="251" t="s">
        <v>18</v>
      </c>
      <c r="G226" s="251"/>
      <c r="H226" s="654">
        <f>H229+H233</f>
        <v>10748.93</v>
      </c>
      <c r="I226" s="340">
        <f>I227</f>
        <v>3670.8</v>
      </c>
      <c r="J226" s="189">
        <f>J227</f>
        <v>4037.88</v>
      </c>
    </row>
    <row r="227" spans="1:10" ht="22.5">
      <c r="A227" s="625"/>
      <c r="B227" s="592" t="s">
        <v>17</v>
      </c>
      <c r="C227" s="608"/>
      <c r="D227" s="608" t="s">
        <v>256</v>
      </c>
      <c r="E227" s="608" t="s">
        <v>277</v>
      </c>
      <c r="F227" s="608" t="s">
        <v>16</v>
      </c>
      <c r="G227" s="608"/>
      <c r="H227" s="654">
        <f>H228</f>
        <v>3250.8</v>
      </c>
      <c r="I227" s="340">
        <f>I228</f>
        <v>3670.8</v>
      </c>
      <c r="J227" s="189">
        <f>J228</f>
        <v>4037.88</v>
      </c>
    </row>
    <row r="228" spans="1:10" ht="30" customHeight="1">
      <c r="A228" s="625"/>
      <c r="B228" s="592" t="s">
        <v>660</v>
      </c>
      <c r="C228" s="608"/>
      <c r="D228" s="608" t="s">
        <v>256</v>
      </c>
      <c r="E228" s="608" t="s">
        <v>277</v>
      </c>
      <c r="F228" s="608" t="s">
        <v>15</v>
      </c>
      <c r="G228" s="608"/>
      <c r="H228" s="654">
        <f>H229+H230</f>
        <v>3250.8</v>
      </c>
      <c r="I228" s="340">
        <f>I229+I230</f>
        <v>3670.8</v>
      </c>
      <c r="J228" s="189">
        <f>J229+J230</f>
        <v>4037.88</v>
      </c>
    </row>
    <row r="229" spans="1:10" ht="22.5">
      <c r="A229" s="617"/>
      <c r="B229" s="581" t="s">
        <v>248</v>
      </c>
      <c r="C229" s="608"/>
      <c r="D229" s="608" t="s">
        <v>256</v>
      </c>
      <c r="E229" s="608" t="s">
        <v>277</v>
      </c>
      <c r="F229" s="608" t="s">
        <v>15</v>
      </c>
      <c r="G229" s="251" t="s">
        <v>638</v>
      </c>
      <c r="H229" s="654">
        <v>3250.8</v>
      </c>
      <c r="I229" s="340">
        <v>3670.8</v>
      </c>
      <c r="J229" s="188">
        <v>4037.88</v>
      </c>
    </row>
    <row r="230" spans="1:10" ht="12.75" hidden="1">
      <c r="A230" s="617"/>
      <c r="B230" s="393" t="s">
        <v>311</v>
      </c>
      <c r="C230" s="608"/>
      <c r="D230" s="608" t="s">
        <v>256</v>
      </c>
      <c r="E230" s="608" t="s">
        <v>277</v>
      </c>
      <c r="F230" s="608" t="s">
        <v>310</v>
      </c>
      <c r="G230" s="608"/>
      <c r="H230" s="654">
        <f>H231</f>
        <v>0</v>
      </c>
      <c r="I230" s="340">
        <f>I231</f>
        <v>0</v>
      </c>
      <c r="J230" s="188">
        <f>J231</f>
        <v>0</v>
      </c>
    </row>
    <row r="231" spans="1:10" ht="22.5" hidden="1">
      <c r="A231" s="617"/>
      <c r="B231" s="581" t="s">
        <v>248</v>
      </c>
      <c r="C231" s="251"/>
      <c r="D231" s="608" t="s">
        <v>256</v>
      </c>
      <c r="E231" s="608" t="s">
        <v>277</v>
      </c>
      <c r="F231" s="608" t="s">
        <v>309</v>
      </c>
      <c r="G231" s="251" t="s">
        <v>638</v>
      </c>
      <c r="H231" s="654"/>
      <c r="I231" s="340"/>
      <c r="J231" s="188"/>
    </row>
    <row r="232" spans="1:10" ht="22.5">
      <c r="A232" s="617"/>
      <c r="B232" s="646" t="s">
        <v>677</v>
      </c>
      <c r="C232" s="251"/>
      <c r="D232" s="608" t="s">
        <v>256</v>
      </c>
      <c r="E232" s="608" t="s">
        <v>277</v>
      </c>
      <c r="F232" s="608" t="s">
        <v>14</v>
      </c>
      <c r="G232" s="251"/>
      <c r="H232" s="654">
        <f>H233</f>
        <v>7498.13</v>
      </c>
      <c r="I232" s="340"/>
      <c r="J232" s="247"/>
    </row>
    <row r="233" spans="1:10" ht="22.5">
      <c r="A233" s="617"/>
      <c r="B233" s="581" t="s">
        <v>248</v>
      </c>
      <c r="C233" s="251"/>
      <c r="D233" s="608" t="s">
        <v>256</v>
      </c>
      <c r="E233" s="608" t="s">
        <v>277</v>
      </c>
      <c r="F233" s="608" t="s">
        <v>14</v>
      </c>
      <c r="G233" s="251" t="s">
        <v>638</v>
      </c>
      <c r="H233" s="654">
        <v>7498.13</v>
      </c>
      <c r="I233" s="340"/>
      <c r="J233" s="247"/>
    </row>
    <row r="234" spans="1:10" ht="27.75" customHeight="1">
      <c r="A234" s="625"/>
      <c r="B234" s="393" t="s">
        <v>287</v>
      </c>
      <c r="C234" s="608"/>
      <c r="D234" s="608" t="s">
        <v>256</v>
      </c>
      <c r="E234" s="608" t="s">
        <v>277</v>
      </c>
      <c r="F234" s="251" t="s">
        <v>723</v>
      </c>
      <c r="G234" s="608"/>
      <c r="H234" s="654">
        <f>H235</f>
        <v>4900</v>
      </c>
      <c r="I234" s="340">
        <f>I235</f>
        <v>0</v>
      </c>
      <c r="J234" s="189">
        <f>J235</f>
        <v>0</v>
      </c>
    </row>
    <row r="235" spans="1:10" ht="12.75">
      <c r="A235" s="625"/>
      <c r="B235" s="580" t="s">
        <v>744</v>
      </c>
      <c r="C235" s="608"/>
      <c r="D235" s="608" t="s">
        <v>256</v>
      </c>
      <c r="E235" s="608" t="s">
        <v>277</v>
      </c>
      <c r="F235" s="251" t="s">
        <v>359</v>
      </c>
      <c r="G235" s="608"/>
      <c r="H235" s="654">
        <f>H236</f>
        <v>4900</v>
      </c>
      <c r="I235" s="340">
        <f aca="true" t="shared" si="16" ref="I235:J237">I236</f>
        <v>0</v>
      </c>
      <c r="J235" s="189">
        <f t="shared" si="16"/>
        <v>0</v>
      </c>
    </row>
    <row r="236" spans="1:10" ht="12.75">
      <c r="A236" s="617"/>
      <c r="B236" s="580" t="s">
        <v>744</v>
      </c>
      <c r="C236" s="608"/>
      <c r="D236" s="608" t="s">
        <v>256</v>
      </c>
      <c r="E236" s="608" t="s">
        <v>277</v>
      </c>
      <c r="F236" s="251" t="s">
        <v>716</v>
      </c>
      <c r="G236" s="608"/>
      <c r="H236" s="654">
        <f>H237</f>
        <v>4900</v>
      </c>
      <c r="I236" s="340">
        <f t="shared" si="16"/>
        <v>0</v>
      </c>
      <c r="J236" s="189">
        <f t="shared" si="16"/>
        <v>0</v>
      </c>
    </row>
    <row r="237" spans="1:10" ht="22.5">
      <c r="A237" s="622"/>
      <c r="B237" s="609" t="s">
        <v>308</v>
      </c>
      <c r="C237" s="251"/>
      <c r="D237" s="608" t="s">
        <v>256</v>
      </c>
      <c r="E237" s="608" t="s">
        <v>277</v>
      </c>
      <c r="F237" s="251" t="s">
        <v>307</v>
      </c>
      <c r="G237" s="251"/>
      <c r="H237" s="654">
        <f>H238</f>
        <v>4900</v>
      </c>
      <c r="I237" s="340">
        <f t="shared" si="16"/>
        <v>0</v>
      </c>
      <c r="J237" s="189">
        <f t="shared" si="16"/>
        <v>0</v>
      </c>
    </row>
    <row r="238" spans="1:10" ht="12.75">
      <c r="A238" s="622"/>
      <c r="B238" s="581" t="s">
        <v>270</v>
      </c>
      <c r="C238" s="608"/>
      <c r="D238" s="608" t="s">
        <v>256</v>
      </c>
      <c r="E238" s="608" t="s">
        <v>277</v>
      </c>
      <c r="F238" s="251" t="s">
        <v>307</v>
      </c>
      <c r="G238" s="251" t="s">
        <v>663</v>
      </c>
      <c r="H238" s="654">
        <v>4900</v>
      </c>
      <c r="I238" s="340"/>
      <c r="J238" s="188"/>
    </row>
    <row r="239" spans="1:10" ht="22.5" hidden="1">
      <c r="A239" s="622"/>
      <c r="B239" s="581" t="s">
        <v>248</v>
      </c>
      <c r="C239" s="251"/>
      <c r="D239" s="608" t="s">
        <v>256</v>
      </c>
      <c r="E239" s="608" t="s">
        <v>277</v>
      </c>
      <c r="F239" s="608" t="s">
        <v>305</v>
      </c>
      <c r="G239" s="251" t="s">
        <v>638</v>
      </c>
      <c r="H239" s="654"/>
      <c r="I239" s="340"/>
      <c r="J239" s="188"/>
    </row>
    <row r="240" spans="1:10" ht="22.5" hidden="1">
      <c r="A240" s="622"/>
      <c r="B240" s="581" t="s">
        <v>306</v>
      </c>
      <c r="C240" s="251"/>
      <c r="D240" s="608" t="s">
        <v>256</v>
      </c>
      <c r="E240" s="608" t="s">
        <v>277</v>
      </c>
      <c r="F240" s="608" t="s">
        <v>305</v>
      </c>
      <c r="G240" s="251" t="s">
        <v>304</v>
      </c>
      <c r="H240" s="654"/>
      <c r="I240" s="340"/>
      <c r="J240" s="188"/>
    </row>
    <row r="241" spans="1:10" ht="12.75">
      <c r="A241" s="617"/>
      <c r="B241" s="645" t="s">
        <v>671</v>
      </c>
      <c r="C241" s="616"/>
      <c r="D241" s="616" t="s">
        <v>256</v>
      </c>
      <c r="E241" s="616" t="s">
        <v>284</v>
      </c>
      <c r="F241" s="616"/>
      <c r="G241" s="616"/>
      <c r="H241" s="656">
        <f>H242+H248</f>
        <v>24899.054999999997</v>
      </c>
      <c r="I241" s="467">
        <f>I242+I248</f>
        <v>36018.875</v>
      </c>
      <c r="J241" s="246">
        <f>J242+J248</f>
        <v>34504.17</v>
      </c>
    </row>
    <row r="242" spans="1:10" ht="24" customHeight="1">
      <c r="A242" s="579"/>
      <c r="B242" s="626" t="s">
        <v>632</v>
      </c>
      <c r="C242" s="251"/>
      <c r="D242" s="251" t="s">
        <v>256</v>
      </c>
      <c r="E242" s="251" t="s">
        <v>284</v>
      </c>
      <c r="F242" s="251" t="s">
        <v>25</v>
      </c>
      <c r="G242" s="251"/>
      <c r="H242" s="654">
        <f>H243</f>
        <v>24899.054999999997</v>
      </c>
      <c r="I242" s="340">
        <f>I243</f>
        <v>32518.875</v>
      </c>
      <c r="J242" s="189">
        <f>J243</f>
        <v>31004.17</v>
      </c>
    </row>
    <row r="243" spans="1:10" ht="33.75">
      <c r="A243" s="456"/>
      <c r="B243" s="592" t="s">
        <v>24</v>
      </c>
      <c r="C243" s="250"/>
      <c r="D243" s="251" t="s">
        <v>256</v>
      </c>
      <c r="E243" s="251" t="s">
        <v>284</v>
      </c>
      <c r="F243" s="251" t="s">
        <v>23</v>
      </c>
      <c r="G243" s="250"/>
      <c r="H243" s="654">
        <f>H244+H246</f>
        <v>24899.054999999997</v>
      </c>
      <c r="I243" s="340">
        <f>I244+I246</f>
        <v>32518.875</v>
      </c>
      <c r="J243" s="189">
        <f>J244+J246</f>
        <v>31004.17</v>
      </c>
    </row>
    <row r="244" spans="1:10" ht="28.5" customHeight="1">
      <c r="A244" s="579"/>
      <c r="B244" s="598" t="s">
        <v>22</v>
      </c>
      <c r="C244" s="608"/>
      <c r="D244" s="608" t="s">
        <v>256</v>
      </c>
      <c r="E244" s="608" t="s">
        <v>284</v>
      </c>
      <c r="F244" s="608" t="s">
        <v>21</v>
      </c>
      <c r="G244" s="608"/>
      <c r="H244" s="654">
        <f>H245</f>
        <v>5879.461</v>
      </c>
      <c r="I244" s="340">
        <f>I245</f>
        <v>10043.38</v>
      </c>
      <c r="J244" s="189">
        <f>J245</f>
        <v>6288.726</v>
      </c>
    </row>
    <row r="245" spans="1:10" ht="22.5">
      <c r="A245" s="579"/>
      <c r="B245" s="581" t="s">
        <v>248</v>
      </c>
      <c r="C245" s="251"/>
      <c r="D245" s="608" t="s">
        <v>256</v>
      </c>
      <c r="E245" s="608" t="s">
        <v>284</v>
      </c>
      <c r="F245" s="608" t="s">
        <v>21</v>
      </c>
      <c r="G245" s="251" t="s">
        <v>638</v>
      </c>
      <c r="H245" s="677">
        <f>6219.461-340</f>
        <v>5879.461</v>
      </c>
      <c r="I245" s="340">
        <v>10043.38</v>
      </c>
      <c r="J245" s="188">
        <v>6288.726</v>
      </c>
    </row>
    <row r="246" spans="1:10" ht="25.5" customHeight="1">
      <c r="A246" s="579"/>
      <c r="B246" s="598" t="s">
        <v>20</v>
      </c>
      <c r="C246" s="251"/>
      <c r="D246" s="608" t="s">
        <v>256</v>
      </c>
      <c r="E246" s="608" t="s">
        <v>284</v>
      </c>
      <c r="F246" s="608" t="s">
        <v>19</v>
      </c>
      <c r="G246" s="251"/>
      <c r="H246" s="654">
        <f>H247</f>
        <v>19019.593999999997</v>
      </c>
      <c r="I246" s="340">
        <f>I247</f>
        <v>22475.495</v>
      </c>
      <c r="J246" s="188">
        <f>J247</f>
        <v>24715.444</v>
      </c>
    </row>
    <row r="247" spans="1:11" ht="21.75" customHeight="1">
      <c r="A247" s="579"/>
      <c r="B247" s="581" t="s">
        <v>248</v>
      </c>
      <c r="C247" s="251"/>
      <c r="D247" s="608" t="s">
        <v>256</v>
      </c>
      <c r="E247" s="608" t="s">
        <v>284</v>
      </c>
      <c r="F247" s="608" t="s">
        <v>19</v>
      </c>
      <c r="G247" s="251" t="s">
        <v>638</v>
      </c>
      <c r="H247" s="677">
        <f>21991.152+639.333-410-3200.891</f>
        <v>19019.593999999997</v>
      </c>
      <c r="I247" s="340">
        <v>22475.495</v>
      </c>
      <c r="J247" s="188">
        <v>24715.444</v>
      </c>
      <c r="K247" s="562"/>
    </row>
    <row r="248" spans="1:10" ht="42" hidden="1">
      <c r="A248" s="456"/>
      <c r="B248" s="627" t="s">
        <v>13</v>
      </c>
      <c r="C248" s="250"/>
      <c r="D248" s="250" t="s">
        <v>256</v>
      </c>
      <c r="E248" s="250" t="s">
        <v>284</v>
      </c>
      <c r="F248" s="250" t="s">
        <v>12</v>
      </c>
      <c r="G248" s="250"/>
      <c r="H248" s="655">
        <f>H249+H253</f>
        <v>0</v>
      </c>
      <c r="I248" s="455">
        <f>I249+I253</f>
        <v>3500</v>
      </c>
      <c r="J248" s="194">
        <f>J249+J253</f>
        <v>3500</v>
      </c>
    </row>
    <row r="249" spans="1:10" ht="33.75" hidden="1">
      <c r="A249" s="628"/>
      <c r="B249" s="592" t="s">
        <v>11</v>
      </c>
      <c r="C249" s="608"/>
      <c r="D249" s="608" t="s">
        <v>256</v>
      </c>
      <c r="E249" s="608" t="s">
        <v>284</v>
      </c>
      <c r="F249" s="608" t="s">
        <v>10</v>
      </c>
      <c r="G249" s="608"/>
      <c r="H249" s="654">
        <f>H251</f>
        <v>0</v>
      </c>
      <c r="I249" s="340">
        <f aca="true" t="shared" si="17" ref="H249:J251">I250</f>
        <v>3500</v>
      </c>
      <c r="J249" s="188">
        <f t="shared" si="17"/>
        <v>3500</v>
      </c>
    </row>
    <row r="250" spans="1:10" ht="12.75" hidden="1">
      <c r="A250" s="456"/>
      <c r="B250" s="610" t="s">
        <v>303</v>
      </c>
      <c r="C250" s="250"/>
      <c r="D250" s="251" t="s">
        <v>256</v>
      </c>
      <c r="E250" s="251" t="s">
        <v>284</v>
      </c>
      <c r="F250" s="608" t="s">
        <v>10</v>
      </c>
      <c r="G250" s="250"/>
      <c r="H250" s="654">
        <f t="shared" si="17"/>
        <v>0</v>
      </c>
      <c r="I250" s="340">
        <f t="shared" si="17"/>
        <v>3500</v>
      </c>
      <c r="J250" s="188">
        <f t="shared" si="17"/>
        <v>3500</v>
      </c>
    </row>
    <row r="251" spans="1:10" ht="12.75" hidden="1">
      <c r="A251" s="628"/>
      <c r="B251" s="629" t="s">
        <v>9</v>
      </c>
      <c r="C251" s="608"/>
      <c r="D251" s="608" t="s">
        <v>256</v>
      </c>
      <c r="E251" s="608" t="s">
        <v>284</v>
      </c>
      <c r="F251" s="608" t="s">
        <v>790</v>
      </c>
      <c r="G251" s="608"/>
      <c r="H251" s="654">
        <f t="shared" si="17"/>
        <v>0</v>
      </c>
      <c r="I251" s="340">
        <f t="shared" si="17"/>
        <v>3500</v>
      </c>
      <c r="J251" s="188">
        <f t="shared" si="17"/>
        <v>3500</v>
      </c>
    </row>
    <row r="252" spans="1:10" ht="22.5" hidden="1">
      <c r="A252" s="617"/>
      <c r="B252" s="581" t="s">
        <v>248</v>
      </c>
      <c r="C252" s="251"/>
      <c r="D252" s="608" t="s">
        <v>256</v>
      </c>
      <c r="E252" s="608" t="s">
        <v>284</v>
      </c>
      <c r="F252" s="608" t="s">
        <v>790</v>
      </c>
      <c r="G252" s="251" t="s">
        <v>638</v>
      </c>
      <c r="H252" s="654">
        <v>0</v>
      </c>
      <c r="I252" s="340">
        <v>3500</v>
      </c>
      <c r="J252" s="188">
        <v>3500</v>
      </c>
    </row>
    <row r="253" spans="1:10" ht="22.5" hidden="1">
      <c r="A253" s="625"/>
      <c r="B253" s="610" t="s">
        <v>302</v>
      </c>
      <c r="C253" s="608"/>
      <c r="D253" s="608" t="s">
        <v>256</v>
      </c>
      <c r="E253" s="608" t="s">
        <v>284</v>
      </c>
      <c r="F253" s="608" t="s">
        <v>301</v>
      </c>
      <c r="G253" s="608"/>
      <c r="H253" s="654">
        <f>H254+H259</f>
        <v>0</v>
      </c>
      <c r="I253" s="340">
        <f>I254+I259</f>
        <v>0</v>
      </c>
      <c r="J253" s="188">
        <f>J254+J259</f>
        <v>0</v>
      </c>
    </row>
    <row r="254" spans="1:10" ht="33.75" hidden="1">
      <c r="A254" s="625"/>
      <c r="B254" s="610" t="s">
        <v>300</v>
      </c>
      <c r="C254" s="608"/>
      <c r="D254" s="608" t="s">
        <v>256</v>
      </c>
      <c r="E254" s="608" t="s">
        <v>284</v>
      </c>
      <c r="F254" s="608" t="s">
        <v>299</v>
      </c>
      <c r="G254" s="608"/>
      <c r="H254" s="654">
        <f>H255+H257</f>
        <v>0</v>
      </c>
      <c r="I254" s="340">
        <f>I255+I257</f>
        <v>0</v>
      </c>
      <c r="J254" s="188">
        <f>J255+J257</f>
        <v>0</v>
      </c>
    </row>
    <row r="255" spans="1:10" ht="22.5" hidden="1">
      <c r="A255" s="617"/>
      <c r="B255" s="393" t="s">
        <v>298</v>
      </c>
      <c r="C255" s="608"/>
      <c r="D255" s="608" t="s">
        <v>256</v>
      </c>
      <c r="E255" s="608" t="s">
        <v>284</v>
      </c>
      <c r="F255" s="608" t="s">
        <v>297</v>
      </c>
      <c r="G255" s="608"/>
      <c r="H255" s="654">
        <f>H256</f>
        <v>0</v>
      </c>
      <c r="I255" s="340">
        <f>I256</f>
        <v>0</v>
      </c>
      <c r="J255" s="188">
        <f>J256</f>
        <v>0</v>
      </c>
    </row>
    <row r="256" spans="1:10" ht="22.5" hidden="1">
      <c r="A256" s="617"/>
      <c r="B256" s="581" t="s">
        <v>248</v>
      </c>
      <c r="C256" s="251"/>
      <c r="D256" s="608" t="s">
        <v>256</v>
      </c>
      <c r="E256" s="608" t="s">
        <v>284</v>
      </c>
      <c r="F256" s="608" t="s">
        <v>297</v>
      </c>
      <c r="G256" s="251" t="s">
        <v>638</v>
      </c>
      <c r="H256" s="654"/>
      <c r="I256" s="340"/>
      <c r="J256" s="188"/>
    </row>
    <row r="257" spans="1:10" ht="22.5" hidden="1">
      <c r="A257" s="617"/>
      <c r="B257" s="393" t="s">
        <v>296</v>
      </c>
      <c r="C257" s="608"/>
      <c r="D257" s="608" t="s">
        <v>256</v>
      </c>
      <c r="E257" s="608" t="s">
        <v>284</v>
      </c>
      <c r="F257" s="608" t="s">
        <v>295</v>
      </c>
      <c r="G257" s="608"/>
      <c r="H257" s="654">
        <f>H258</f>
        <v>0</v>
      </c>
      <c r="I257" s="340">
        <f>I258</f>
        <v>0</v>
      </c>
      <c r="J257" s="188">
        <f>J258</f>
        <v>0</v>
      </c>
    </row>
    <row r="258" spans="1:10" ht="22.5" hidden="1">
      <c r="A258" s="617"/>
      <c r="B258" s="581" t="s">
        <v>248</v>
      </c>
      <c r="C258" s="251"/>
      <c r="D258" s="608" t="s">
        <v>256</v>
      </c>
      <c r="E258" s="608" t="s">
        <v>284</v>
      </c>
      <c r="F258" s="608" t="s">
        <v>295</v>
      </c>
      <c r="G258" s="251" t="s">
        <v>638</v>
      </c>
      <c r="H258" s="654"/>
      <c r="I258" s="340"/>
      <c r="J258" s="188"/>
    </row>
    <row r="259" spans="1:10" ht="22.5" hidden="1">
      <c r="A259" s="579"/>
      <c r="B259" s="630" t="s">
        <v>294</v>
      </c>
      <c r="C259" s="616"/>
      <c r="D259" s="631" t="s">
        <v>256</v>
      </c>
      <c r="E259" s="631" t="s">
        <v>284</v>
      </c>
      <c r="F259" s="631" t="s">
        <v>293</v>
      </c>
      <c r="G259" s="631"/>
      <c r="H259" s="657">
        <f>H260+H264</f>
        <v>0</v>
      </c>
      <c r="I259" s="468">
        <f>I260+I264</f>
        <v>0</v>
      </c>
      <c r="J259" s="248">
        <f>J260+J264</f>
        <v>0</v>
      </c>
    </row>
    <row r="260" spans="1:10" ht="12.75" hidden="1">
      <c r="A260" s="456"/>
      <c r="B260" s="614" t="s">
        <v>158</v>
      </c>
      <c r="C260" s="608"/>
      <c r="D260" s="608" t="s">
        <v>256</v>
      </c>
      <c r="E260" s="608" t="s">
        <v>284</v>
      </c>
      <c r="F260" s="608" t="s">
        <v>291</v>
      </c>
      <c r="G260" s="608"/>
      <c r="H260" s="654">
        <f>H261+H262+H263</f>
        <v>0</v>
      </c>
      <c r="I260" s="340">
        <f>I261+I262+I263</f>
        <v>0</v>
      </c>
      <c r="J260" s="188">
        <f>J261+J262+J263</f>
        <v>0</v>
      </c>
    </row>
    <row r="261" spans="1:10" ht="12.75" hidden="1">
      <c r="A261" s="579"/>
      <c r="B261" s="581" t="s">
        <v>251</v>
      </c>
      <c r="C261" s="251"/>
      <c r="D261" s="608" t="s">
        <v>256</v>
      </c>
      <c r="E261" s="608" t="s">
        <v>284</v>
      </c>
      <c r="F261" s="608" t="s">
        <v>291</v>
      </c>
      <c r="G261" s="251" t="s">
        <v>85</v>
      </c>
      <c r="H261" s="654"/>
      <c r="I261" s="340"/>
      <c r="J261" s="188"/>
    </row>
    <row r="262" spans="1:10" ht="22.5" hidden="1">
      <c r="A262" s="579"/>
      <c r="B262" s="581" t="s">
        <v>248</v>
      </c>
      <c r="C262" s="251"/>
      <c r="D262" s="608" t="s">
        <v>256</v>
      </c>
      <c r="E262" s="608" t="s">
        <v>284</v>
      </c>
      <c r="F262" s="608" t="s">
        <v>291</v>
      </c>
      <c r="G262" s="251" t="s">
        <v>638</v>
      </c>
      <c r="H262" s="654"/>
      <c r="I262" s="340"/>
      <c r="J262" s="188"/>
    </row>
    <row r="263" spans="1:10" ht="12.75" hidden="1">
      <c r="A263" s="579"/>
      <c r="B263" s="581" t="s">
        <v>250</v>
      </c>
      <c r="C263" s="251"/>
      <c r="D263" s="608" t="s">
        <v>256</v>
      </c>
      <c r="E263" s="608" t="s">
        <v>284</v>
      </c>
      <c r="F263" s="608" t="s">
        <v>291</v>
      </c>
      <c r="G263" s="251" t="s">
        <v>725</v>
      </c>
      <c r="H263" s="654"/>
      <c r="I263" s="340"/>
      <c r="J263" s="188"/>
    </row>
    <row r="264" spans="1:10" ht="22.5" hidden="1">
      <c r="A264" s="456"/>
      <c r="B264" s="580" t="s">
        <v>292</v>
      </c>
      <c r="C264" s="608"/>
      <c r="D264" s="608" t="s">
        <v>256</v>
      </c>
      <c r="E264" s="608" t="s">
        <v>284</v>
      </c>
      <c r="F264" s="608" t="s">
        <v>291</v>
      </c>
      <c r="G264" s="608"/>
      <c r="H264" s="654">
        <f>H265</f>
        <v>0</v>
      </c>
      <c r="I264" s="340">
        <f>I265</f>
        <v>0</v>
      </c>
      <c r="J264" s="188">
        <f>J265</f>
        <v>0</v>
      </c>
    </row>
    <row r="265" spans="1:10" ht="22.5" hidden="1">
      <c r="A265" s="579"/>
      <c r="B265" s="581" t="s">
        <v>248</v>
      </c>
      <c r="C265" s="251"/>
      <c r="D265" s="608" t="s">
        <v>256</v>
      </c>
      <c r="E265" s="608" t="s">
        <v>284</v>
      </c>
      <c r="F265" s="608" t="s">
        <v>291</v>
      </c>
      <c r="G265" s="251" t="s">
        <v>638</v>
      </c>
      <c r="H265" s="654"/>
      <c r="I265" s="340"/>
      <c r="J265" s="188"/>
    </row>
    <row r="266" spans="1:10" ht="12.75">
      <c r="A266" s="579"/>
      <c r="B266" s="640" t="s">
        <v>155</v>
      </c>
      <c r="C266" s="578"/>
      <c r="D266" s="250" t="s">
        <v>289</v>
      </c>
      <c r="E266" s="250" t="s">
        <v>252</v>
      </c>
      <c r="F266" s="250"/>
      <c r="G266" s="250"/>
      <c r="H266" s="655">
        <f aca="true" t="shared" si="18" ref="H266:J268">H267</f>
        <v>337</v>
      </c>
      <c r="I266" s="455">
        <f t="shared" si="18"/>
        <v>302</v>
      </c>
      <c r="J266" s="194">
        <f t="shared" si="18"/>
        <v>337</v>
      </c>
    </row>
    <row r="267" spans="1:10" ht="12.75">
      <c r="A267" s="456"/>
      <c r="B267" s="640" t="s">
        <v>94</v>
      </c>
      <c r="C267" s="578"/>
      <c r="D267" s="250" t="s">
        <v>289</v>
      </c>
      <c r="E267" s="250" t="s">
        <v>289</v>
      </c>
      <c r="F267" s="250"/>
      <c r="G267" s="250"/>
      <c r="H267" s="655">
        <f t="shared" si="18"/>
        <v>337</v>
      </c>
      <c r="I267" s="455">
        <f t="shared" si="18"/>
        <v>302</v>
      </c>
      <c r="J267" s="194">
        <f t="shared" si="18"/>
        <v>337</v>
      </c>
    </row>
    <row r="268" spans="1:10" ht="22.5">
      <c r="A268" s="579"/>
      <c r="B268" s="598" t="s">
        <v>633</v>
      </c>
      <c r="C268" s="580"/>
      <c r="D268" s="251" t="s">
        <v>289</v>
      </c>
      <c r="E268" s="251" t="s">
        <v>289</v>
      </c>
      <c r="F268" s="251" t="s">
        <v>102</v>
      </c>
      <c r="G268" s="251"/>
      <c r="H268" s="654">
        <f t="shared" si="18"/>
        <v>337</v>
      </c>
      <c r="I268" s="340">
        <f t="shared" si="18"/>
        <v>302</v>
      </c>
      <c r="J268" s="188">
        <f t="shared" si="18"/>
        <v>337</v>
      </c>
    </row>
    <row r="269" spans="1:10" ht="22.5">
      <c r="A269" s="579"/>
      <c r="B269" s="598" t="s">
        <v>622</v>
      </c>
      <c r="C269" s="580"/>
      <c r="D269" s="251" t="s">
        <v>289</v>
      </c>
      <c r="E269" s="251" t="s">
        <v>289</v>
      </c>
      <c r="F269" s="251" t="s">
        <v>101</v>
      </c>
      <c r="G269" s="251"/>
      <c r="H269" s="654">
        <f>H270+H273</f>
        <v>337</v>
      </c>
      <c r="I269" s="340">
        <f>I270+I273</f>
        <v>302</v>
      </c>
      <c r="J269" s="188">
        <f>J270+J273</f>
        <v>337</v>
      </c>
    </row>
    <row r="270" spans="1:10" ht="45" hidden="1">
      <c r="A270" s="579"/>
      <c r="B270" s="598" t="s">
        <v>100</v>
      </c>
      <c r="C270" s="580"/>
      <c r="D270" s="251" t="s">
        <v>289</v>
      </c>
      <c r="E270" s="251" t="s">
        <v>289</v>
      </c>
      <c r="F270" s="251" t="s">
        <v>97</v>
      </c>
      <c r="G270" s="251"/>
      <c r="H270" s="654">
        <f aca="true" t="shared" si="19" ref="H270:J271">H271</f>
        <v>0</v>
      </c>
      <c r="I270" s="340">
        <f t="shared" si="19"/>
        <v>0</v>
      </c>
      <c r="J270" s="188">
        <f t="shared" si="19"/>
        <v>0</v>
      </c>
    </row>
    <row r="271" spans="1:10" ht="22.5" hidden="1">
      <c r="A271" s="621"/>
      <c r="B271" s="632" t="s">
        <v>641</v>
      </c>
      <c r="C271" s="580"/>
      <c r="D271" s="251" t="s">
        <v>289</v>
      </c>
      <c r="E271" s="251" t="s">
        <v>289</v>
      </c>
      <c r="F271" s="251" t="s">
        <v>290</v>
      </c>
      <c r="G271" s="251"/>
      <c r="H271" s="654">
        <f t="shared" si="19"/>
        <v>0</v>
      </c>
      <c r="I271" s="340">
        <f t="shared" si="19"/>
        <v>0</v>
      </c>
      <c r="J271" s="188">
        <f t="shared" si="19"/>
        <v>0</v>
      </c>
    </row>
    <row r="272" spans="1:10" ht="22.5" hidden="1">
      <c r="A272" s="621"/>
      <c r="B272" s="592" t="s">
        <v>98</v>
      </c>
      <c r="C272" s="582"/>
      <c r="D272" s="251" t="s">
        <v>289</v>
      </c>
      <c r="E272" s="251" t="s">
        <v>289</v>
      </c>
      <c r="F272" s="251" t="s">
        <v>290</v>
      </c>
      <c r="G272" s="251" t="s">
        <v>638</v>
      </c>
      <c r="H272" s="654"/>
      <c r="I272" s="340"/>
      <c r="J272" s="188"/>
    </row>
    <row r="273" spans="1:10" ht="22.5">
      <c r="A273" s="621"/>
      <c r="B273" s="393" t="s">
        <v>98</v>
      </c>
      <c r="C273" s="582"/>
      <c r="D273" s="251" t="s">
        <v>289</v>
      </c>
      <c r="E273" s="251" t="s">
        <v>289</v>
      </c>
      <c r="F273" s="251" t="s">
        <v>97</v>
      </c>
      <c r="G273" s="251"/>
      <c r="H273" s="654">
        <f aca="true" t="shared" si="20" ref="H273:J274">H274</f>
        <v>337</v>
      </c>
      <c r="I273" s="340">
        <f t="shared" si="20"/>
        <v>302</v>
      </c>
      <c r="J273" s="188">
        <f t="shared" si="20"/>
        <v>337</v>
      </c>
    </row>
    <row r="274" spans="1:10" ht="12.75">
      <c r="A274" s="579"/>
      <c r="B274" s="598" t="s">
        <v>96</v>
      </c>
      <c r="C274" s="580"/>
      <c r="D274" s="251" t="s">
        <v>289</v>
      </c>
      <c r="E274" s="251" t="s">
        <v>289</v>
      </c>
      <c r="F274" s="251" t="s">
        <v>93</v>
      </c>
      <c r="G274" s="251"/>
      <c r="H274" s="654">
        <f t="shared" si="20"/>
        <v>337</v>
      </c>
      <c r="I274" s="340">
        <f t="shared" si="20"/>
        <v>302</v>
      </c>
      <c r="J274" s="188">
        <f t="shared" si="20"/>
        <v>337</v>
      </c>
    </row>
    <row r="275" spans="1:10" ht="22.5">
      <c r="A275" s="579"/>
      <c r="B275" s="588" t="s">
        <v>248</v>
      </c>
      <c r="C275" s="582"/>
      <c r="D275" s="251" t="s">
        <v>289</v>
      </c>
      <c r="E275" s="251" t="s">
        <v>289</v>
      </c>
      <c r="F275" s="251" t="s">
        <v>93</v>
      </c>
      <c r="G275" s="251" t="s">
        <v>638</v>
      </c>
      <c r="H275" s="654">
        <v>337</v>
      </c>
      <c r="I275" s="340">
        <v>302</v>
      </c>
      <c r="J275" s="188">
        <v>337</v>
      </c>
    </row>
    <row r="276" spans="1:14" s="395" customFormat="1" ht="12.75">
      <c r="A276" s="456"/>
      <c r="B276" s="647" t="s">
        <v>253</v>
      </c>
      <c r="C276" s="250"/>
      <c r="D276" s="250" t="s">
        <v>247</v>
      </c>
      <c r="E276" s="250" t="s">
        <v>252</v>
      </c>
      <c r="F276" s="250"/>
      <c r="G276" s="250"/>
      <c r="H276" s="655">
        <f>H277+H290</f>
        <v>11830.764</v>
      </c>
      <c r="I276" s="455"/>
      <c r="J276" s="194"/>
      <c r="N276" s="396"/>
    </row>
    <row r="277" spans="1:10" ht="12.75">
      <c r="A277" s="579"/>
      <c r="B277" s="639" t="s">
        <v>721</v>
      </c>
      <c r="C277" s="578"/>
      <c r="D277" s="250" t="s">
        <v>247</v>
      </c>
      <c r="E277" s="250" t="s">
        <v>249</v>
      </c>
      <c r="F277" s="250"/>
      <c r="G277" s="250"/>
      <c r="H277" s="655">
        <f>H278+H285</f>
        <v>8851.764</v>
      </c>
      <c r="I277" s="455">
        <f>I278+I286</f>
        <v>0</v>
      </c>
      <c r="J277" s="194">
        <f>J278+J286</f>
        <v>0</v>
      </c>
    </row>
    <row r="278" spans="1:13" ht="24.75" customHeight="1">
      <c r="A278" s="579"/>
      <c r="B278" s="393" t="s">
        <v>633</v>
      </c>
      <c r="C278" s="578"/>
      <c r="D278" s="250" t="s">
        <v>247</v>
      </c>
      <c r="E278" s="250" t="s">
        <v>249</v>
      </c>
      <c r="F278" s="250" t="s">
        <v>102</v>
      </c>
      <c r="G278" s="250"/>
      <c r="H278" s="655">
        <f>H279</f>
        <v>8000.763999999999</v>
      </c>
      <c r="I278" s="455">
        <f aca="true" t="shared" si="21" ref="I278:J281">I279</f>
        <v>0</v>
      </c>
      <c r="J278" s="194">
        <f t="shared" si="21"/>
        <v>0</v>
      </c>
      <c r="M278" s="165"/>
    </row>
    <row r="279" spans="1:10" ht="27.75" customHeight="1">
      <c r="A279" s="579"/>
      <c r="B279" s="598" t="s">
        <v>624</v>
      </c>
      <c r="C279" s="580"/>
      <c r="D279" s="251" t="s">
        <v>247</v>
      </c>
      <c r="E279" s="251" t="s">
        <v>249</v>
      </c>
      <c r="F279" s="251" t="s">
        <v>90</v>
      </c>
      <c r="G279" s="251"/>
      <c r="H279" s="654">
        <f>H280</f>
        <v>8000.763999999999</v>
      </c>
      <c r="I279" s="340">
        <f t="shared" si="21"/>
        <v>0</v>
      </c>
      <c r="J279" s="188">
        <f t="shared" si="21"/>
        <v>0</v>
      </c>
    </row>
    <row r="280" spans="1:10" ht="12.75">
      <c r="A280" s="456"/>
      <c r="B280" s="598" t="s">
        <v>89</v>
      </c>
      <c r="C280" s="580"/>
      <c r="D280" s="251" t="s">
        <v>247</v>
      </c>
      <c r="E280" s="251" t="s">
        <v>249</v>
      </c>
      <c r="F280" s="251" t="s">
        <v>88</v>
      </c>
      <c r="G280" s="251"/>
      <c r="H280" s="654">
        <f>H281</f>
        <v>8000.763999999999</v>
      </c>
      <c r="I280" s="340">
        <f t="shared" si="21"/>
        <v>0</v>
      </c>
      <c r="J280" s="188">
        <f t="shared" si="21"/>
        <v>0</v>
      </c>
    </row>
    <row r="281" spans="1:10" ht="12.75">
      <c r="A281" s="456"/>
      <c r="B281" s="592" t="s">
        <v>158</v>
      </c>
      <c r="C281" s="580"/>
      <c r="D281" s="251" t="s">
        <v>247</v>
      </c>
      <c r="E281" s="251" t="s">
        <v>249</v>
      </c>
      <c r="F281" s="251" t="s">
        <v>84</v>
      </c>
      <c r="G281" s="251"/>
      <c r="H281" s="654">
        <f>H282+H283+H284</f>
        <v>8000.763999999999</v>
      </c>
      <c r="I281" s="340">
        <f t="shared" si="21"/>
        <v>0</v>
      </c>
      <c r="J281" s="188">
        <f t="shared" si="21"/>
        <v>0</v>
      </c>
    </row>
    <row r="282" spans="1:10" ht="12.75">
      <c r="A282" s="456"/>
      <c r="B282" s="393" t="s">
        <v>582</v>
      </c>
      <c r="C282" s="580"/>
      <c r="D282" s="251" t="s">
        <v>247</v>
      </c>
      <c r="E282" s="251" t="s">
        <v>249</v>
      </c>
      <c r="F282" s="251" t="s">
        <v>84</v>
      </c>
      <c r="G282" s="251" t="s">
        <v>85</v>
      </c>
      <c r="H282" s="654">
        <v>5705.288</v>
      </c>
      <c r="I282" s="340">
        <f>I283+I284+I285</f>
        <v>0</v>
      </c>
      <c r="J282" s="188">
        <f>J283+J284+J285</f>
        <v>0</v>
      </c>
    </row>
    <row r="283" spans="1:11" ht="22.5">
      <c r="A283" s="579"/>
      <c r="B283" s="581" t="s">
        <v>248</v>
      </c>
      <c r="C283" s="582"/>
      <c r="D283" s="251" t="s">
        <v>247</v>
      </c>
      <c r="E283" s="251" t="s">
        <v>249</v>
      </c>
      <c r="F283" s="251" t="s">
        <v>84</v>
      </c>
      <c r="G283" s="251" t="s">
        <v>638</v>
      </c>
      <c r="H283" s="677">
        <f>1764.187+200+421.576+300-399.5</f>
        <v>2286.263</v>
      </c>
      <c r="I283" s="340"/>
      <c r="J283" s="188"/>
      <c r="K283" s="561"/>
    </row>
    <row r="284" spans="1:10" ht="12.75">
      <c r="A284" s="579"/>
      <c r="B284" s="581" t="s">
        <v>250</v>
      </c>
      <c r="C284" s="582"/>
      <c r="D284" s="251" t="s">
        <v>247</v>
      </c>
      <c r="E284" s="251" t="s">
        <v>249</v>
      </c>
      <c r="F284" s="251" t="s">
        <v>84</v>
      </c>
      <c r="G284" s="251" t="s">
        <v>725</v>
      </c>
      <c r="H284" s="677">
        <f>0.713+8.5</f>
        <v>9.213</v>
      </c>
      <c r="I284" s="340"/>
      <c r="J284" s="188"/>
    </row>
    <row r="285" spans="1:14" s="395" customFormat="1" ht="33.75">
      <c r="A285" s="456"/>
      <c r="B285" s="633" t="s">
        <v>287</v>
      </c>
      <c r="C285" s="600"/>
      <c r="D285" s="250" t="s">
        <v>247</v>
      </c>
      <c r="E285" s="250" t="s">
        <v>249</v>
      </c>
      <c r="F285" s="250" t="s">
        <v>723</v>
      </c>
      <c r="G285" s="250"/>
      <c r="H285" s="655">
        <f>H286</f>
        <v>851</v>
      </c>
      <c r="I285" s="455"/>
      <c r="J285" s="194"/>
      <c r="K285" s="1"/>
      <c r="N285" s="396"/>
    </row>
    <row r="286" spans="1:10" ht="12.75">
      <c r="A286" s="579"/>
      <c r="B286" s="393" t="s">
        <v>744</v>
      </c>
      <c r="C286" s="580"/>
      <c r="D286" s="251" t="s">
        <v>247</v>
      </c>
      <c r="E286" s="251" t="s">
        <v>249</v>
      </c>
      <c r="F286" s="251" t="s">
        <v>718</v>
      </c>
      <c r="G286" s="251"/>
      <c r="H286" s="654">
        <f>H287</f>
        <v>851</v>
      </c>
      <c r="I286" s="340">
        <f>I287</f>
        <v>0</v>
      </c>
      <c r="J286" s="188">
        <f>J287</f>
        <v>0</v>
      </c>
    </row>
    <row r="287" spans="1:10" ht="12.75">
      <c r="A287" s="579"/>
      <c r="B287" s="598" t="s">
        <v>744</v>
      </c>
      <c r="C287" s="580"/>
      <c r="D287" s="251" t="s">
        <v>247</v>
      </c>
      <c r="E287" s="251" t="s">
        <v>249</v>
      </c>
      <c r="F287" s="251" t="s">
        <v>716</v>
      </c>
      <c r="G287" s="251"/>
      <c r="H287" s="654">
        <f>H288</f>
        <v>851</v>
      </c>
      <c r="I287" s="340">
        <f>I288</f>
        <v>0</v>
      </c>
      <c r="J287" s="188">
        <f>J288</f>
        <v>0</v>
      </c>
    </row>
    <row r="288" spans="1:10" ht="12.75">
      <c r="A288" s="579"/>
      <c r="B288" s="598" t="s">
        <v>575</v>
      </c>
      <c r="C288" s="580"/>
      <c r="D288" s="251" t="s">
        <v>247</v>
      </c>
      <c r="E288" s="251" t="s">
        <v>249</v>
      </c>
      <c r="F288" s="251" t="s">
        <v>576</v>
      </c>
      <c r="G288" s="251"/>
      <c r="H288" s="654">
        <f>H289</f>
        <v>851</v>
      </c>
      <c r="I288" s="340">
        <f>I289+I292</f>
        <v>0</v>
      </c>
      <c r="J288" s="188">
        <f>J289+J292</f>
        <v>0</v>
      </c>
    </row>
    <row r="289" spans="1:10" ht="12.75">
      <c r="A289" s="579"/>
      <c r="B289" s="592" t="s">
        <v>583</v>
      </c>
      <c r="C289" s="580"/>
      <c r="D289" s="251" t="s">
        <v>247</v>
      </c>
      <c r="E289" s="251" t="s">
        <v>249</v>
      </c>
      <c r="F289" s="251" t="s">
        <v>576</v>
      </c>
      <c r="G289" s="251" t="s">
        <v>85</v>
      </c>
      <c r="H289" s="654">
        <v>851</v>
      </c>
      <c r="I289" s="340">
        <f>I290</f>
        <v>0</v>
      </c>
      <c r="J289" s="188">
        <f>J290</f>
        <v>0</v>
      </c>
    </row>
    <row r="290" spans="1:14" s="395" customFormat="1" ht="12.75">
      <c r="A290" s="456"/>
      <c r="B290" s="648" t="s">
        <v>74</v>
      </c>
      <c r="C290" s="578"/>
      <c r="D290" s="250" t="s">
        <v>247</v>
      </c>
      <c r="E290" s="250" t="s">
        <v>246</v>
      </c>
      <c r="F290" s="250"/>
      <c r="G290" s="250"/>
      <c r="H290" s="655">
        <f>H291</f>
        <v>2979</v>
      </c>
      <c r="I290" s="455">
        <f>I291</f>
        <v>0</v>
      </c>
      <c r="J290" s="194">
        <f>J291</f>
        <v>0</v>
      </c>
      <c r="N290" s="396"/>
    </row>
    <row r="291" spans="1:10" ht="22.5">
      <c r="A291" s="579"/>
      <c r="B291" s="633" t="s">
        <v>634</v>
      </c>
      <c r="C291" s="582"/>
      <c r="D291" s="251" t="s">
        <v>247</v>
      </c>
      <c r="E291" s="251" t="s">
        <v>246</v>
      </c>
      <c r="F291" s="251" t="s">
        <v>102</v>
      </c>
      <c r="G291" s="251"/>
      <c r="H291" s="654">
        <f>H292</f>
        <v>2979</v>
      </c>
      <c r="I291" s="340"/>
      <c r="J291" s="188"/>
    </row>
    <row r="292" spans="1:10" ht="12.75">
      <c r="A292" s="579"/>
      <c r="B292" s="393" t="s">
        <v>580</v>
      </c>
      <c r="C292" s="582"/>
      <c r="D292" s="251" t="s">
        <v>247</v>
      </c>
      <c r="E292" s="251" t="s">
        <v>246</v>
      </c>
      <c r="F292" s="251" t="s">
        <v>81</v>
      </c>
      <c r="G292" s="251"/>
      <c r="H292" s="654">
        <f>H293</f>
        <v>2979</v>
      </c>
      <c r="I292" s="340">
        <f>I293+I295</f>
        <v>0</v>
      </c>
      <c r="J292" s="188">
        <f>J293+J295</f>
        <v>0</v>
      </c>
    </row>
    <row r="293" spans="1:10" ht="12.75">
      <c r="A293" s="579"/>
      <c r="B293" s="393" t="s">
        <v>80</v>
      </c>
      <c r="C293" s="580"/>
      <c r="D293" s="251" t="s">
        <v>247</v>
      </c>
      <c r="E293" s="251" t="s">
        <v>246</v>
      </c>
      <c r="F293" s="251" t="s">
        <v>79</v>
      </c>
      <c r="G293" s="251"/>
      <c r="H293" s="654">
        <f>H294</f>
        <v>2979</v>
      </c>
      <c r="I293" s="340">
        <f>I294</f>
        <v>0</v>
      </c>
      <c r="J293" s="188">
        <f>J294</f>
        <v>0</v>
      </c>
    </row>
    <row r="294" spans="1:10" ht="12.75">
      <c r="A294" s="579"/>
      <c r="B294" s="633" t="s">
        <v>78</v>
      </c>
      <c r="C294" s="582"/>
      <c r="D294" s="251" t="s">
        <v>247</v>
      </c>
      <c r="E294" s="251" t="s">
        <v>246</v>
      </c>
      <c r="F294" s="251" t="s">
        <v>73</v>
      </c>
      <c r="G294" s="251"/>
      <c r="H294" s="654">
        <f>H295</f>
        <v>2979</v>
      </c>
      <c r="I294" s="340">
        <v>0</v>
      </c>
      <c r="J294" s="188">
        <v>0</v>
      </c>
    </row>
    <row r="295" spans="1:10" ht="22.5">
      <c r="A295" s="579"/>
      <c r="B295" s="393" t="s">
        <v>248</v>
      </c>
      <c r="C295" s="580"/>
      <c r="D295" s="251" t="s">
        <v>247</v>
      </c>
      <c r="E295" s="251" t="s">
        <v>246</v>
      </c>
      <c r="F295" s="251" t="s">
        <v>73</v>
      </c>
      <c r="G295" s="251" t="s">
        <v>638</v>
      </c>
      <c r="H295" s="677">
        <f>1088+391+1500</f>
        <v>2979</v>
      </c>
      <c r="I295" s="340">
        <f>I296</f>
        <v>0</v>
      </c>
      <c r="J295" s="188">
        <f>J296</f>
        <v>0</v>
      </c>
    </row>
    <row r="296" spans="1:10" ht="22.5" hidden="1">
      <c r="A296" s="579"/>
      <c r="B296" s="581" t="s">
        <v>248</v>
      </c>
      <c r="C296" s="582"/>
      <c r="D296" s="251" t="s">
        <v>247</v>
      </c>
      <c r="E296" s="251" t="s">
        <v>246</v>
      </c>
      <c r="F296" s="251" t="s">
        <v>288</v>
      </c>
      <c r="G296" s="251" t="s">
        <v>663</v>
      </c>
      <c r="H296" s="654"/>
      <c r="I296" s="340"/>
      <c r="J296" s="188"/>
    </row>
    <row r="297" spans="1:10" ht="12.75">
      <c r="A297" s="579"/>
      <c r="B297" s="640" t="s">
        <v>147</v>
      </c>
      <c r="C297" s="578"/>
      <c r="D297" s="250" t="s">
        <v>285</v>
      </c>
      <c r="E297" s="250" t="s">
        <v>252</v>
      </c>
      <c r="F297" s="250"/>
      <c r="G297" s="250"/>
      <c r="H297" s="655">
        <f>H298+H304</f>
        <v>799.185</v>
      </c>
      <c r="I297" s="455">
        <f>I298+I304</f>
        <v>1117.1999999999998</v>
      </c>
      <c r="J297" s="195">
        <f>J298+J304</f>
        <v>1195.4</v>
      </c>
    </row>
    <row r="298" spans="1:10" ht="12.75">
      <c r="A298" s="579"/>
      <c r="B298" s="640" t="s">
        <v>713</v>
      </c>
      <c r="C298" s="578"/>
      <c r="D298" s="250" t="s">
        <v>285</v>
      </c>
      <c r="E298" s="250" t="s">
        <v>249</v>
      </c>
      <c r="F298" s="250"/>
      <c r="G298" s="250"/>
      <c r="H298" s="655">
        <f aca="true" t="shared" si="22" ref="H298:J302">H299</f>
        <v>799.185</v>
      </c>
      <c r="I298" s="455">
        <f t="shared" si="22"/>
        <v>531.38</v>
      </c>
      <c r="J298" s="195">
        <f t="shared" si="22"/>
        <v>584.513</v>
      </c>
    </row>
    <row r="299" spans="1:10" ht="33.75">
      <c r="A299" s="579"/>
      <c r="B299" s="393" t="s">
        <v>287</v>
      </c>
      <c r="C299" s="578"/>
      <c r="D299" s="250" t="s">
        <v>285</v>
      </c>
      <c r="E299" s="250" t="s">
        <v>249</v>
      </c>
      <c r="F299" s="250" t="s">
        <v>723</v>
      </c>
      <c r="G299" s="250"/>
      <c r="H299" s="655">
        <f t="shared" si="22"/>
        <v>799.185</v>
      </c>
      <c r="I299" s="455">
        <f t="shared" si="22"/>
        <v>531.38</v>
      </c>
      <c r="J299" s="195">
        <f t="shared" si="22"/>
        <v>584.513</v>
      </c>
    </row>
    <row r="300" spans="1:10" ht="12.75">
      <c r="A300" s="579"/>
      <c r="B300" s="393" t="s">
        <v>744</v>
      </c>
      <c r="C300" s="580"/>
      <c r="D300" s="251" t="s">
        <v>285</v>
      </c>
      <c r="E300" s="251" t="s">
        <v>249</v>
      </c>
      <c r="F300" s="251" t="s">
        <v>718</v>
      </c>
      <c r="G300" s="251"/>
      <c r="H300" s="654">
        <f t="shared" si="22"/>
        <v>799.185</v>
      </c>
      <c r="I300" s="340">
        <f t="shared" si="22"/>
        <v>531.38</v>
      </c>
      <c r="J300" s="189">
        <f t="shared" si="22"/>
        <v>584.513</v>
      </c>
    </row>
    <row r="301" spans="1:10" ht="12.75">
      <c r="A301" s="579"/>
      <c r="B301" s="393" t="s">
        <v>744</v>
      </c>
      <c r="C301" s="580"/>
      <c r="D301" s="251" t="s">
        <v>285</v>
      </c>
      <c r="E301" s="251" t="s">
        <v>249</v>
      </c>
      <c r="F301" s="251" t="s">
        <v>716</v>
      </c>
      <c r="G301" s="251"/>
      <c r="H301" s="654">
        <f t="shared" si="22"/>
        <v>799.185</v>
      </c>
      <c r="I301" s="340">
        <f t="shared" si="22"/>
        <v>531.38</v>
      </c>
      <c r="J301" s="189">
        <f t="shared" si="22"/>
        <v>584.513</v>
      </c>
    </row>
    <row r="302" spans="1:10" ht="12.75">
      <c r="A302" s="579"/>
      <c r="B302" s="393" t="s">
        <v>715</v>
      </c>
      <c r="C302" s="580"/>
      <c r="D302" s="251" t="s">
        <v>285</v>
      </c>
      <c r="E302" s="251" t="s">
        <v>249</v>
      </c>
      <c r="F302" s="251" t="s">
        <v>712</v>
      </c>
      <c r="G302" s="251"/>
      <c r="H302" s="654">
        <f t="shared" si="22"/>
        <v>799.185</v>
      </c>
      <c r="I302" s="340">
        <f t="shared" si="22"/>
        <v>531.38</v>
      </c>
      <c r="J302" s="189">
        <f t="shared" si="22"/>
        <v>584.513</v>
      </c>
    </row>
    <row r="303" spans="1:10" ht="22.5">
      <c r="A303" s="579"/>
      <c r="B303" s="634" t="s">
        <v>286</v>
      </c>
      <c r="C303" s="582"/>
      <c r="D303" s="251" t="s">
        <v>285</v>
      </c>
      <c r="E303" s="251" t="s">
        <v>249</v>
      </c>
      <c r="F303" s="251" t="s">
        <v>712</v>
      </c>
      <c r="G303" s="251" t="s">
        <v>711</v>
      </c>
      <c r="H303" s="654">
        <v>799.185</v>
      </c>
      <c r="I303" s="340">
        <v>531.38</v>
      </c>
      <c r="J303" s="188">
        <v>584.513</v>
      </c>
    </row>
    <row r="304" spans="1:10" ht="12.75" hidden="1">
      <c r="A304" s="579"/>
      <c r="B304" s="640" t="s">
        <v>682</v>
      </c>
      <c r="C304" s="578"/>
      <c r="D304" s="250" t="s">
        <v>285</v>
      </c>
      <c r="E304" s="250" t="s">
        <v>284</v>
      </c>
      <c r="F304" s="250"/>
      <c r="G304" s="250"/>
      <c r="H304" s="655">
        <f aca="true" t="shared" si="23" ref="H304:J307">H305</f>
        <v>0</v>
      </c>
      <c r="I304" s="455">
        <f t="shared" si="23"/>
        <v>585.8199999999999</v>
      </c>
      <c r="J304" s="195">
        <f t="shared" si="23"/>
        <v>610.887</v>
      </c>
    </row>
    <row r="305" spans="1:10" ht="33.75" hidden="1">
      <c r="A305" s="579"/>
      <c r="B305" s="502" t="s">
        <v>603</v>
      </c>
      <c r="C305" s="578"/>
      <c r="D305" s="250" t="s">
        <v>285</v>
      </c>
      <c r="E305" s="250" t="s">
        <v>284</v>
      </c>
      <c r="F305" s="250" t="s">
        <v>261</v>
      </c>
      <c r="G305" s="250"/>
      <c r="H305" s="655">
        <f>H306+H310</f>
        <v>0</v>
      </c>
      <c r="I305" s="455">
        <f t="shared" si="23"/>
        <v>585.8199999999999</v>
      </c>
      <c r="J305" s="195">
        <f t="shared" si="23"/>
        <v>610.887</v>
      </c>
    </row>
    <row r="306" spans="1:10" ht="12.75" hidden="1">
      <c r="A306" s="579"/>
      <c r="B306" s="636" t="s">
        <v>591</v>
      </c>
      <c r="C306" s="580"/>
      <c r="D306" s="251" t="s">
        <v>285</v>
      </c>
      <c r="E306" s="251" t="s">
        <v>284</v>
      </c>
      <c r="F306" s="251" t="s">
        <v>596</v>
      </c>
      <c r="G306" s="251"/>
      <c r="H306" s="654">
        <f t="shared" si="23"/>
        <v>0</v>
      </c>
      <c r="I306" s="340">
        <f t="shared" si="23"/>
        <v>585.8199999999999</v>
      </c>
      <c r="J306" s="189">
        <f t="shared" si="23"/>
        <v>610.887</v>
      </c>
    </row>
    <row r="307" spans="1:10" ht="22.5" hidden="1">
      <c r="A307" s="579"/>
      <c r="B307" s="636" t="s">
        <v>592</v>
      </c>
      <c r="C307" s="580"/>
      <c r="D307" s="251" t="s">
        <v>285</v>
      </c>
      <c r="E307" s="251" t="s">
        <v>284</v>
      </c>
      <c r="F307" s="251" t="s">
        <v>597</v>
      </c>
      <c r="G307" s="251"/>
      <c r="H307" s="654">
        <f t="shared" si="23"/>
        <v>0</v>
      </c>
      <c r="I307" s="340">
        <f t="shared" si="23"/>
        <v>585.8199999999999</v>
      </c>
      <c r="J307" s="189">
        <f t="shared" si="23"/>
        <v>610.887</v>
      </c>
    </row>
    <row r="308" spans="1:10" ht="35.25" customHeight="1" hidden="1">
      <c r="A308" s="579"/>
      <c r="B308" s="637" t="s">
        <v>593</v>
      </c>
      <c r="C308" s="580"/>
      <c r="D308" s="251" t="s">
        <v>285</v>
      </c>
      <c r="E308" s="251" t="s">
        <v>284</v>
      </c>
      <c r="F308" s="635" t="s">
        <v>598</v>
      </c>
      <c r="G308" s="251"/>
      <c r="H308" s="654">
        <f>H309</f>
        <v>0</v>
      </c>
      <c r="I308" s="340">
        <f>I309+I313+I314</f>
        <v>585.8199999999999</v>
      </c>
      <c r="J308" s="189">
        <f>J309+J313+J314</f>
        <v>610.887</v>
      </c>
    </row>
    <row r="309" spans="1:10" ht="22.5" hidden="1">
      <c r="A309" s="579"/>
      <c r="B309" s="634" t="s">
        <v>286</v>
      </c>
      <c r="C309" s="582"/>
      <c r="D309" s="251" t="s">
        <v>285</v>
      </c>
      <c r="E309" s="251" t="s">
        <v>284</v>
      </c>
      <c r="F309" s="635" t="s">
        <v>598</v>
      </c>
      <c r="G309" s="251" t="s">
        <v>711</v>
      </c>
      <c r="H309" s="658">
        <v>0</v>
      </c>
      <c r="I309" s="340">
        <v>31.3</v>
      </c>
      <c r="J309" s="188">
        <v>34.43</v>
      </c>
    </row>
    <row r="310" spans="1:10" ht="22.5" hidden="1">
      <c r="A310" s="579"/>
      <c r="B310" s="636" t="s">
        <v>595</v>
      </c>
      <c r="C310" s="582"/>
      <c r="D310" s="251" t="s">
        <v>285</v>
      </c>
      <c r="E310" s="251" t="s">
        <v>284</v>
      </c>
      <c r="F310" s="635" t="s">
        <v>599</v>
      </c>
      <c r="G310" s="251"/>
      <c r="H310" s="658">
        <f>H311</f>
        <v>0</v>
      </c>
      <c r="I310" s="340"/>
      <c r="J310" s="188"/>
    </row>
    <row r="311" spans="1:10" ht="22.5" hidden="1">
      <c r="A311" s="579"/>
      <c r="B311" s="636" t="s">
        <v>592</v>
      </c>
      <c r="C311" s="582"/>
      <c r="D311" s="251" t="s">
        <v>285</v>
      </c>
      <c r="E311" s="251" t="s">
        <v>284</v>
      </c>
      <c r="F311" s="251" t="s">
        <v>600</v>
      </c>
      <c r="G311" s="251"/>
      <c r="H311" s="658">
        <f>H312</f>
        <v>0</v>
      </c>
      <c r="I311" s="340"/>
      <c r="J311" s="188"/>
    </row>
    <row r="312" spans="1:10" ht="33.75" hidden="1">
      <c r="A312" s="579"/>
      <c r="B312" s="636" t="s">
        <v>593</v>
      </c>
      <c r="C312" s="582"/>
      <c r="D312" s="251" t="s">
        <v>285</v>
      </c>
      <c r="E312" s="251" t="s">
        <v>284</v>
      </c>
      <c r="F312" s="635" t="s">
        <v>601</v>
      </c>
      <c r="G312" s="251"/>
      <c r="H312" s="658">
        <f>H313</f>
        <v>0</v>
      </c>
      <c r="I312" s="340"/>
      <c r="J312" s="188"/>
    </row>
    <row r="313" spans="1:10" ht="22.5" hidden="1">
      <c r="A313" s="579"/>
      <c r="B313" s="634" t="s">
        <v>286</v>
      </c>
      <c r="C313" s="582"/>
      <c r="D313" s="251" t="s">
        <v>285</v>
      </c>
      <c r="E313" s="251" t="s">
        <v>284</v>
      </c>
      <c r="F313" s="635" t="s">
        <v>601</v>
      </c>
      <c r="G313" s="251" t="s">
        <v>711</v>
      </c>
      <c r="H313" s="658">
        <v>0</v>
      </c>
      <c r="I313" s="340">
        <v>554.52</v>
      </c>
      <c r="J313" s="188">
        <v>576.457</v>
      </c>
    </row>
    <row r="314" spans="1:10" ht="22.5" hidden="1">
      <c r="A314" s="579"/>
      <c r="B314" s="581" t="s">
        <v>286</v>
      </c>
      <c r="C314" s="582"/>
      <c r="D314" s="251" t="s">
        <v>285</v>
      </c>
      <c r="E314" s="251" t="s">
        <v>284</v>
      </c>
      <c r="F314" s="251" t="s">
        <v>680</v>
      </c>
      <c r="G314" s="251" t="s">
        <v>711</v>
      </c>
      <c r="H314" s="654"/>
      <c r="I314" s="340"/>
      <c r="J314" s="188"/>
    </row>
    <row r="315" spans="1:10" ht="12.75">
      <c r="A315" s="579"/>
      <c r="B315" s="640" t="s">
        <v>144</v>
      </c>
      <c r="C315" s="578"/>
      <c r="D315" s="250" t="s">
        <v>257</v>
      </c>
      <c r="E315" s="250" t="s">
        <v>252</v>
      </c>
      <c r="F315" s="250"/>
      <c r="G315" s="250"/>
      <c r="H315" s="655">
        <f>H316+H324</f>
        <v>500</v>
      </c>
      <c r="I315" s="455">
        <f>I316+I324</f>
        <v>450</v>
      </c>
      <c r="J315" s="195">
        <f>J316+J324</f>
        <v>500</v>
      </c>
    </row>
    <row r="316" spans="1:10" ht="12.75" hidden="1">
      <c r="A316" s="579"/>
      <c r="B316" s="640" t="s">
        <v>283</v>
      </c>
      <c r="C316" s="578"/>
      <c r="D316" s="250" t="s">
        <v>257</v>
      </c>
      <c r="E316" s="250" t="s">
        <v>277</v>
      </c>
      <c r="F316" s="250" t="s">
        <v>740</v>
      </c>
      <c r="G316" s="250" t="s">
        <v>740</v>
      </c>
      <c r="H316" s="655">
        <f aca="true" t="shared" si="24" ref="H316:J319">H317</f>
        <v>0</v>
      </c>
      <c r="I316" s="455">
        <f t="shared" si="24"/>
        <v>0</v>
      </c>
      <c r="J316" s="195">
        <f t="shared" si="24"/>
        <v>0</v>
      </c>
    </row>
    <row r="317" spans="1:10" ht="36" hidden="1">
      <c r="A317" s="579"/>
      <c r="B317" s="640" t="s">
        <v>282</v>
      </c>
      <c r="C317" s="578"/>
      <c r="D317" s="250" t="s">
        <v>257</v>
      </c>
      <c r="E317" s="250" t="s">
        <v>277</v>
      </c>
      <c r="F317" s="250" t="s">
        <v>129</v>
      </c>
      <c r="G317" s="250"/>
      <c r="H317" s="655">
        <f t="shared" si="24"/>
        <v>0</v>
      </c>
      <c r="I317" s="455">
        <f t="shared" si="24"/>
        <v>0</v>
      </c>
      <c r="J317" s="195">
        <f t="shared" si="24"/>
        <v>0</v>
      </c>
    </row>
    <row r="318" spans="1:10" ht="36" hidden="1">
      <c r="A318" s="621"/>
      <c r="B318" s="672" t="s">
        <v>281</v>
      </c>
      <c r="C318" s="580"/>
      <c r="D318" s="251" t="s">
        <v>257</v>
      </c>
      <c r="E318" s="251" t="s">
        <v>277</v>
      </c>
      <c r="F318" s="251" t="s">
        <v>280</v>
      </c>
      <c r="G318" s="251"/>
      <c r="H318" s="654">
        <f t="shared" si="24"/>
        <v>0</v>
      </c>
      <c r="I318" s="340">
        <f t="shared" si="24"/>
        <v>0</v>
      </c>
      <c r="J318" s="189">
        <f t="shared" si="24"/>
        <v>0</v>
      </c>
    </row>
    <row r="319" spans="1:10" ht="12.75" hidden="1">
      <c r="A319" s="621"/>
      <c r="B319" s="672" t="s">
        <v>279</v>
      </c>
      <c r="C319" s="580"/>
      <c r="D319" s="251" t="s">
        <v>257</v>
      </c>
      <c r="E319" s="251" t="s">
        <v>277</v>
      </c>
      <c r="F319" s="251" t="s">
        <v>278</v>
      </c>
      <c r="G319" s="251"/>
      <c r="H319" s="654">
        <f t="shared" si="24"/>
        <v>0</v>
      </c>
      <c r="I319" s="340">
        <f t="shared" si="24"/>
        <v>0</v>
      </c>
      <c r="J319" s="189">
        <f t="shared" si="24"/>
        <v>0</v>
      </c>
    </row>
    <row r="320" spans="1:10" ht="12.75" hidden="1">
      <c r="A320" s="621"/>
      <c r="B320" s="672" t="s">
        <v>158</v>
      </c>
      <c r="C320" s="580"/>
      <c r="D320" s="251" t="s">
        <v>257</v>
      </c>
      <c r="E320" s="251" t="s">
        <v>277</v>
      </c>
      <c r="F320" s="251" t="s">
        <v>276</v>
      </c>
      <c r="G320" s="251"/>
      <c r="H320" s="654">
        <f>H321+H322+H323</f>
        <v>0</v>
      </c>
      <c r="I320" s="340">
        <f>I321+I322+I323</f>
        <v>0</v>
      </c>
      <c r="J320" s="189">
        <f>J321+J322+J323</f>
        <v>0</v>
      </c>
    </row>
    <row r="321" spans="1:10" ht="12.75" hidden="1">
      <c r="A321" s="579"/>
      <c r="B321" s="673" t="s">
        <v>251</v>
      </c>
      <c r="C321" s="582"/>
      <c r="D321" s="251" t="s">
        <v>257</v>
      </c>
      <c r="E321" s="251" t="s">
        <v>277</v>
      </c>
      <c r="F321" s="251" t="s">
        <v>276</v>
      </c>
      <c r="G321" s="251" t="s">
        <v>85</v>
      </c>
      <c r="H321" s="654"/>
      <c r="I321" s="340"/>
      <c r="J321" s="189"/>
    </row>
    <row r="322" spans="1:10" ht="24" hidden="1">
      <c r="A322" s="579"/>
      <c r="B322" s="673" t="s">
        <v>248</v>
      </c>
      <c r="C322" s="582"/>
      <c r="D322" s="251" t="s">
        <v>257</v>
      </c>
      <c r="E322" s="251" t="s">
        <v>277</v>
      </c>
      <c r="F322" s="251" t="s">
        <v>276</v>
      </c>
      <c r="G322" s="251" t="s">
        <v>638</v>
      </c>
      <c r="H322" s="654"/>
      <c r="I322" s="340"/>
      <c r="J322" s="189"/>
    </row>
    <row r="323" spans="1:10" ht="12.75" hidden="1">
      <c r="A323" s="579"/>
      <c r="B323" s="673" t="s">
        <v>250</v>
      </c>
      <c r="C323" s="582"/>
      <c r="D323" s="251" t="s">
        <v>257</v>
      </c>
      <c r="E323" s="251" t="s">
        <v>277</v>
      </c>
      <c r="F323" s="251" t="s">
        <v>276</v>
      </c>
      <c r="G323" s="251" t="s">
        <v>725</v>
      </c>
      <c r="H323" s="654"/>
      <c r="I323" s="340"/>
      <c r="J323" s="189"/>
    </row>
    <row r="324" spans="1:10" ht="12.75">
      <c r="A324" s="579"/>
      <c r="B324" s="640" t="s">
        <v>698</v>
      </c>
      <c r="C324" s="578"/>
      <c r="D324" s="250" t="s">
        <v>257</v>
      </c>
      <c r="E324" s="250" t="s">
        <v>256</v>
      </c>
      <c r="F324" s="250" t="s">
        <v>740</v>
      </c>
      <c r="G324" s="250" t="s">
        <v>740</v>
      </c>
      <c r="H324" s="655">
        <f>H325+H344</f>
        <v>500</v>
      </c>
      <c r="I324" s="455">
        <f>I325+I344</f>
        <v>450</v>
      </c>
      <c r="J324" s="195">
        <f>J325+J344</f>
        <v>500</v>
      </c>
    </row>
    <row r="325" spans="1:10" ht="30" customHeight="1">
      <c r="A325" s="579"/>
      <c r="B325" s="598" t="s">
        <v>619</v>
      </c>
      <c r="C325" s="578"/>
      <c r="D325" s="250" t="s">
        <v>257</v>
      </c>
      <c r="E325" s="250" t="s">
        <v>256</v>
      </c>
      <c r="F325" s="250" t="s">
        <v>129</v>
      </c>
      <c r="G325" s="250"/>
      <c r="H325" s="655">
        <f>H326+H335</f>
        <v>500</v>
      </c>
      <c r="I325" s="455">
        <f>I326+I335</f>
        <v>450</v>
      </c>
      <c r="J325" s="195">
        <f>J326+J335</f>
        <v>500</v>
      </c>
    </row>
    <row r="326" spans="1:10" ht="22.5" hidden="1">
      <c r="A326" s="579"/>
      <c r="B326" s="393" t="s">
        <v>275</v>
      </c>
      <c r="C326" s="580"/>
      <c r="D326" s="251" t="s">
        <v>257</v>
      </c>
      <c r="E326" s="251" t="s">
        <v>256</v>
      </c>
      <c r="F326" s="251" t="s">
        <v>274</v>
      </c>
      <c r="G326" s="250"/>
      <c r="H326" s="654">
        <f>H327+H330</f>
        <v>0</v>
      </c>
      <c r="I326" s="340">
        <f>I327+I330</f>
        <v>0</v>
      </c>
      <c r="J326" s="189">
        <f>J327+J330</f>
        <v>0</v>
      </c>
    </row>
    <row r="327" spans="1:10" ht="22.5" hidden="1">
      <c r="A327" s="579"/>
      <c r="B327" s="393" t="s">
        <v>273</v>
      </c>
      <c r="C327" s="580"/>
      <c r="D327" s="251" t="s">
        <v>257</v>
      </c>
      <c r="E327" s="251" t="s">
        <v>256</v>
      </c>
      <c r="F327" s="251" t="s">
        <v>272</v>
      </c>
      <c r="G327" s="250"/>
      <c r="H327" s="654">
        <f aca="true" t="shared" si="25" ref="H327:J328">H328</f>
        <v>0</v>
      </c>
      <c r="I327" s="340">
        <f t="shared" si="25"/>
        <v>0</v>
      </c>
      <c r="J327" s="189">
        <f t="shared" si="25"/>
        <v>0</v>
      </c>
    </row>
    <row r="328" spans="1:10" ht="22.5" hidden="1">
      <c r="A328" s="579"/>
      <c r="B328" s="393" t="s">
        <v>271</v>
      </c>
      <c r="C328" s="580"/>
      <c r="D328" s="251" t="s">
        <v>257</v>
      </c>
      <c r="E328" s="251" t="s">
        <v>256</v>
      </c>
      <c r="F328" s="251" t="s">
        <v>269</v>
      </c>
      <c r="G328" s="251"/>
      <c r="H328" s="654">
        <f t="shared" si="25"/>
        <v>0</v>
      </c>
      <c r="I328" s="340">
        <f t="shared" si="25"/>
        <v>0</v>
      </c>
      <c r="J328" s="189">
        <f t="shared" si="25"/>
        <v>0</v>
      </c>
    </row>
    <row r="329" spans="1:10" ht="12.75" hidden="1">
      <c r="A329" s="579"/>
      <c r="B329" s="581" t="s">
        <v>270</v>
      </c>
      <c r="C329" s="582"/>
      <c r="D329" s="251" t="s">
        <v>257</v>
      </c>
      <c r="E329" s="251" t="s">
        <v>256</v>
      </c>
      <c r="F329" s="251" t="s">
        <v>269</v>
      </c>
      <c r="G329" s="251" t="s">
        <v>663</v>
      </c>
      <c r="H329" s="654">
        <v>0</v>
      </c>
      <c r="I329" s="340">
        <v>0</v>
      </c>
      <c r="J329" s="189">
        <v>0</v>
      </c>
    </row>
    <row r="330" spans="1:10" ht="22.5" hidden="1">
      <c r="A330" s="579"/>
      <c r="B330" s="393" t="s">
        <v>268</v>
      </c>
      <c r="C330" s="580"/>
      <c r="D330" s="251" t="s">
        <v>257</v>
      </c>
      <c r="E330" s="251" t="s">
        <v>256</v>
      </c>
      <c r="F330" s="251" t="s">
        <v>267</v>
      </c>
      <c r="G330" s="250"/>
      <c r="H330" s="654">
        <f>H331+H333</f>
        <v>0</v>
      </c>
      <c r="I330" s="340">
        <f>I331+I333</f>
        <v>0</v>
      </c>
      <c r="J330" s="189">
        <f>J331+J333</f>
        <v>0</v>
      </c>
    </row>
    <row r="331" spans="1:10" ht="12.75" hidden="1">
      <c r="A331" s="579"/>
      <c r="B331" s="393" t="s">
        <v>266</v>
      </c>
      <c r="C331" s="580"/>
      <c r="D331" s="251" t="s">
        <v>257</v>
      </c>
      <c r="E331" s="251" t="s">
        <v>256</v>
      </c>
      <c r="F331" s="251" t="s">
        <v>265</v>
      </c>
      <c r="G331" s="251"/>
      <c r="H331" s="654">
        <f>H332</f>
        <v>0</v>
      </c>
      <c r="I331" s="340">
        <f>I332</f>
        <v>0</v>
      </c>
      <c r="J331" s="189">
        <f>J332</f>
        <v>0</v>
      </c>
    </row>
    <row r="332" spans="1:10" ht="22.5" hidden="1">
      <c r="A332" s="579"/>
      <c r="B332" s="581" t="s">
        <v>248</v>
      </c>
      <c r="C332" s="582"/>
      <c r="D332" s="251" t="s">
        <v>257</v>
      </c>
      <c r="E332" s="251" t="s">
        <v>256</v>
      </c>
      <c r="F332" s="251" t="s">
        <v>265</v>
      </c>
      <c r="G332" s="251" t="s">
        <v>638</v>
      </c>
      <c r="H332" s="654"/>
      <c r="I332" s="340"/>
      <c r="J332" s="189"/>
    </row>
    <row r="333" spans="1:10" ht="12.75" hidden="1">
      <c r="A333" s="579"/>
      <c r="B333" s="393" t="s">
        <v>264</v>
      </c>
      <c r="C333" s="580"/>
      <c r="D333" s="251" t="s">
        <v>257</v>
      </c>
      <c r="E333" s="251" t="s">
        <v>256</v>
      </c>
      <c r="F333" s="251" t="s">
        <v>263</v>
      </c>
      <c r="G333" s="251"/>
      <c r="H333" s="654">
        <f>H334</f>
        <v>0</v>
      </c>
      <c r="I333" s="340">
        <f>I334</f>
        <v>0</v>
      </c>
      <c r="J333" s="189">
        <f>J334</f>
        <v>0</v>
      </c>
    </row>
    <row r="334" spans="1:10" ht="22.5" hidden="1">
      <c r="A334" s="579"/>
      <c r="B334" s="581" t="s">
        <v>248</v>
      </c>
      <c r="C334" s="582"/>
      <c r="D334" s="251" t="s">
        <v>257</v>
      </c>
      <c r="E334" s="251" t="s">
        <v>256</v>
      </c>
      <c r="F334" s="251" t="s">
        <v>263</v>
      </c>
      <c r="G334" s="251" t="s">
        <v>638</v>
      </c>
      <c r="H334" s="654">
        <v>0</v>
      </c>
      <c r="I334" s="340">
        <v>0</v>
      </c>
      <c r="J334" s="189">
        <v>0</v>
      </c>
    </row>
    <row r="335" spans="1:10" ht="27.75" customHeight="1">
      <c r="A335" s="579"/>
      <c r="B335" s="598" t="s">
        <v>122</v>
      </c>
      <c r="C335" s="580"/>
      <c r="D335" s="251" t="s">
        <v>257</v>
      </c>
      <c r="E335" s="251" t="s">
        <v>256</v>
      </c>
      <c r="F335" s="251" t="s">
        <v>121</v>
      </c>
      <c r="G335" s="251"/>
      <c r="H335" s="654">
        <f>H336+H341</f>
        <v>500</v>
      </c>
      <c r="I335" s="340">
        <f>I336+I341</f>
        <v>450</v>
      </c>
      <c r="J335" s="189">
        <f>J336+J341</f>
        <v>500</v>
      </c>
    </row>
    <row r="336" spans="1:10" ht="22.5">
      <c r="A336" s="579"/>
      <c r="B336" s="596" t="s">
        <v>120</v>
      </c>
      <c r="C336" s="580"/>
      <c r="D336" s="251" t="s">
        <v>257</v>
      </c>
      <c r="E336" s="251" t="s">
        <v>256</v>
      </c>
      <c r="F336" s="251" t="s">
        <v>119</v>
      </c>
      <c r="G336" s="251"/>
      <c r="H336" s="654">
        <f aca="true" t="shared" si="26" ref="H336:J337">H337</f>
        <v>500</v>
      </c>
      <c r="I336" s="340">
        <f t="shared" si="26"/>
        <v>450</v>
      </c>
      <c r="J336" s="189">
        <f t="shared" si="26"/>
        <v>500</v>
      </c>
    </row>
    <row r="337" spans="1:10" ht="22.5">
      <c r="A337" s="621"/>
      <c r="B337" s="598" t="s">
        <v>118</v>
      </c>
      <c r="C337" s="580"/>
      <c r="D337" s="251" t="s">
        <v>257</v>
      </c>
      <c r="E337" s="251" t="s">
        <v>256</v>
      </c>
      <c r="F337" s="251" t="s">
        <v>116</v>
      </c>
      <c r="G337" s="251"/>
      <c r="H337" s="654">
        <f t="shared" si="26"/>
        <v>500</v>
      </c>
      <c r="I337" s="340">
        <f t="shared" si="26"/>
        <v>450</v>
      </c>
      <c r="J337" s="189">
        <f t="shared" si="26"/>
        <v>500</v>
      </c>
    </row>
    <row r="338" spans="1:10" ht="22.5">
      <c r="A338" s="621"/>
      <c r="B338" s="581" t="s">
        <v>248</v>
      </c>
      <c r="C338" s="582"/>
      <c r="D338" s="251" t="s">
        <v>257</v>
      </c>
      <c r="E338" s="251" t="s">
        <v>256</v>
      </c>
      <c r="F338" s="251" t="s">
        <v>116</v>
      </c>
      <c r="G338" s="251" t="s">
        <v>638</v>
      </c>
      <c r="H338" s="654">
        <v>500</v>
      </c>
      <c r="I338" s="340">
        <v>450</v>
      </c>
      <c r="J338" s="188">
        <v>500</v>
      </c>
    </row>
    <row r="339" spans="1:10" ht="31.5" hidden="1">
      <c r="A339" s="621"/>
      <c r="B339" s="392" t="s">
        <v>287</v>
      </c>
      <c r="C339" s="582"/>
      <c r="D339" s="250" t="s">
        <v>257</v>
      </c>
      <c r="E339" s="250" t="s">
        <v>256</v>
      </c>
      <c r="F339" s="250" t="s">
        <v>723</v>
      </c>
      <c r="G339" s="251"/>
      <c r="H339" s="654">
        <f>H340</f>
        <v>0</v>
      </c>
      <c r="I339" s="340"/>
      <c r="J339" s="188"/>
    </row>
    <row r="340" spans="1:10" ht="12.75" hidden="1">
      <c r="A340" s="221"/>
      <c r="B340" s="202" t="s">
        <v>744</v>
      </c>
      <c r="C340" s="200"/>
      <c r="D340" s="190" t="s">
        <v>257</v>
      </c>
      <c r="E340" s="190" t="s">
        <v>256</v>
      </c>
      <c r="F340" s="190" t="s">
        <v>718</v>
      </c>
      <c r="G340" s="190"/>
      <c r="H340" s="659">
        <f>H341</f>
        <v>0</v>
      </c>
      <c r="I340" s="340"/>
      <c r="J340" s="188"/>
    </row>
    <row r="341" spans="1:10" ht="12.75" hidden="1">
      <c r="A341" s="192"/>
      <c r="B341" s="202" t="s">
        <v>744</v>
      </c>
      <c r="C341" s="191"/>
      <c r="D341" s="190" t="s">
        <v>257</v>
      </c>
      <c r="E341" s="190" t="s">
        <v>256</v>
      </c>
      <c r="F341" s="190" t="s">
        <v>716</v>
      </c>
      <c r="G341" s="190"/>
      <c r="H341" s="659">
        <f>H342</f>
        <v>0</v>
      </c>
      <c r="I341" s="340">
        <f>I342</f>
        <v>0</v>
      </c>
      <c r="J341" s="188">
        <f>J342</f>
        <v>0</v>
      </c>
    </row>
    <row r="342" spans="1:10" ht="22.5" hidden="1">
      <c r="A342" s="221"/>
      <c r="B342" s="223" t="s">
        <v>118</v>
      </c>
      <c r="C342" s="191"/>
      <c r="D342" s="190" t="s">
        <v>257</v>
      </c>
      <c r="E342" s="190" t="s">
        <v>256</v>
      </c>
      <c r="F342" s="190" t="s">
        <v>396</v>
      </c>
      <c r="G342" s="190"/>
      <c r="H342" s="659">
        <f>H343</f>
        <v>0</v>
      </c>
      <c r="I342" s="340">
        <f>I343</f>
        <v>0</v>
      </c>
      <c r="J342" s="188">
        <f>J343</f>
        <v>0</v>
      </c>
    </row>
    <row r="343" spans="1:10" ht="23.25" hidden="1" thickBot="1">
      <c r="A343" s="399"/>
      <c r="B343" s="186" t="s">
        <v>248</v>
      </c>
      <c r="C343" s="185"/>
      <c r="D343" s="184" t="s">
        <v>257</v>
      </c>
      <c r="E343" s="184" t="s">
        <v>256</v>
      </c>
      <c r="F343" s="184" t="s">
        <v>396</v>
      </c>
      <c r="G343" s="184" t="s">
        <v>638</v>
      </c>
      <c r="H343" s="660">
        <v>0</v>
      </c>
      <c r="I343" s="340"/>
      <c r="J343" s="188"/>
    </row>
    <row r="344" spans="1:10" ht="33.75" hidden="1">
      <c r="A344" s="208"/>
      <c r="B344" s="207" t="s">
        <v>262</v>
      </c>
      <c r="C344" s="206"/>
      <c r="D344" s="205" t="s">
        <v>257</v>
      </c>
      <c r="E344" s="205" t="s">
        <v>256</v>
      </c>
      <c r="F344" s="205" t="s">
        <v>261</v>
      </c>
      <c r="G344" s="205"/>
      <c r="H344" s="661">
        <f aca="true" t="shared" si="27" ref="H344:J346">H345</f>
        <v>0</v>
      </c>
      <c r="I344" s="195">
        <f t="shared" si="27"/>
        <v>0</v>
      </c>
      <c r="J344" s="194">
        <f t="shared" si="27"/>
        <v>0</v>
      </c>
    </row>
    <row r="345" spans="1:10" ht="12.75" hidden="1">
      <c r="A345" s="192"/>
      <c r="B345" s="202" t="s">
        <v>260</v>
      </c>
      <c r="C345" s="191"/>
      <c r="D345" s="190" t="s">
        <v>257</v>
      </c>
      <c r="E345" s="190" t="s">
        <v>256</v>
      </c>
      <c r="F345" s="190" t="s">
        <v>259</v>
      </c>
      <c r="G345" s="190"/>
      <c r="H345" s="662">
        <f t="shared" si="27"/>
        <v>0</v>
      </c>
      <c r="I345" s="189">
        <f t="shared" si="27"/>
        <v>0</v>
      </c>
      <c r="J345" s="188">
        <f t="shared" si="27"/>
        <v>0</v>
      </c>
    </row>
    <row r="346" spans="1:10" ht="12.75" hidden="1">
      <c r="A346" s="221"/>
      <c r="B346" s="202" t="s">
        <v>258</v>
      </c>
      <c r="C346" s="191"/>
      <c r="D346" s="190" t="s">
        <v>257</v>
      </c>
      <c r="E346" s="190" t="s">
        <v>256</v>
      </c>
      <c r="F346" s="190" t="s">
        <v>255</v>
      </c>
      <c r="G346" s="190"/>
      <c r="H346" s="662">
        <f t="shared" si="27"/>
        <v>0</v>
      </c>
      <c r="I346" s="189">
        <f t="shared" si="27"/>
        <v>0</v>
      </c>
      <c r="J346" s="188">
        <f t="shared" si="27"/>
        <v>0</v>
      </c>
    </row>
    <row r="347" spans="1:10" ht="23.25" hidden="1" thickBot="1">
      <c r="A347" s="220"/>
      <c r="B347" s="219" t="s">
        <v>248</v>
      </c>
      <c r="C347" s="218"/>
      <c r="D347" s="217" t="s">
        <v>257</v>
      </c>
      <c r="E347" s="217" t="s">
        <v>256</v>
      </c>
      <c r="F347" s="217" t="s">
        <v>255</v>
      </c>
      <c r="G347" s="217" t="s">
        <v>638</v>
      </c>
      <c r="H347" s="663"/>
      <c r="I347" s="216"/>
      <c r="J347" s="215"/>
    </row>
    <row r="348" spans="1:10" ht="13.5" hidden="1" thickBot="1">
      <c r="A348" s="252"/>
      <c r="B348" s="253"/>
      <c r="C348" s="254"/>
      <c r="D348" s="255"/>
      <c r="E348" s="255"/>
      <c r="F348" s="255"/>
      <c r="G348" s="255"/>
      <c r="H348" s="664"/>
      <c r="I348" s="256"/>
      <c r="J348" s="257"/>
    </row>
    <row r="349" spans="1:10" ht="13.5" hidden="1" thickBot="1">
      <c r="A349" s="214">
        <v>3</v>
      </c>
      <c r="B349" s="213" t="s">
        <v>254</v>
      </c>
      <c r="C349" s="212" t="s">
        <v>225</v>
      </c>
      <c r="D349" s="211"/>
      <c r="E349" s="211"/>
      <c r="F349" s="211"/>
      <c r="G349" s="211"/>
      <c r="H349" s="665">
        <f>H350</f>
        <v>9607.140000000001</v>
      </c>
      <c r="I349" s="210">
        <f>I350</f>
        <v>8212.599999999999</v>
      </c>
      <c r="J349" s="209">
        <f>J350</f>
        <v>8263</v>
      </c>
    </row>
    <row r="350" spans="1:10" ht="12.75" hidden="1">
      <c r="A350" s="208"/>
      <c r="B350" s="207" t="s">
        <v>253</v>
      </c>
      <c r="C350" s="206"/>
      <c r="D350" s="205" t="s">
        <v>247</v>
      </c>
      <c r="E350" s="205" t="s">
        <v>252</v>
      </c>
      <c r="F350" s="205"/>
      <c r="G350" s="205"/>
      <c r="H350" s="661">
        <f>H351+H364+H359</f>
        <v>9607.140000000001</v>
      </c>
      <c r="I350" s="204">
        <f>I351+I364</f>
        <v>8212.599999999999</v>
      </c>
      <c r="J350" s="203">
        <f>J351+J364</f>
        <v>8263</v>
      </c>
    </row>
    <row r="351" spans="1:10" ht="12.75" hidden="1">
      <c r="A351" s="192"/>
      <c r="B351" s="199" t="s">
        <v>721</v>
      </c>
      <c r="C351" s="197"/>
      <c r="D351" s="196" t="s">
        <v>247</v>
      </c>
      <c r="E351" s="196" t="s">
        <v>249</v>
      </c>
      <c r="F351" s="196"/>
      <c r="G351" s="196"/>
      <c r="H351" s="666">
        <f aca="true" t="shared" si="28" ref="H351:J354">H352</f>
        <v>7296.08</v>
      </c>
      <c r="I351" s="195">
        <f t="shared" si="28"/>
        <v>6962.099999999999</v>
      </c>
      <c r="J351" s="194">
        <f t="shared" si="28"/>
        <v>6915</v>
      </c>
    </row>
    <row r="352" spans="1:10" ht="33.75" hidden="1">
      <c r="A352" s="198"/>
      <c r="B352" s="222" t="s">
        <v>393</v>
      </c>
      <c r="C352" s="197"/>
      <c r="D352" s="196" t="s">
        <v>247</v>
      </c>
      <c r="E352" s="196" t="s">
        <v>249</v>
      </c>
      <c r="F352" s="196" t="s">
        <v>102</v>
      </c>
      <c r="G352" s="196"/>
      <c r="H352" s="666">
        <f t="shared" si="28"/>
        <v>7296.08</v>
      </c>
      <c r="I352" s="195">
        <f t="shared" si="28"/>
        <v>6962.099999999999</v>
      </c>
      <c r="J352" s="194">
        <f t="shared" si="28"/>
        <v>6915</v>
      </c>
    </row>
    <row r="353" spans="1:10" ht="33.75" hidden="1">
      <c r="A353" s="198"/>
      <c r="B353" s="223" t="s">
        <v>91</v>
      </c>
      <c r="C353" s="191"/>
      <c r="D353" s="190" t="s">
        <v>247</v>
      </c>
      <c r="E353" s="190" t="s">
        <v>249</v>
      </c>
      <c r="F353" s="190" t="s">
        <v>90</v>
      </c>
      <c r="G353" s="190"/>
      <c r="H353" s="662">
        <f t="shared" si="28"/>
        <v>7296.08</v>
      </c>
      <c r="I353" s="189">
        <f t="shared" si="28"/>
        <v>6962.099999999999</v>
      </c>
      <c r="J353" s="188">
        <f t="shared" si="28"/>
        <v>6915</v>
      </c>
    </row>
    <row r="354" spans="1:10" ht="12.75" hidden="1">
      <c r="A354" s="198"/>
      <c r="B354" s="193" t="s">
        <v>89</v>
      </c>
      <c r="C354" s="191"/>
      <c r="D354" s="190" t="s">
        <v>247</v>
      </c>
      <c r="E354" s="190" t="s">
        <v>249</v>
      </c>
      <c r="F354" s="190" t="s">
        <v>88</v>
      </c>
      <c r="G354" s="190"/>
      <c r="H354" s="662">
        <f t="shared" si="28"/>
        <v>7296.08</v>
      </c>
      <c r="I354" s="189">
        <f t="shared" si="28"/>
        <v>6962.099999999999</v>
      </c>
      <c r="J354" s="188">
        <f t="shared" si="28"/>
        <v>6915</v>
      </c>
    </row>
    <row r="355" spans="1:10" ht="12.75" hidden="1">
      <c r="A355" s="198"/>
      <c r="B355" s="202" t="s">
        <v>158</v>
      </c>
      <c r="C355" s="191"/>
      <c r="D355" s="190" t="s">
        <v>247</v>
      </c>
      <c r="E355" s="190" t="s">
        <v>249</v>
      </c>
      <c r="F355" s="190" t="s">
        <v>84</v>
      </c>
      <c r="G355" s="190"/>
      <c r="H355" s="662">
        <f>H356+H357+H358</f>
        <v>7296.08</v>
      </c>
      <c r="I355" s="189">
        <f>I356+I357+I358</f>
        <v>6962.099999999999</v>
      </c>
      <c r="J355" s="188">
        <f>J356+J357+J358</f>
        <v>6915</v>
      </c>
    </row>
    <row r="356" spans="1:10" ht="12.75" hidden="1">
      <c r="A356" s="192"/>
      <c r="B356" s="201" t="s">
        <v>251</v>
      </c>
      <c r="C356" s="200"/>
      <c r="D356" s="190" t="s">
        <v>247</v>
      </c>
      <c r="E356" s="190" t="s">
        <v>249</v>
      </c>
      <c r="F356" s="190" t="s">
        <v>84</v>
      </c>
      <c r="G356" s="190" t="s">
        <v>85</v>
      </c>
      <c r="H356" s="662">
        <f>4510.863-660.6</f>
        <v>3850.2630000000004</v>
      </c>
      <c r="I356" s="189">
        <v>4886.967</v>
      </c>
      <c r="J356" s="188">
        <v>5375.008</v>
      </c>
    </row>
    <row r="357" spans="1:10" ht="22.5" hidden="1">
      <c r="A357" s="192"/>
      <c r="B357" s="201" t="s">
        <v>248</v>
      </c>
      <c r="C357" s="200"/>
      <c r="D357" s="190" t="s">
        <v>247</v>
      </c>
      <c r="E357" s="190" t="s">
        <v>249</v>
      </c>
      <c r="F357" s="190" t="s">
        <v>84</v>
      </c>
      <c r="G357" s="190" t="s">
        <v>638</v>
      </c>
      <c r="H357" s="662">
        <f>1564.263+1880.841</f>
        <v>3445.104</v>
      </c>
      <c r="I357" s="189">
        <v>2074.133</v>
      </c>
      <c r="J357" s="188">
        <v>1538.992</v>
      </c>
    </row>
    <row r="358" spans="1:10" ht="12.75" hidden="1">
      <c r="A358" s="192"/>
      <c r="B358" s="201" t="s">
        <v>250</v>
      </c>
      <c r="C358" s="200"/>
      <c r="D358" s="190" t="s">
        <v>247</v>
      </c>
      <c r="E358" s="190" t="s">
        <v>249</v>
      </c>
      <c r="F358" s="190" t="s">
        <v>84</v>
      </c>
      <c r="G358" s="190" t="s">
        <v>725</v>
      </c>
      <c r="H358" s="662">
        <v>0.713</v>
      </c>
      <c r="I358" s="189">
        <v>1</v>
      </c>
      <c r="J358" s="188">
        <v>1</v>
      </c>
    </row>
    <row r="359" spans="1:11" ht="31.5" hidden="1">
      <c r="A359" s="376"/>
      <c r="B359" s="392" t="s">
        <v>287</v>
      </c>
      <c r="C359" s="250"/>
      <c r="D359" s="250" t="s">
        <v>247</v>
      </c>
      <c r="E359" s="250" t="s">
        <v>249</v>
      </c>
      <c r="F359" s="250" t="s">
        <v>723</v>
      </c>
      <c r="G359" s="251"/>
      <c r="H359" s="667">
        <f>H360</f>
        <v>660.6</v>
      </c>
      <c r="I359" s="340"/>
      <c r="J359" s="188"/>
      <c r="K359" s="341"/>
    </row>
    <row r="360" spans="1:11" ht="12.75" hidden="1">
      <c r="A360" s="376"/>
      <c r="B360" s="393" t="s">
        <v>744</v>
      </c>
      <c r="C360" s="251"/>
      <c r="D360" s="251" t="s">
        <v>247</v>
      </c>
      <c r="E360" s="251" t="s">
        <v>249</v>
      </c>
      <c r="F360" s="251" t="s">
        <v>718</v>
      </c>
      <c r="G360" s="251"/>
      <c r="H360" s="668">
        <f>H361</f>
        <v>660.6</v>
      </c>
      <c r="I360" s="340"/>
      <c r="J360" s="188"/>
      <c r="K360" s="341"/>
    </row>
    <row r="361" spans="1:11" ht="12.75" hidden="1">
      <c r="A361" s="376"/>
      <c r="B361" s="393" t="s">
        <v>744</v>
      </c>
      <c r="C361" s="251"/>
      <c r="D361" s="251" t="s">
        <v>247</v>
      </c>
      <c r="E361" s="251" t="s">
        <v>249</v>
      </c>
      <c r="F361" s="251" t="s">
        <v>716</v>
      </c>
      <c r="G361" s="251"/>
      <c r="H361" s="668">
        <f>H362</f>
        <v>660.6</v>
      </c>
      <c r="I361" s="340"/>
      <c r="J361" s="188"/>
      <c r="K361" s="341"/>
    </row>
    <row r="362" spans="1:11" ht="24" hidden="1">
      <c r="A362" s="376"/>
      <c r="B362" s="489" t="s">
        <v>575</v>
      </c>
      <c r="C362" s="251"/>
      <c r="D362" s="251" t="s">
        <v>247</v>
      </c>
      <c r="E362" s="251" t="s">
        <v>249</v>
      </c>
      <c r="F362" s="251" t="s">
        <v>576</v>
      </c>
      <c r="G362" s="251"/>
      <c r="H362" s="668">
        <f>H363</f>
        <v>660.6</v>
      </c>
      <c r="I362" s="340"/>
      <c r="J362" s="188"/>
      <c r="K362" s="341"/>
    </row>
    <row r="363" spans="1:11" ht="12.75" hidden="1">
      <c r="A363" s="376"/>
      <c r="B363" s="394" t="s">
        <v>86</v>
      </c>
      <c r="C363" s="251"/>
      <c r="D363" s="251" t="s">
        <v>247</v>
      </c>
      <c r="E363" s="251" t="s">
        <v>249</v>
      </c>
      <c r="F363" s="251" t="s">
        <v>576</v>
      </c>
      <c r="G363" s="251" t="s">
        <v>85</v>
      </c>
      <c r="H363" s="668">
        <v>660.6</v>
      </c>
      <c r="I363" s="340"/>
      <c r="J363" s="188"/>
      <c r="K363" s="341"/>
    </row>
    <row r="364" spans="1:10" ht="12.75" hidden="1">
      <c r="A364" s="391"/>
      <c r="B364" s="199" t="s">
        <v>74</v>
      </c>
      <c r="C364" s="197"/>
      <c r="D364" s="196" t="s">
        <v>247</v>
      </c>
      <c r="E364" s="196" t="s">
        <v>246</v>
      </c>
      <c r="F364" s="196"/>
      <c r="G364" s="196"/>
      <c r="H364" s="666">
        <f aca="true" t="shared" si="29" ref="H364:J365">H365</f>
        <v>1650.46</v>
      </c>
      <c r="I364" s="195">
        <f t="shared" si="29"/>
        <v>1250.5</v>
      </c>
      <c r="J364" s="194">
        <f t="shared" si="29"/>
        <v>1348</v>
      </c>
    </row>
    <row r="365" spans="1:10" ht="33.75" hidden="1">
      <c r="A365" s="198"/>
      <c r="B365" s="222" t="s">
        <v>393</v>
      </c>
      <c r="C365" s="197"/>
      <c r="D365" s="196" t="s">
        <v>247</v>
      </c>
      <c r="E365" s="196" t="s">
        <v>246</v>
      </c>
      <c r="F365" s="196" t="s">
        <v>102</v>
      </c>
      <c r="G365" s="196"/>
      <c r="H365" s="666">
        <f t="shared" si="29"/>
        <v>1650.46</v>
      </c>
      <c r="I365" s="195">
        <f t="shared" si="29"/>
        <v>1250.5</v>
      </c>
      <c r="J365" s="194">
        <f t="shared" si="29"/>
        <v>1348</v>
      </c>
    </row>
    <row r="366" spans="1:10" ht="12.75" hidden="1">
      <c r="A366" s="192"/>
      <c r="B366" s="223" t="s">
        <v>580</v>
      </c>
      <c r="C366" s="191"/>
      <c r="D366" s="190" t="s">
        <v>247</v>
      </c>
      <c r="E366" s="190" t="s">
        <v>246</v>
      </c>
      <c r="F366" s="190" t="s">
        <v>81</v>
      </c>
      <c r="G366" s="190"/>
      <c r="H366" s="662">
        <f>H367+H370</f>
        <v>1650.46</v>
      </c>
      <c r="I366" s="189">
        <f>I367+I370</f>
        <v>1250.5</v>
      </c>
      <c r="J366" s="188">
        <f>J367+J370</f>
        <v>1348</v>
      </c>
    </row>
    <row r="367" spans="1:10" ht="12.75" hidden="1">
      <c r="A367" s="192"/>
      <c r="B367" s="193" t="s">
        <v>80</v>
      </c>
      <c r="C367" s="191"/>
      <c r="D367" s="190" t="s">
        <v>247</v>
      </c>
      <c r="E367" s="190" t="s">
        <v>246</v>
      </c>
      <c r="F367" s="190" t="s">
        <v>79</v>
      </c>
      <c r="G367" s="190"/>
      <c r="H367" s="662">
        <f aca="true" t="shared" si="30" ref="H367:J368">H368</f>
        <v>1650.46</v>
      </c>
      <c r="I367" s="189">
        <f t="shared" si="30"/>
        <v>1250.5</v>
      </c>
      <c r="J367" s="188">
        <f t="shared" si="30"/>
        <v>1348</v>
      </c>
    </row>
    <row r="368" spans="1:10" ht="12.75" hidden="1">
      <c r="A368" s="192"/>
      <c r="B368" s="72" t="s">
        <v>78</v>
      </c>
      <c r="C368" s="191"/>
      <c r="D368" s="190" t="s">
        <v>247</v>
      </c>
      <c r="E368" s="190" t="s">
        <v>246</v>
      </c>
      <c r="F368" s="190" t="s">
        <v>73</v>
      </c>
      <c r="G368" s="190"/>
      <c r="H368" s="662">
        <f t="shared" si="30"/>
        <v>1650.46</v>
      </c>
      <c r="I368" s="189">
        <f t="shared" si="30"/>
        <v>1250.5</v>
      </c>
      <c r="J368" s="188">
        <f t="shared" si="30"/>
        <v>1348</v>
      </c>
    </row>
    <row r="369" spans="1:10" ht="23.25" hidden="1" thickBot="1">
      <c r="A369" s="187"/>
      <c r="B369" s="186" t="s">
        <v>248</v>
      </c>
      <c r="C369" s="185"/>
      <c r="D369" s="184" t="s">
        <v>247</v>
      </c>
      <c r="E369" s="184" t="s">
        <v>246</v>
      </c>
      <c r="F369" s="184" t="s">
        <v>73</v>
      </c>
      <c r="G369" s="184" t="s">
        <v>638</v>
      </c>
      <c r="H369" s="669">
        <v>1650.46</v>
      </c>
      <c r="I369" s="183">
        <v>1250.5</v>
      </c>
      <c r="J369" s="249">
        <v>1348</v>
      </c>
    </row>
    <row r="370" ht="12.75" hidden="1">
      <c r="H370" s="670"/>
    </row>
    <row r="371" ht="12.75" hidden="1">
      <c r="H371" s="670"/>
    </row>
    <row r="372" ht="12.75">
      <c r="H372" s="670"/>
    </row>
  </sheetData>
  <sheetProtection/>
  <mergeCells count="4">
    <mergeCell ref="B19:H19"/>
    <mergeCell ref="A20:H20"/>
    <mergeCell ref="A21:H21"/>
    <mergeCell ref="A22:H22"/>
  </mergeCells>
  <printOptions/>
  <pageMargins left="0.5905511811023623" right="0.5905511811023623" top="0.15748031496062992" bottom="0.15748031496062992" header="0.31496062992125984" footer="0.31496062992125984"/>
  <pageSetup firstPageNumber="55" useFirstPageNumber="1" fitToHeight="4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9.140625" style="356" customWidth="1"/>
    <col min="2" max="2" width="51.57421875" style="357" customWidth="1"/>
    <col min="3" max="3" width="20.140625" style="357" customWidth="1"/>
    <col min="4" max="4" width="5.00390625" style="357" customWidth="1"/>
    <col min="5" max="16384" width="9.140625" style="357" customWidth="1"/>
  </cols>
  <sheetData>
    <row r="1" spans="2:4" ht="15.75">
      <c r="B1" s="968" t="s">
        <v>572</v>
      </c>
      <c r="C1" s="968"/>
      <c r="D1" s="968"/>
    </row>
    <row r="2" spans="2:4" ht="15.75">
      <c r="B2" s="968" t="s">
        <v>560</v>
      </c>
      <c r="C2" s="968"/>
      <c r="D2" s="968"/>
    </row>
    <row r="3" spans="2:4" ht="15.75">
      <c r="B3" s="968" t="s">
        <v>243</v>
      </c>
      <c r="C3" s="968"/>
      <c r="D3" s="968"/>
    </row>
    <row r="4" spans="2:4" ht="15.75">
      <c r="B4" s="968" t="s">
        <v>561</v>
      </c>
      <c r="C4" s="968"/>
      <c r="D4" s="968"/>
    </row>
    <row r="5" spans="2:4" ht="15.75">
      <c r="B5" s="969" t="s">
        <v>588</v>
      </c>
      <c r="C5" s="969"/>
      <c r="D5" s="969"/>
    </row>
    <row r="6" spans="2:4" ht="15.75">
      <c r="B6" s="358"/>
      <c r="C6" s="358"/>
      <c r="D6" s="358"/>
    </row>
    <row r="7" spans="2:4" ht="15.75">
      <c r="B7" s="358"/>
      <c r="C7" s="358"/>
      <c r="D7" s="352" t="s">
        <v>240</v>
      </c>
    </row>
    <row r="8" spans="2:4" ht="15.75">
      <c r="B8" s="358"/>
      <c r="C8" s="358"/>
      <c r="D8" s="355"/>
    </row>
    <row r="9" spans="2:4" ht="15.75">
      <c r="B9" s="358"/>
      <c r="C9" s="358"/>
      <c r="D9" s="352" t="s">
        <v>590</v>
      </c>
    </row>
    <row r="10" spans="2:4" ht="15.75">
      <c r="B10" s="358"/>
      <c r="C10" s="358"/>
      <c r="D10" s="352"/>
    </row>
    <row r="11" spans="2:4" ht="15.75">
      <c r="B11" s="358"/>
      <c r="C11" s="358"/>
      <c r="D11" s="352"/>
    </row>
    <row r="12" spans="2:3" ht="15.75">
      <c r="B12" s="970"/>
      <c r="C12" s="970"/>
    </row>
    <row r="13" spans="1:3" ht="15.75">
      <c r="A13" s="967" t="s">
        <v>562</v>
      </c>
      <c r="B13" s="967"/>
      <c r="C13" s="967"/>
    </row>
    <row r="14" spans="1:4" ht="16.5" customHeight="1">
      <c r="A14" s="967" t="s">
        <v>563</v>
      </c>
      <c r="B14" s="967"/>
      <c r="C14" s="967"/>
      <c r="D14" s="359"/>
    </row>
    <row r="15" spans="1:4" ht="16.5" customHeight="1">
      <c r="A15" s="967" t="s">
        <v>589</v>
      </c>
      <c r="B15" s="967"/>
      <c r="C15" s="967"/>
      <c r="D15" s="359"/>
    </row>
    <row r="16" spans="1:3" ht="16.5" thickBot="1">
      <c r="A16" s="360"/>
      <c r="B16" s="361"/>
      <c r="C16" s="362"/>
    </row>
    <row r="17" spans="1:3" s="364" customFormat="1" ht="16.5" thickBot="1">
      <c r="A17" s="971" t="s">
        <v>564</v>
      </c>
      <c r="B17" s="972"/>
      <c r="C17" s="363" t="s">
        <v>565</v>
      </c>
    </row>
    <row r="18" spans="1:3" s="364" customFormat="1" ht="13.5" customHeight="1">
      <c r="A18" s="973" t="s">
        <v>566</v>
      </c>
      <c r="B18" s="974"/>
      <c r="C18" s="365">
        <v>0.1</v>
      </c>
    </row>
    <row r="19" spans="1:3" s="364" customFormat="1" ht="20.25" customHeight="1">
      <c r="A19" s="981" t="s">
        <v>434</v>
      </c>
      <c r="B19" s="982"/>
      <c r="C19" s="366">
        <v>1</v>
      </c>
    </row>
    <row r="20" spans="1:3" s="364" customFormat="1" ht="18" customHeight="1">
      <c r="A20" s="977" t="s">
        <v>438</v>
      </c>
      <c r="B20" s="978"/>
      <c r="C20" s="367">
        <v>1</v>
      </c>
    </row>
    <row r="21" spans="1:3" s="364" customFormat="1" ht="17.25" customHeight="1" hidden="1">
      <c r="A21" s="979" t="s">
        <v>436</v>
      </c>
      <c r="B21" s="980"/>
      <c r="C21" s="368">
        <v>0.5</v>
      </c>
    </row>
    <row r="22" spans="1:3" s="364" customFormat="1" ht="18.75" customHeight="1" hidden="1">
      <c r="A22" s="977" t="s">
        <v>567</v>
      </c>
      <c r="B22" s="978"/>
      <c r="C22" s="367">
        <v>0.5</v>
      </c>
    </row>
    <row r="23" spans="1:3" s="364" customFormat="1" ht="17.25" customHeight="1" hidden="1">
      <c r="A23" s="977" t="s">
        <v>568</v>
      </c>
      <c r="B23" s="978"/>
      <c r="C23" s="367">
        <v>0.5</v>
      </c>
    </row>
    <row r="24" spans="1:3" s="364" customFormat="1" ht="15.75" customHeight="1">
      <c r="A24" s="977" t="s">
        <v>569</v>
      </c>
      <c r="B24" s="978"/>
      <c r="C24" s="369">
        <v>1</v>
      </c>
    </row>
    <row r="25" spans="1:3" s="364" customFormat="1" ht="15.75" customHeight="1">
      <c r="A25" s="977" t="s">
        <v>570</v>
      </c>
      <c r="B25" s="978"/>
      <c r="C25" s="369">
        <v>1</v>
      </c>
    </row>
    <row r="26" spans="1:3" s="364" customFormat="1" ht="20.25" customHeight="1" thickBot="1">
      <c r="A26" s="975" t="s">
        <v>571</v>
      </c>
      <c r="B26" s="976"/>
      <c r="C26" s="370">
        <v>1</v>
      </c>
    </row>
    <row r="27" spans="1:3" ht="15.75">
      <c r="A27" s="371"/>
      <c r="B27" s="372"/>
      <c r="C27" s="372"/>
    </row>
    <row r="28" spans="1:3" ht="15.75">
      <c r="A28" s="371"/>
      <c r="B28" s="372"/>
      <c r="C28" s="372"/>
    </row>
    <row r="29" spans="1:3" ht="15.75">
      <c r="A29" s="371"/>
      <c r="B29" s="372"/>
      <c r="C29" s="372"/>
    </row>
    <row r="30" spans="1:3" ht="15.75">
      <c r="A30" s="371"/>
      <c r="B30" s="372"/>
      <c r="C30" s="372"/>
    </row>
    <row r="31" spans="1:3" ht="15.75">
      <c r="A31" s="371"/>
      <c r="B31" s="372"/>
      <c r="C31" s="372"/>
    </row>
    <row r="32" spans="1:3" ht="15.75">
      <c r="A32" s="371"/>
      <c r="B32" s="372"/>
      <c r="C32" s="372"/>
    </row>
    <row r="33" spans="1:3" ht="15.75">
      <c r="A33" s="371"/>
      <c r="B33" s="372"/>
      <c r="C33" s="372"/>
    </row>
    <row r="34" spans="1:3" ht="15.75">
      <c r="A34" s="371"/>
      <c r="B34" s="372"/>
      <c r="C34" s="372"/>
    </row>
    <row r="35" spans="1:3" ht="15.75">
      <c r="A35" s="371"/>
      <c r="B35" s="372"/>
      <c r="C35" s="372"/>
    </row>
    <row r="36" spans="1:3" ht="15.75">
      <c r="A36" s="371"/>
      <c r="B36" s="372"/>
      <c r="C36" s="372"/>
    </row>
    <row r="37" spans="1:3" ht="15.75">
      <c r="A37" s="371"/>
      <c r="B37" s="372"/>
      <c r="C37" s="372"/>
    </row>
    <row r="38" spans="1:3" ht="15.75">
      <c r="A38" s="371"/>
      <c r="B38" s="372"/>
      <c r="C38" s="372"/>
    </row>
    <row r="39" spans="1:3" ht="15.75">
      <c r="A39" s="371"/>
      <c r="B39" s="372"/>
      <c r="C39" s="372"/>
    </row>
  </sheetData>
  <sheetProtection/>
  <mergeCells count="19"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  <mergeCell ref="A19:B19"/>
    <mergeCell ref="A13:C13"/>
    <mergeCell ref="A14:C14"/>
    <mergeCell ref="A15:C15"/>
    <mergeCell ref="B1:D1"/>
    <mergeCell ref="B2:D2"/>
    <mergeCell ref="B3:D3"/>
    <mergeCell ref="B4:D4"/>
    <mergeCell ref="B5:D5"/>
    <mergeCell ref="B12:C12"/>
  </mergeCells>
  <printOptions horizontalCentered="1"/>
  <pageMargins left="0.9055118110236221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2" sqref="R12:Y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Document</cp:lastModifiedBy>
  <cp:lastPrinted>2018-04-16T09:05:44Z</cp:lastPrinted>
  <dcterms:created xsi:type="dcterms:W3CDTF">2016-11-18T06:27:13Z</dcterms:created>
  <dcterms:modified xsi:type="dcterms:W3CDTF">2018-04-17T11:42:49Z</dcterms:modified>
  <cp:category/>
  <cp:version/>
  <cp:contentType/>
  <cp:contentStatus/>
</cp:coreProperties>
</file>