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90" windowWidth="19140" windowHeight="9495" activeTab="0"/>
  </bookViews>
  <sheets>
    <sheet name="прил3 дох 2016 " sheetId="1" r:id="rId1"/>
    <sheet name="прил 8 2016 " sheetId="2" r:id="rId2"/>
    <sheet name="прил 9 2017 2018" sheetId="3" r:id="rId3"/>
    <sheet name="прил 10" sheetId="4" r:id="rId4"/>
    <sheet name="прил 11 2017-18" sheetId="5" r:id="rId5"/>
  </sheets>
  <definedNames>
    <definedName name="_xlnm.Print_Area" localSheetId="3">'прил 10'!$A$1:$H$340</definedName>
    <definedName name="_xlnm.Print_Area" localSheetId="4">'прил 11 2017-18'!$A$1:$L$325</definedName>
    <definedName name="_xlnm.Print_Area" localSheetId="1">'прил 8 2016 '!$A$1:$M$495</definedName>
    <definedName name="_xlnm.Print_Area" localSheetId="2">'прил 9 2017 2018'!$A$1:$O$480</definedName>
    <definedName name="_xlnm.Print_Area" localSheetId="0">'прил3 дох 2016 '!$A$1:$L$127</definedName>
  </definedNames>
  <calcPr fullCalcOnLoad="1"/>
</workbook>
</file>

<file path=xl/sharedStrings.xml><?xml version="1.0" encoding="utf-8"?>
<sst xmlns="http://schemas.openxmlformats.org/spreadsheetml/2006/main" count="6853" uniqueCount="818">
  <si>
    <t>Приложение  № 10</t>
  </si>
  <si>
    <t xml:space="preserve">к   решению совета депутатов </t>
  </si>
  <si>
    <t>МО Тельмановское сельское поселение</t>
  </si>
  <si>
    <t>Тосненского района  Ленинградской области</t>
  </si>
  <si>
    <t xml:space="preserve">     </t>
  </si>
  <si>
    <t>Глава муниципального образования</t>
  </si>
  <si>
    <t>___________________ Ю.Н. Кваша</t>
  </si>
  <si>
    <t>ВЕДОМСТВЕННАЯ СТРУКТУРА</t>
  </si>
  <si>
    <t>РАСХОДОВ МЕСТНОГО БЮДЖЕТА</t>
  </si>
  <si>
    <t>на 2016 год</t>
  </si>
  <si>
    <t>(тысяч рублей)</t>
  </si>
  <si>
    <t>№ п/п</t>
  </si>
  <si>
    <t>Наименование</t>
  </si>
  <si>
    <t>Г</t>
  </si>
  <si>
    <t xml:space="preserve">Рз </t>
  </si>
  <si>
    <t xml:space="preserve">ПР </t>
  </si>
  <si>
    <t>ЦСР</t>
  </si>
  <si>
    <t xml:space="preserve">ВР </t>
  </si>
  <si>
    <t>Сумма на 2016 год</t>
  </si>
  <si>
    <t>Сумма на 2017 год</t>
  </si>
  <si>
    <t>Сумма на 2018 год</t>
  </si>
  <si>
    <t>ВСЕГО</t>
  </si>
  <si>
    <t>Совет депутатов муниципального образования Тельмановское сельское поселение Тосненского района Ленинградской области</t>
  </si>
  <si>
    <t>008</t>
  </si>
  <si>
    <t>Общегосударственные вопросы</t>
  </si>
  <si>
    <t>01</t>
  </si>
  <si>
    <t>00</t>
  </si>
  <si>
    <t>Функционирование высшего должностного лица субъекта РФ и муниципального образования</t>
  </si>
  <si>
    <t>02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</si>
  <si>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</si>
  <si>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91 0 00 00000</t>
  </si>
  <si>
    <t>Обеспечение деятельности Главы Тосненского городского поселения Тосненского района Ленинградской области</t>
  </si>
  <si>
    <t>91 1 00 00000</t>
  </si>
  <si>
    <t xml:space="preserve">Непрограммные расходы </t>
  </si>
  <si>
    <t xml:space="preserve">01 </t>
  </si>
  <si>
    <t xml:space="preserve">02 </t>
  </si>
  <si>
    <t>91 1 01 00000</t>
  </si>
  <si>
    <t>91 1 01 00030</t>
  </si>
  <si>
    <t>расходы на выплаты персоналу государственных (муниципальных) органов</t>
  </si>
  <si>
    <t>120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</si>
  <si>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</si>
  <si>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</si>
  <si>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</si>
  <si>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</si>
  <si>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91 3 00 00000</t>
  </si>
  <si>
    <t>91 3 01 00000</t>
  </si>
  <si>
    <t>Обеспечение функций органов местного самоуправления</t>
  </si>
  <si>
    <t>91 3 01 00040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</si>
  <si>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</si>
  <si>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</si>
  <si>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</si>
  <si>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91 5 00 00000</t>
  </si>
  <si>
    <t>91 5 01 00000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</si>
  <si>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</si>
  <si>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91 5 01 00120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</si>
  <si>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</si>
  <si>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</si>
  <si>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</si>
  <si>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</si>
  <si>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</si>
  <si>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иные межбюджетные трансферты</t>
  </si>
  <si>
    <t>540</t>
  </si>
  <si>
    <t>Администрация муниципального образования Тельмановское сельское поселениеТосненского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</si>
  <si>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</si>
  <si>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</si>
  <si>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</si>
  <si>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</si>
  <si>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</si>
  <si>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91 3 01 50650</t>
  </si>
  <si>
    <t>91 3 01 60600</t>
  </si>
  <si>
    <t>91 3 01 60620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</si>
  <si>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</si>
  <si>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91 8 00 00000</t>
  </si>
  <si>
    <t>Непрограммные расходы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</si>
  <si>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</si>
  <si>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</si>
  <si>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91 8 01 00080</t>
  </si>
  <si>
    <t>Резервные фонды</t>
  </si>
  <si>
    <t>11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</si>
  <si>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</si>
  <si>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99 0 00 00000</t>
  </si>
  <si>
    <t>99  9 00 00000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</si>
  <si>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</si>
  <si>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</si>
  <si>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</si>
  <si>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</si>
  <si>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</si>
  <si>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</si>
  <si>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</si>
  <si>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</si>
  <si>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</si>
  <si>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</si>
  <si>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</si>
  <si>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</si>
  <si>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</si>
  <si>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уплата налогов, сборов и иных платежей</t>
  </si>
  <si>
    <t>850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</si>
  <si>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</si>
  <si>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</si>
  <si>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99 9 01 00030</t>
  </si>
  <si>
    <t>91 3 01 71340</t>
  </si>
  <si>
    <t>Национальная безопасность</t>
  </si>
  <si>
    <t>Мобилизационная  и вневосковая подготовка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</si>
  <si>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</si>
  <si>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99 9 00 00000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</si>
  <si>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</si>
  <si>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</si>
  <si>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</si>
  <si>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</si>
  <si>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</si>
  <si>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2015-2019 годах"</t>
  </si>
  <si>
    <t>08 0 00 00000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</si>
  <si>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</si>
  <si>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</si>
  <si>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</si>
  <si>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>08 1 01 00000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</si>
  <si>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</si>
  <si>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</si>
  <si>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>Обслуживание, эксплуатация и ремонт сооружений гражданской обороны</t>
  </si>
  <si>
    <t>08 1 01 13350</t>
  </si>
  <si>
    <t>Создание, обслуживание и эксплуатация системы оповещения населения</t>
  </si>
  <si>
    <t>08 1 01 13340</t>
  </si>
  <si>
    <t>Основное мероприятие "Обеспечение пожарной безопасности"</t>
  </si>
  <si>
    <t>08 1 02 00000</t>
  </si>
  <si>
    <t xml:space="preserve">Мероприятия в области пожарной безопасности </t>
  </si>
  <si>
    <t>08 1 02 11620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</si>
  <si>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</si>
  <si>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</si>
  <si>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Подпрограмма "Обеспечение правопорядка и профилактика правонарушений" </t>
  </si>
  <si>
    <t>08 2 00 00000</t>
  </si>
  <si>
    <t>Основное мероприятие "Мероприятия по обеспечению общественного правопорядка и профилактике правонарушений"</t>
  </si>
  <si>
    <t>08 2 01 00000</t>
  </si>
  <si>
    <t>Мероприятия, направленные на обеспечение правопорядка</t>
  </si>
  <si>
    <t>08 2 01 11520</t>
  </si>
  <si>
    <t>Мероприятия по расширению, обслуживанию и содержанию аппаратно-программной комплексной автомитизированной информационной системы "Безопасный город"</t>
  </si>
  <si>
    <t xml:space="preserve">08 2 01 13430 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</si>
  <si>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</si>
  <si>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15 0 00 00000</t>
  </si>
  <si>
    <t>Основное мероприятие "Поддержка проектов местных инициатив граждан"</t>
  </si>
  <si>
    <t>15 0 01 00000</t>
  </si>
  <si>
    <t>Мероприятия по устойчивому развитию части территорий</t>
  </si>
  <si>
    <t>15 0 01 13290</t>
  </si>
  <si>
    <t>Национальная экономика</t>
  </si>
  <si>
    <t>Дорожное хозяйство (дорожные фонды)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</si>
  <si>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</si>
  <si>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</si>
  <si>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</si>
  <si>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</si>
  <si>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</si>
  <si>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</si>
  <si>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</si>
  <si>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</si>
  <si>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>10 1 01 10110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</si>
  <si>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</si>
  <si>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Подпрограмма "Обеспечение условий для организации дорожного движения на территории" </t>
  </si>
  <si>
    <t>10 2 00 00000</t>
  </si>
  <si>
    <t>Основное мероприятие "Мероприяти по оптимизации мер профилактики правонарушений"</t>
  </si>
  <si>
    <t>10 2 01 00000</t>
  </si>
  <si>
    <t>10 2 01 10100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</si>
  <si>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</si>
  <si>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</si>
  <si>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</si>
  <si>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t>23 0 00 00000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</si>
  <si>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</si>
  <si>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23 4 00 00000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</si>
  <si>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</si>
  <si>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23 4 01 00000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</si>
  <si>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</si>
  <si>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23 4 01 04010</t>
  </si>
  <si>
    <t>бюджетные инвестиции</t>
  </si>
  <si>
    <t>410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</si>
  <si>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</si>
  <si>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 xml:space="preserve">04 </t>
  </si>
  <si>
    <t>23 4 02 00000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</si>
  <si>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</si>
  <si>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</si>
  <si>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</si>
  <si>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</si>
  <si>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</si>
  <si>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23 4 02 10130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</si>
  <si>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</si>
  <si>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9901010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</si>
  <si>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</si>
  <si>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</si>
  <si>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2015-2019 годах"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</si>
  <si>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</si>
  <si>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</si>
  <si>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05 0 02 00000</t>
  </si>
  <si>
    <t>05 0 02 10550</t>
  </si>
  <si>
    <t>Мероприятия по землеустройству и землепользованию</t>
  </si>
  <si>
    <t>99 9 01 10350</t>
  </si>
  <si>
    <t xml:space="preserve">Мероприятия в области национальной экономики </t>
  </si>
  <si>
    <t>99 9 01 10360</t>
  </si>
  <si>
    <t xml:space="preserve">Мероприятия в области строительства, архитектуры и градостроительства </t>
  </si>
  <si>
    <t>99 9 01 10400</t>
  </si>
  <si>
    <t>Жилищно-коммунальное хозяйство</t>
  </si>
  <si>
    <t>05</t>
  </si>
  <si>
    <t>Жилищное хозяйство</t>
  </si>
  <si>
    <t xml:space="preserve">Мероприятия по капитальному ремонту муниципального жилищного фонда </t>
  </si>
  <si>
    <t>99 9 01 13760</t>
  </si>
  <si>
    <t xml:space="preserve">Мероприятия в области жилищного хозяйства </t>
  </si>
  <si>
    <t>99 9 01 13770</t>
  </si>
  <si>
    <t xml:space="preserve">Обеспечение мероприятий по капитальному ремонту многоквартирных домов </t>
  </si>
  <si>
    <t>99 9 01 96010</t>
  </si>
  <si>
    <t>Коммунальное хозяйство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</si>
  <si>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2015-2019 годах"</t>
  </si>
  <si>
    <t>11 0 00 00000</t>
  </si>
  <si>
    <t>Основное мероприятие "Организация газоснабжения"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</si>
  <si>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</si>
  <si>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</si>
  <si>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11 0 01 04200</t>
  </si>
  <si>
    <t>13 0 00 00000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</si>
  <si>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</si>
  <si>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</si>
  <si>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</si>
  <si>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13 0 01 10630</t>
  </si>
  <si>
    <t>Мероприятия по обслуживанию объектов газификации</t>
  </si>
  <si>
    <t>23 1 01 13200</t>
  </si>
  <si>
    <t>23 1 01 1320</t>
  </si>
  <si>
    <t>13 0 01 14260</t>
  </si>
  <si>
    <t>99 9 01 14250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</si>
  <si>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</si>
  <si>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</si>
  <si>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</si>
  <si>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Благоустройство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</si>
  <si>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 2015-2019 годах"</t>
  </si>
  <si>
    <t>12 0 00 00000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</si>
  <si>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</si>
  <si>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</si>
  <si>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</si>
  <si>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</si>
  <si>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</si>
  <si>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12 0 01 13280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</si>
  <si>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</si>
  <si>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14 0 00 00000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</si>
  <si>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</si>
  <si>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14 0 01 00000</t>
  </si>
  <si>
    <t>Основное меропритие "Реализация энергосберегающих мероприятий"</t>
  </si>
  <si>
    <t xml:space="preserve">Мероприятия по повышению надежности и энергетической эффективности </t>
  </si>
  <si>
    <t>14 0 01 13180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</si>
  <si>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</si>
  <si>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23 5 00 00000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</si>
  <si>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</si>
  <si>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23 5 01 00000</t>
  </si>
  <si>
    <t xml:space="preserve">Мероприятия по благоустройству и содержанию территорий Тосненского городского поселения </t>
  </si>
  <si>
    <t>23 5 01 13280</t>
  </si>
  <si>
    <t>Мероприятия по проведению проектно-изыскательских работ по содержанию и благоустройству</t>
  </si>
  <si>
    <t>23 5 01 13330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</si>
  <si>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</si>
  <si>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23 5 02 00000</t>
  </si>
  <si>
    <t>Расходы на обеспечение деятельности муниципальных казенных учреждений</t>
  </si>
  <si>
    <t>23 5 02 00160</t>
  </si>
  <si>
    <t>расходы на выплаты персоналу казенных учреждений</t>
  </si>
  <si>
    <t>110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</si>
  <si>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</si>
  <si>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Образование</t>
  </si>
  <si>
    <t>07</t>
  </si>
  <si>
    <t>Молодежная политика и оздоровление детей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</si>
  <si>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</si>
  <si>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07 0 00 00000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</si>
  <si>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2015-2019 годах" </t>
  </si>
  <si>
    <t>07 1 00 00000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</si>
  <si>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</si>
  <si>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07 1 01 00000</t>
  </si>
  <si>
    <t>Иные закупки товаров, работ и услуг для обеспечения государственных (муниципальных) нужд</t>
  </si>
  <si>
    <t>07 1 01 11680</t>
  </si>
  <si>
    <t>Основное мероприятие "Обеспечение отдыха, оздоровления, занятости детей, подростков и молодежи"</t>
  </si>
  <si>
    <t xml:space="preserve">Организация  оздоровления, отдыха изанятости детей, подростков и молодежи </t>
  </si>
  <si>
    <t>07 1 01 12290</t>
  </si>
  <si>
    <t>МУК "Тельмановский сельский дом культуры"</t>
  </si>
  <si>
    <t>Культура и кинематография</t>
  </si>
  <si>
    <t>08</t>
  </si>
  <si>
    <t>Культура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</si>
  <si>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</si>
  <si>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07 2 00 00000</t>
  </si>
  <si>
    <t>Основное мероприятия "Развитие культуры на территории поселения"</t>
  </si>
  <si>
    <t>07 2 01 00000</t>
  </si>
  <si>
    <t>07 2 01 00160</t>
  </si>
  <si>
    <t>Другие вопросы в области культуры, кинематографии</t>
  </si>
  <si>
    <t xml:space="preserve"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</t>
  </si>
  <si>
    <t>07 3 00 00000</t>
  </si>
  <si>
    <t>Основное мероприятие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</si>
  <si>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</si>
  <si>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</si>
  <si>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</si>
  <si>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</si>
  <si>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07 3 02 00000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</si>
  <si>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</si>
  <si>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07 3 02 12350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</si>
  <si>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</si>
  <si>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07 3 02 04210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</si>
  <si>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</si>
  <si>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</si>
  <si>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</si>
  <si>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</si>
  <si>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</si>
  <si>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</si>
  <si>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</si>
  <si>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</si>
  <si>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Мероприятия в области социальной политики </t>
  </si>
  <si>
    <t>99 9 01 12730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</si>
  <si>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</si>
  <si>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</si>
  <si>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</si>
  <si>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</si>
  <si>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 xml:space="preserve">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</si>
  <si>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</si>
  <si>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04 0 00 00000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</si>
  <si>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</si>
  <si>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</si>
  <si>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</si>
  <si>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</si>
  <si>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>04 1 01 00160</t>
  </si>
  <si>
    <t>Другие вопросы в области физической культуры и спорта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</si>
  <si>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2015 - 2019 годах" 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</si>
  <si>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</si>
  <si>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04 2 00 00000</t>
  </si>
  <si>
    <t>Основное мероприятие "Строительство, реконструкция и проектирование спортивных объектов"</t>
  </si>
  <si>
    <t>04 2 01 00000</t>
  </si>
  <si>
    <t>Организация мероприятий по проектированию, строительству и реконструкции объектов физической культуры и спорта</t>
  </si>
  <si>
    <t>04 2 01 04050</t>
  </si>
  <si>
    <t>Основное мероприятие "Капитальный ремонт, ремонт, эксплуатация спортивных объектов"</t>
  </si>
  <si>
    <t>04 2 02 00000</t>
  </si>
  <si>
    <t>Мероприятия по текущему содержанию и ремонту объектов физической культуры</t>
  </si>
  <si>
    <t>04 2 02 13640</t>
  </si>
  <si>
    <t>Мероприятия по капитальному ремонту объектов физической культуры и спорта</t>
  </si>
  <si>
    <t>04 2 02 14060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</si>
  <si>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</si>
  <si>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</si>
  <si>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</si>
  <si>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</si>
  <si>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</si>
  <si>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</si>
  <si>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</si>
  <si>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04 3 02 00000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</si>
  <si>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</si>
  <si>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04 3 02 13310</t>
  </si>
  <si>
    <t>МУК "Тельмановский сельский Дом культуры"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</si>
  <si>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</si>
  <si>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</si>
  <si>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</si>
  <si>
    <r>
      <t>Мероприятия по капитальному ремонту и ремонт автомобильных дорог общего пользования местного значения</t>
    </r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</si>
  <si>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</si>
  <si>
    <r>
      <t xml:space="preserve">Мероприятия направленные на безаварийную работу объектов водоснабжения и водоотведения </t>
    </r>
  </si>
  <si>
    <r>
      <t xml:space="preserve">Мероприятия по строительству и реконструкции объектов водоснабжения, водоотведения и очистки сточных вод </t>
    </r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</si>
  <si>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2016-2020 годах "</t>
  </si>
  <si>
    <t xml:space="preserve"> =</t>
  </si>
  <si>
    <t>усл расх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</si>
  <si>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</si>
  <si>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муниципального образования Тельмановское сельское поселение</t>
  </si>
  <si>
    <t>Приложение  № 2</t>
  </si>
  <si>
    <t xml:space="preserve">    от  "    " ноября 2015 года №  </t>
  </si>
  <si>
    <t>__________________________ Ю.Н. Кваша</t>
  </si>
  <si>
    <t xml:space="preserve">               ПРОГНОЗИРУЕМЫЕ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</si>
  <si>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</si>
  <si>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</si>
  <si>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</si>
  <si>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</si>
  <si>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</si>
  <si>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</si>
  <si>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</si>
  <si>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</si>
  <si>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</si>
  <si>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</si>
  <si>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</si>
  <si>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</si>
  <si>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</si>
  <si>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 xml:space="preserve">          1 01 00000 00 0000 000</t>
  </si>
  <si>
    <t>Налоги на прибыль, доходы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</si>
  <si>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</si>
  <si>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</si>
  <si>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</si>
  <si>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</si>
  <si>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</si>
  <si>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</si>
  <si>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</si>
  <si>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</si>
  <si>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</si>
  <si>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</si>
  <si>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</si>
  <si>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</si>
  <si>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</si>
  <si>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</si>
  <si>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</si>
  <si>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</si>
  <si>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</si>
  <si>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</si>
  <si>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</si>
  <si>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</si>
  <si>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</si>
  <si>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</si>
  <si>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</si>
  <si>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</si>
  <si>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</si>
  <si>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</si>
  <si>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</si>
  <si>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</si>
  <si>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</si>
  <si>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</si>
  <si>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</si>
  <si>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</si>
  <si>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</si>
  <si>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</si>
  <si>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</si>
  <si>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</si>
  <si>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</si>
  <si>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</si>
  <si>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</si>
  <si>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</si>
  <si>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</si>
  <si>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</si>
  <si>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</si>
  <si>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</si>
  <si>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</si>
  <si>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</si>
  <si>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</si>
  <si>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</si>
  <si>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ДОХОДЫ ОТ ОКАЗАНИЯ ПЛАТНЫХ УСЛУГ ИЛИ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</si>
  <si>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</si>
  <si>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</si>
  <si>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</si>
  <si>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</si>
  <si>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</si>
  <si>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</si>
  <si>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</si>
  <si>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</si>
  <si>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</si>
  <si>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</si>
  <si>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</si>
  <si>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</si>
  <si>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</si>
  <si>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</si>
  <si>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</si>
  <si>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</si>
  <si>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</si>
  <si>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</si>
  <si>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</si>
  <si>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</si>
  <si>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</si>
  <si>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</si>
  <si>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</si>
  <si>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</si>
  <si>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</si>
  <si>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</si>
  <si>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</si>
  <si>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</si>
  <si>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</si>
  <si>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</si>
  <si>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</si>
  <si>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2 02 01001 10 0000 151</t>
  </si>
  <si>
    <t>Дотации бюджетам сельских поселений на выравнивание  
бюджетной обеспеченности (из областного фонда)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</si>
  <si>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</si>
  <si>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</si>
  <si>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2 02 02999 10 0000 151</t>
  </si>
  <si>
    <t>Прочие субсидии бюджетам поселений</t>
  </si>
  <si>
    <t>2 02 02216 10 0000 151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</si>
  <si>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</si>
  <si>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</si>
  <si>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</si>
  <si>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</si>
  <si>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</si>
  <si>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</si>
  <si>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</si>
  <si>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</si>
  <si>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</si>
  <si>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</si>
  <si>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</si>
  <si>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Администрация муниципального образования Тельмановское сельское поселениеТосненского района Ленинградской области (главный распорядитель бюджетных средств)</t>
  </si>
  <si>
    <t>Приложение  № 3</t>
  </si>
  <si>
    <t xml:space="preserve">    от  " 23 " декабря  2015 года № 178 </t>
  </si>
  <si>
    <t xml:space="preserve">поступления доходов в местный бюджет </t>
  </si>
  <si>
    <t xml:space="preserve">               на  2016  год</t>
  </si>
  <si>
    <t>(тыс.руб.)</t>
  </si>
  <si>
    <t>2016 г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</si>
  <si>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</si>
  <si>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830</t>
  </si>
  <si>
    <t>Исполнение судебных актов</t>
  </si>
  <si>
    <t>исполнение судебных актов</t>
  </si>
  <si>
    <t>91 3 01 60650</t>
  </si>
  <si>
    <t>Г
код главного распорядителя</t>
  </si>
  <si>
    <t>ПР подраздел</t>
  </si>
  <si>
    <t>ЦСР                 целевая статья</t>
  </si>
  <si>
    <t>ВР                 вид расхода</t>
  </si>
  <si>
    <t>2016 год
(тысяч рублей)</t>
  </si>
  <si>
    <t>0100</t>
  </si>
  <si>
    <t>0104</t>
  </si>
  <si>
    <t>Иные межбюджетные трансферты</t>
  </si>
  <si>
    <t>9106061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</si>
  <si>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</si>
  <si>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9107133</t>
  </si>
  <si>
    <t>0106</t>
  </si>
  <si>
    <t/>
  </si>
  <si>
    <t>Приложение  № 8</t>
  </si>
  <si>
    <t xml:space="preserve">    от  "  "  декабря 2015  №     </t>
  </si>
  <si>
    <t xml:space="preserve">     от  "23" декабря 2015  года № 178  </t>
  </si>
  <si>
    <t>д.б.</t>
  </si>
  <si>
    <t xml:space="preserve">РАСПРЕДЕЛЕНИЕ </t>
  </si>
  <si>
    <t>бюджетных ассигнований по целевым статьям</t>
  </si>
  <si>
    <t>(муниципальным программам  и непрограммным направлениям деятельности),</t>
  </si>
  <si>
    <t xml:space="preserve"> группам и подгруппам видов расходов классификации расходов бюджетов, а также по разделам и подразделам </t>
  </si>
  <si>
    <t>классификации расходов бюджетов  на 2016 год</t>
  </si>
  <si>
    <t>Рз             раздел</t>
  </si>
  <si>
    <t>Рз ПР</t>
  </si>
  <si>
    <t>Сумма</t>
  </si>
  <si>
    <t>2015 год
(тысяч рублей)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</si>
  <si>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</si>
  <si>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</si>
  <si>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</si>
  <si>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</si>
  <si>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</si>
  <si>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</si>
  <si>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</si>
  <si>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</si>
  <si>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</si>
  <si>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9100008</t>
  </si>
  <si>
    <t>Субсидия на решение вопросов местного значения межмуниципального характера в сфере архивного дела(местный бюджет)</t>
  </si>
  <si>
    <t>9105065</t>
  </si>
  <si>
    <t>Субсидии</t>
  </si>
  <si>
    <t>520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</si>
  <si>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</si>
  <si>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9106060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</si>
  <si>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</si>
  <si>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</si>
  <si>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9106062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</si>
  <si>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</si>
  <si>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9107134</t>
  </si>
  <si>
    <t>9100000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</si>
  <si>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</si>
  <si>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9106064</t>
  </si>
  <si>
    <t>Обеспечение проведения выборов и референдумов</t>
  </si>
  <si>
    <t>0107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</si>
  <si>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</si>
  <si>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9900000</t>
  </si>
  <si>
    <t>Проведение выборов в представительные органы муниципального образования</t>
  </si>
  <si>
    <t>9901204</t>
  </si>
  <si>
    <t>0111</t>
  </si>
  <si>
    <t>9901005</t>
  </si>
  <si>
    <t>Резервные средства</t>
  </si>
  <si>
    <t>0113</t>
  </si>
  <si>
    <t>9200000</t>
  </si>
  <si>
    <t>Выполнение других обязательств мунципальных образований</t>
  </si>
  <si>
    <t>9200003</t>
  </si>
  <si>
    <t>Уплата налогов, сборов и иных платежей</t>
  </si>
  <si>
    <t>0200</t>
  </si>
  <si>
    <t>0203</t>
  </si>
  <si>
    <t>Осуществление первичного воинского учета на территориях, где отсутствуют военные комиссариаты (Федеральные средства)</t>
  </si>
  <si>
    <t>9905118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</si>
  <si>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</si>
  <si>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</si>
  <si>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</si>
  <si>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</si>
  <si>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0800000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</si>
  <si>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</si>
  <si>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0810000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</si>
  <si>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</si>
  <si>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0811157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</si>
  <si>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</si>
  <si>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0811162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</si>
  <si>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</si>
  <si>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0820000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</si>
  <si>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</si>
  <si>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0821152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</si>
  <si>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</si>
  <si>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0821343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</si>
  <si>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</rPr>
      <t xml:space="preserve"> на 2014-2016 годы</t>
    </r>
    <r>
      <rPr>
        <b/>
        <sz val="10"/>
        <color indexed="8"/>
        <rFont val="Times New Roman"/>
        <family val="1"/>
      </rPr>
      <t>"</t>
    </r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</si>
  <si>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</si>
  <si>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</si>
  <si>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1501329</t>
  </si>
  <si>
    <t>0400</t>
  </si>
  <si>
    <t>0409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</si>
  <si>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</si>
  <si>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</si>
  <si>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</si>
  <si>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1010000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</si>
  <si>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</si>
  <si>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1011011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</si>
  <si>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</si>
  <si>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t>1010401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</si>
  <si>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</si>
  <si>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1020000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</si>
  <si>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</si>
  <si>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1021010</t>
  </si>
  <si>
    <t>0412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</si>
  <si>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</si>
  <si>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0500000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</si>
  <si>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</si>
  <si>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0500637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</si>
  <si>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</si>
  <si>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0501055</t>
  </si>
  <si>
    <t xml:space="preserve">Мероприятия по землеустройству и землепользованию </t>
  </si>
  <si>
    <t>9901035</t>
  </si>
  <si>
    <t>Мероприятия в области национальной экономики</t>
  </si>
  <si>
    <t>9901036</t>
  </si>
  <si>
    <t>Мероприятия в области строительства, архитектуры и градостроительства</t>
  </si>
  <si>
    <t>9901038</t>
  </si>
  <si>
    <t>0500</t>
  </si>
  <si>
    <t>0501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</si>
  <si>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</si>
  <si>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0600000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</si>
  <si>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</si>
  <si>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0610000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</si>
  <si>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</si>
  <si>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0610477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</si>
  <si>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</si>
  <si>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0620000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</si>
  <si>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</si>
  <si>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0620480</t>
  </si>
  <si>
    <t>Мероприятие  по капитальному ремонту муниципального жилищного фонда</t>
  </si>
  <si>
    <t>9901376</t>
  </si>
  <si>
    <t>Мероприятия в области жилищного хозяйства</t>
  </si>
  <si>
    <t>9901377</t>
  </si>
  <si>
    <t>Бюджетные инвестиции на приобретение объектов недвижимого имущества</t>
  </si>
  <si>
    <t>440</t>
  </si>
  <si>
    <t>Коммунальное  хозяйство</t>
  </si>
  <si>
    <t>0502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</si>
  <si>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</rPr>
      <t>"</t>
    </r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</si>
  <si>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</si>
  <si>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</si>
  <si>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</si>
  <si>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</si>
  <si>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</si>
  <si>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</si>
  <si>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</si>
  <si>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</rPr>
      <t>на 2014-2016 годы</t>
    </r>
    <r>
      <rPr>
        <b/>
        <sz val="10"/>
        <color indexed="8"/>
        <rFont val="Times New Roman"/>
        <family val="1"/>
      </rPr>
      <t>"</t>
    </r>
  </si>
  <si>
    <t>1600000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</si>
  <si>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</si>
  <si>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</si>
  <si>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</si>
  <si>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1601326</t>
  </si>
  <si>
    <t>9901063</t>
  </si>
  <si>
    <t>Субсидии на возмещения части затрат организациям коммунального хозяйства</t>
  </si>
  <si>
    <t>9900691</t>
  </si>
  <si>
    <t>организации которые являются арендаторами объектов коммунальной инфраструктуры</t>
  </si>
  <si>
    <t xml:space="preserve">Субсидии организациям коммунального хозяйства на компенсацию части потерь в доходах </t>
  </si>
  <si>
    <t>9900690</t>
  </si>
  <si>
    <t xml:space="preserve">организация оказывающие банные услуги населению </t>
  </si>
  <si>
    <t>0503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</si>
  <si>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</si>
  <si>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</si>
  <si>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</si>
  <si>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1401318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</si>
  <si>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>"</t>
    </r>
  </si>
  <si>
    <t>1200000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</si>
  <si>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</si>
  <si>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1201327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</si>
  <si>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</si>
  <si>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>1201328</t>
  </si>
  <si>
    <t>Другие вопросы в области жилищно-коммунального хозяйства</t>
  </si>
  <si>
    <t>0505</t>
  </si>
  <si>
    <t>Учреждения по обеспечению развития жилищно-коммунального комплекса и благоустройства</t>
  </si>
  <si>
    <t>9500000</t>
  </si>
  <si>
    <t>9500016</t>
  </si>
  <si>
    <t>0700</t>
  </si>
  <si>
    <t>0707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</si>
  <si>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 xml:space="preserve">" </t>
    </r>
  </si>
  <si>
    <t>0700000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</si>
  <si>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</si>
  <si>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0710000</t>
  </si>
  <si>
    <t>0711229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</si>
  <si>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</si>
  <si>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0711168</t>
  </si>
  <si>
    <t>Культура, кинематография</t>
  </si>
  <si>
    <t>0800</t>
  </si>
  <si>
    <t>0801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</si>
  <si>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</si>
  <si>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0720000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</si>
  <si>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</si>
  <si>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0720016</t>
  </si>
  <si>
    <t>Расходы на выплаты персоналу казенных учреждений</t>
  </si>
  <si>
    <t>0804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</si>
  <si>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</si>
  <si>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0730000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</si>
  <si>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</si>
  <si>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0731122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</si>
  <si>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</si>
  <si>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0731235</t>
  </si>
  <si>
    <t>1000</t>
  </si>
  <si>
    <t>1001</t>
  </si>
  <si>
    <t>Доплаты к пенсиям муниципальных служащих</t>
  </si>
  <si>
    <t>Публичные нормативные социальные выплаты гражданам</t>
  </si>
  <si>
    <t>1003</t>
  </si>
  <si>
    <t>Мероприятия в области социальной политики</t>
  </si>
  <si>
    <t>1100</t>
  </si>
  <si>
    <t>1105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</si>
  <si>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</si>
  <si>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0400000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</si>
  <si>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</si>
  <si>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0410000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</si>
  <si>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</si>
  <si>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>0410016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</si>
  <si>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</si>
  <si>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0420000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</si>
  <si>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</si>
  <si>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0420464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</si>
  <si>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</si>
  <si>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0421065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</si>
  <si>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</si>
  <si>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0430000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</si>
  <si>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</si>
  <si>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0431130</t>
  </si>
  <si>
    <t xml:space="preserve">РзПР   раздел подраздел          </t>
  </si>
  <si>
    <t>2016 год</t>
  </si>
  <si>
    <t>2017 год</t>
  </si>
  <si>
    <t>Всего</t>
  </si>
  <si>
    <t>Итого программные расходы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</si>
  <si>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</si>
  <si>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</si>
  <si>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2015-2019 годах</t>
    </r>
    <r>
      <rPr>
        <b/>
        <sz val="10"/>
        <color indexed="8"/>
        <rFont val="Times New Roman"/>
        <family val="1"/>
      </rPr>
      <t xml:space="preserve">" </t>
    </r>
  </si>
  <si>
    <t xml:space="preserve">Расходы на обеспечение деятельности муниципальных казенных учреждений 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</si>
  <si>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2015-2019 годах"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</si>
  <si>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</t>
    </r>
  </si>
  <si>
    <t xml:space="preserve">Основное мероприятия "Обеспечения пожарной безопасности" 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</si>
  <si>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</si>
  <si>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</si>
  <si>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</si>
  <si>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</si>
  <si>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</si>
  <si>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10 2 01 10110</t>
  </si>
  <si>
    <t xml:space="preserve">Бюджетные инвестиции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</si>
  <si>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2015-2019 годах</t>
    </r>
    <r>
      <rPr>
        <b/>
        <sz val="10"/>
        <color indexed="8"/>
        <rFont val="Times New Roman"/>
        <family val="1"/>
      </rPr>
      <t>"</t>
    </r>
  </si>
  <si>
    <t>Итого непрограммные расходы</t>
  </si>
  <si>
    <t>Расходы на выплаты персоналу государственных (муниципальных) органов</t>
  </si>
  <si>
    <r>
      <t xml:space="preserve">Иные межбюджетные трансферты </t>
    </r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</si>
  <si>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</si>
  <si>
    <t>91 3 01 60610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</si>
  <si>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</si>
  <si>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</si>
  <si>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</si>
  <si>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</si>
  <si>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</si>
  <si>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</si>
  <si>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r>
      <t xml:space="preserve">Обеспечение деятельности депутатов представительного органа муниципального образования </t>
    </r>
  </si>
  <si>
    <t>непрограммные расходы</t>
  </si>
  <si>
    <t xml:space="preserve">Выполнение других обязательств мунципальных образований </t>
  </si>
  <si>
    <t>Расходы на обеспечение деятельности муниципальных казенных
 учреждений</t>
  </si>
  <si>
    <t>9900016</t>
  </si>
  <si>
    <t>Социальные выплаты гражданам, кроме публичных нормативных социальных выплат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</si>
  <si>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</si>
  <si>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9900420</t>
  </si>
  <si>
    <t>420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</si>
  <si>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</si>
  <si>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9900464</t>
  </si>
  <si>
    <t>Приобретение объектов недвижимого имущества в муниципальную собственность</t>
  </si>
  <si>
    <t>9900478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</si>
  <si>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</si>
  <si>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9901011</t>
  </si>
  <si>
    <t>99 9 01 10630</t>
  </si>
  <si>
    <t>Мероприятия по развитию объектов благоустройства территории  муниципального образования</t>
  </si>
  <si>
    <t>99 9 01 13270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</si>
  <si>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</si>
  <si>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99 9 01 13280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</si>
  <si>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</rPr>
      <t xml:space="preserve"> </t>
    </r>
  </si>
  <si>
    <t>Мобилизационная  и вневойсковая подготовка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</si>
  <si>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</si>
  <si>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</si>
  <si>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</si>
  <si>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</si>
  <si>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</si>
  <si>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</si>
  <si>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</si>
  <si>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</si>
  <si>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</si>
  <si>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</si>
  <si>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</si>
  <si>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</si>
  <si>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</si>
  <si>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</si>
  <si>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</si>
  <si>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</si>
  <si>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</si>
  <si>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</si>
  <si>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</si>
  <si>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</si>
  <si>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</si>
  <si>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</si>
  <si>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</si>
  <si>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</si>
  <si>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</si>
  <si>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</si>
  <si>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</si>
  <si>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</si>
  <si>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</si>
  <si>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</si>
  <si>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(тыс. руб.)</t>
  </si>
  <si>
    <t>10 1 01 70140</t>
  </si>
  <si>
    <t>99 9 01 12240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</si>
  <si>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</si>
  <si>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99 9 01 70360</t>
  </si>
  <si>
    <t>Обеспечение выплат стимулирующего характера работникам учреждений культуры</t>
  </si>
  <si>
    <t>Прочие субсидии бюджетам сельских поселений</t>
  </si>
  <si>
    <t>Приложение  № 9</t>
  </si>
  <si>
    <t>классификации расходов бюджетов  на плановый период 2017 и 2018 годов</t>
  </si>
  <si>
    <t>215 год</t>
  </si>
  <si>
    <t>2018 год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</si>
  <si>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</si>
  <si>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</si>
  <si>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05 0 01 00000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</si>
  <si>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</si>
  <si>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</si>
  <si>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</si>
  <si>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</si>
  <si>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</si>
  <si>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>99 9 01 13250</t>
  </si>
  <si>
    <t>Приложение  № 11</t>
  </si>
  <si>
    <t>на плановый период 2017 и 2018 годов</t>
  </si>
  <si>
    <t>Контрол суммы</t>
  </si>
  <si>
    <t>ВСЕГО (без условно утвержденных расходов)</t>
  </si>
  <si>
    <t xml:space="preserve">    от "17" ноября 2016 года № 214    </t>
  </si>
  <si>
    <t>Приложение  № 6</t>
  </si>
  <si>
    <t xml:space="preserve">    от "23" декабря 2015 года № 178  </t>
  </si>
  <si>
    <t>Приложение  № 5</t>
  </si>
  <si>
    <t>Приложение  № 4</t>
  </si>
  <si>
    <t>от  "23"  декабря 2015  № 178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</si>
  <si>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</si>
  <si>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Times New Roman"/>
        <family val="1"/>
      </rPr>
      <t xml:space="preserve"> </t>
    </r>
  </si>
  <si>
    <r>
      <t>Мероприятия по содержанию автомобильных дорог</t>
    </r>
    <r>
      <rPr>
        <sz val="8"/>
        <color indexed="10"/>
        <rFont val="Times New Roman"/>
        <family val="1"/>
      </rPr>
      <t xml:space="preserve"> </t>
    </r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</si>
  <si>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2015-2019 годах</t>
    </r>
    <r>
      <rPr>
        <b/>
        <sz val="8"/>
        <color indexed="8"/>
        <rFont val="Times New Roman"/>
        <family val="1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</si>
  <si>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2015-2019 годах</t>
    </r>
    <r>
      <rPr>
        <b/>
        <sz val="8"/>
        <color indexed="8"/>
        <rFont val="Times New Roman"/>
        <family val="1"/>
      </rPr>
      <t xml:space="preserve">" 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</si>
</sst>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#,##0.0"/>
    <numFmt numFmtId="184" formatCode="#,##0.00&quot;р.&quot;"/>
    <numFmt numFmtId="185" formatCode="#,##0.00_р_."/>
    <numFmt numFmtId="186" formatCode="#,##0.000"/>
    <numFmt numFmtId="187" formatCode="#,##0.0000"/>
    <numFmt numFmtId="188" formatCode="[$-FC19]d\ mmmm\ yyyy\ &quot;г.&quot;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\ &quot;р.&quot;;\-#,##0\ &quot;р.&quot;"/>
    <numFmt numFmtId="196" formatCode="#,##0\ &quot;р.&quot;;[Red]\-#,##0\ &quot;р.&quot;"/>
    <numFmt numFmtId="197" formatCode="#,##0.00\ &quot;р.&quot;;\-#,##0.00\ &quot;р.&quot;"/>
    <numFmt numFmtId="198" formatCode="#,##0.00\ &quot;р.&quot;;[Red]\-#,##0.00\ &quot;р.&quot;"/>
    <numFmt numFmtId="199" formatCode="_-* #,##0\ &quot;р.&quot;_-;\-* #,##0\ &quot;р.&quot;_-;_-* &quot;-&quot;\ &quot;р.&quot;_-;_-@_-"/>
    <numFmt numFmtId="200" formatCode="_-* #,##0\ _р_._-;\-* #,##0\ _р_._-;_-* &quot;-&quot;\ _р_._-;_-@_-"/>
    <numFmt numFmtId="201" formatCode="_-* #,##0.00\ &quot;р.&quot;_-;\-* #,##0.00\ &quot;р.&quot;_-;_-* &quot;-&quot;??\ &quot;р.&quot;_-;_-@_-"/>
    <numFmt numFmtId="202" formatCode="_-* #,##0.00\ _р_._-;\-* #,##0.00\ _р_._-;_-* &quot;-&quot;??\ _р_._-;_-@_-"/>
    <numFmt numFmtId="203" formatCode="_-* #,##0.000_р_._-;\-* #,##0.000_р_._-;_-* &quot;-&quot;??_р_._-;_-@_-"/>
    <numFmt numFmtId="204" formatCode="_-* #,##0.000_р_._-;\-* #,##0.000_р_._-;_-* &quot;-&quot;???_р_._-;_-@_-"/>
    <numFmt numFmtId="205" formatCode="000000"/>
    <numFmt numFmtId="206" formatCode="#,##0.000_ ;\-#,##0.000\ "/>
    <numFmt numFmtId="207" formatCode="#,##0.0000_ ;\-#,##0.0000\ "/>
    <numFmt numFmtId="208" formatCode="_(* #,##0.000_);_(* \(#,##0.000\);_(* &quot;-&quot;??_);_(@_)"/>
    <numFmt numFmtId="209" formatCode="_(* #,##0.0_);_(* \(#,##0.0\);_(* &quot;-&quot;??_);_(@_)"/>
    <numFmt numFmtId="210" formatCode="?"/>
    <numFmt numFmtId="211" formatCode="#,##0.000000"/>
    <numFmt numFmtId="212" formatCode="#,##0.0000000"/>
    <numFmt numFmtId="213" formatCode="_(* #,##0.0000_);_(* \(#,##0.0000\);_(* &quot;-&quot;??_);_(@_)"/>
    <numFmt numFmtId="214" formatCode="_(* #,##0.00000_);_(* \(#,##0.00000\);_(* &quot;-&quot;??_);_(@_)"/>
    <numFmt numFmtId="215" formatCode="#,##0.00_ ;[Red]\-#,##0.00\ "/>
    <numFmt numFmtId="216" formatCode="0.00_ ;\-0.00\ "/>
    <numFmt numFmtId="217" formatCode="0.000_ ;\-0.000\ "/>
    <numFmt numFmtId="218" formatCode="#,##0.00000_ ;\-#,##0.00000\ "/>
    <numFmt numFmtId="219" formatCode="_-* #,##0.0000_р_._-;\-* #,##0.0000_р_._-;_-* &quot;-&quot;??_р_._-;_-@_-"/>
    <numFmt numFmtId="220" formatCode="_-* #,##0.00000_р_._-;\-* #,##0.00000_р_._-;_-* &quot;-&quot;??_р_._-;_-@_-"/>
    <numFmt numFmtId="221" formatCode="#,##0.00_ ;\-#,##0.00\ "/>
    <numFmt numFmtId="222" formatCode="_-* #,##0.00000_р_._-;\-* #,##0.00000_р_._-;_-* &quot;-&quot;?????_р_._-;_-@_-"/>
    <numFmt numFmtId="223" formatCode="00000\-0000"/>
    <numFmt numFmtId="224" formatCode="0.00000_ ;[Red]\-0.00000\ "/>
    <numFmt numFmtId="225" formatCode="#,##0.000_ ;[Red]\-#,##0.000\ "/>
    <numFmt numFmtId="226" formatCode="0.00_ ;[Red]\-0.00\ 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u val="single"/>
      <sz val="12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016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 horizontal="center" vertical="center"/>
      <protection/>
    </xf>
    <xf numFmtId="0" fontId="23" fillId="0" borderId="0" xfId="60" applyFont="1" applyFill="1" applyAlignment="1">
      <alignment horizontal="right"/>
      <protection/>
    </xf>
    <xf numFmtId="0" fontId="23" fillId="0" borderId="0" xfId="60" applyFont="1" applyFill="1" applyAlignment="1">
      <alignment/>
      <protection/>
    </xf>
    <xf numFmtId="172" fontId="0" fillId="0" borderId="0" xfId="77" applyNumberFormat="1" applyFont="1" applyFill="1" applyAlignment="1">
      <alignment horizontal="right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60" applyFont="1" applyFill="1" applyAlignment="1">
      <alignment horizontal="right" vertical="center"/>
      <protection/>
    </xf>
    <xf numFmtId="0" fontId="25" fillId="0" borderId="0" xfId="0" applyFont="1" applyFill="1" applyAlignment="1">
      <alignment vertical="center"/>
    </xf>
    <xf numFmtId="0" fontId="23" fillId="0" borderId="0" xfId="61" applyFont="1" applyFill="1" applyAlignment="1">
      <alignment horizontal="right"/>
      <protection/>
    </xf>
    <xf numFmtId="0" fontId="26" fillId="0" borderId="0" xfId="0" applyFont="1" applyFill="1" applyAlignment="1">
      <alignment vertical="center"/>
    </xf>
    <xf numFmtId="208" fontId="27" fillId="0" borderId="0" xfId="77" applyNumberFormat="1" applyFont="1" applyFill="1" applyAlignment="1">
      <alignment horizontal="right"/>
    </xf>
    <xf numFmtId="208" fontId="27" fillId="0" borderId="0" xfId="77" applyNumberFormat="1" applyFont="1" applyFill="1" applyAlignment="1">
      <alignment horizontal="center" vertical="center"/>
    </xf>
    <xf numFmtId="49" fontId="0" fillId="0" borderId="0" xfId="62" applyNumberFormat="1" applyFont="1" applyFill="1" applyAlignment="1">
      <alignment horizontal="right" vertical="center"/>
      <protection/>
    </xf>
    <xf numFmtId="186" fontId="27" fillId="0" borderId="0" xfId="77" applyNumberFormat="1" applyFont="1" applyFill="1" applyAlignment="1">
      <alignment horizontal="right"/>
    </xf>
    <xf numFmtId="208" fontId="27" fillId="0" borderId="0" xfId="77" applyNumberFormat="1" applyFont="1" applyFill="1" applyAlignment="1">
      <alignment/>
    </xf>
    <xf numFmtId="204" fontId="27" fillId="0" borderId="0" xfId="62" applyNumberFormat="1" applyFont="1" applyFill="1" applyBorder="1" applyAlignment="1">
      <alignment horizontal="center"/>
      <protection/>
    </xf>
    <xf numFmtId="0" fontId="23" fillId="0" borderId="0" xfId="62" applyFont="1" applyFill="1">
      <alignment/>
      <protection/>
    </xf>
    <xf numFmtId="0" fontId="23" fillId="0" borderId="0" xfId="62" applyFont="1" applyFill="1" applyAlignment="1">
      <alignment horizontal="left" vertical="center"/>
      <protection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Fill="1" applyAlignment="1">
      <alignment horizontal="center" vertical="center"/>
      <protection/>
    </xf>
    <xf numFmtId="172" fontId="23" fillId="0" borderId="0" xfId="77" applyNumberFormat="1" applyFont="1" applyFill="1" applyAlignment="1">
      <alignment horizontal="right"/>
    </xf>
    <xf numFmtId="186" fontId="30" fillId="0" borderId="10" xfId="64" applyNumberFormat="1" applyFont="1" applyFill="1" applyBorder="1" applyAlignment="1">
      <alignment horizontal="center" vertical="center" wrapText="1"/>
      <protection/>
    </xf>
    <xf numFmtId="186" fontId="27" fillId="0" borderId="11" xfId="64" applyNumberFormat="1" applyFont="1" applyFill="1" applyBorder="1" applyAlignment="1">
      <alignment horizontal="right" vertical="center" wrapText="1"/>
      <protection/>
    </xf>
    <xf numFmtId="186" fontId="30" fillId="0" borderId="12" xfId="64" applyNumberFormat="1" applyFont="1" applyFill="1" applyBorder="1" applyAlignment="1">
      <alignment horizontal="right" vertical="center" wrapText="1"/>
      <protection/>
    </xf>
    <xf numFmtId="186" fontId="30" fillId="0" borderId="13" xfId="64" applyNumberFormat="1" applyFont="1" applyFill="1" applyBorder="1" applyAlignment="1">
      <alignment horizontal="right" vertical="center" wrapText="1"/>
      <protection/>
    </xf>
    <xf numFmtId="186" fontId="30" fillId="0" borderId="14" xfId="64" applyNumberFormat="1" applyFont="1" applyFill="1" applyBorder="1" applyAlignment="1">
      <alignment horizontal="right" vertical="center" wrapText="1"/>
      <protection/>
    </xf>
    <xf numFmtId="186" fontId="30" fillId="0" borderId="15" xfId="64" applyNumberFormat="1" applyFont="1" applyFill="1" applyBorder="1" applyAlignment="1">
      <alignment horizontal="right" vertical="center"/>
      <protection/>
    </xf>
    <xf numFmtId="186" fontId="29" fillId="0" borderId="15" xfId="64" applyNumberFormat="1" applyFont="1" applyFill="1" applyBorder="1" applyAlignment="1">
      <alignment horizontal="right" vertical="center"/>
      <protection/>
    </xf>
    <xf numFmtId="186" fontId="29" fillId="0" borderId="16" xfId="64" applyNumberFormat="1" applyFont="1" applyFill="1" applyBorder="1" applyAlignment="1">
      <alignment horizontal="right" vertical="center"/>
      <protection/>
    </xf>
    <xf numFmtId="186" fontId="30" fillId="0" borderId="16" xfId="64" applyNumberFormat="1" applyFont="1" applyFill="1" applyBorder="1" applyAlignment="1">
      <alignment horizontal="right" vertical="center"/>
      <protection/>
    </xf>
    <xf numFmtId="186" fontId="29" fillId="0" borderId="17" xfId="64" applyNumberFormat="1" applyFont="1" applyFill="1" applyBorder="1" applyAlignment="1">
      <alignment horizontal="right" vertical="center"/>
      <protection/>
    </xf>
    <xf numFmtId="186" fontId="29" fillId="0" borderId="15" xfId="64" applyNumberFormat="1" applyFont="1" applyFill="1" applyBorder="1" applyAlignment="1">
      <alignment horizontal="right" vertical="center" wrapText="1"/>
      <protection/>
    </xf>
    <xf numFmtId="186" fontId="29" fillId="0" borderId="16" xfId="64" applyNumberFormat="1" applyFont="1" applyFill="1" applyBorder="1" applyAlignment="1">
      <alignment horizontal="right" vertical="center" wrapText="1"/>
      <protection/>
    </xf>
    <xf numFmtId="186" fontId="30" fillId="0" borderId="15" xfId="64" applyNumberFormat="1" applyFont="1" applyFill="1" applyBorder="1" applyAlignment="1">
      <alignment horizontal="right" vertical="center" wrapText="1"/>
      <protection/>
    </xf>
    <xf numFmtId="186" fontId="30" fillId="0" borderId="16" xfId="64" applyNumberFormat="1" applyFont="1" applyFill="1" applyBorder="1" applyAlignment="1">
      <alignment horizontal="right" vertical="center" wrapText="1"/>
      <protection/>
    </xf>
    <xf numFmtId="186" fontId="30" fillId="0" borderId="15" xfId="65" applyNumberFormat="1" applyFont="1" applyFill="1" applyBorder="1" applyAlignment="1">
      <alignment horizontal="right" vertical="center"/>
      <protection/>
    </xf>
    <xf numFmtId="186" fontId="29" fillId="0" borderId="18" xfId="64" applyNumberFormat="1" applyFont="1" applyFill="1" applyBorder="1" applyAlignment="1">
      <alignment horizontal="right" vertical="center" wrapText="1"/>
      <protection/>
    </xf>
    <xf numFmtId="186" fontId="29" fillId="0" borderId="16" xfId="65" applyNumberFormat="1" applyFont="1" applyFill="1" applyBorder="1" applyAlignment="1">
      <alignment horizontal="right" vertical="center"/>
      <protection/>
    </xf>
    <xf numFmtId="0" fontId="26" fillId="0" borderId="19" xfId="62" applyFont="1" applyFill="1" applyBorder="1" applyAlignment="1">
      <alignment horizontal="left" vertical="center" wrapText="1"/>
      <protection/>
    </xf>
    <xf numFmtId="186" fontId="29" fillId="0" borderId="17" xfId="64" applyNumberFormat="1" applyFont="1" applyFill="1" applyBorder="1" applyAlignment="1">
      <alignment horizontal="right" vertical="center" wrapText="1"/>
      <protection/>
    </xf>
    <xf numFmtId="186" fontId="30" fillId="0" borderId="20" xfId="64" applyNumberFormat="1" applyFont="1" applyFill="1" applyBorder="1" applyAlignment="1">
      <alignment horizontal="right" vertical="center" wrapText="1"/>
      <protection/>
    </xf>
    <xf numFmtId="186" fontId="29" fillId="0" borderId="21" xfId="64" applyNumberFormat="1" applyFont="1" applyFill="1" applyBorder="1" applyAlignment="1">
      <alignment horizontal="right" vertical="center" wrapText="1"/>
      <protection/>
    </xf>
    <xf numFmtId="0" fontId="35" fillId="0" borderId="0" xfId="62" applyFont="1" applyFill="1" applyAlignment="1">
      <alignment horizontal="left" vertical="center"/>
      <protection/>
    </xf>
    <xf numFmtId="0" fontId="35" fillId="0" borderId="0" xfId="62" applyFont="1" applyFill="1" applyAlignment="1">
      <alignment horizontal="center"/>
      <protection/>
    </xf>
    <xf numFmtId="0" fontId="35" fillId="0" borderId="0" xfId="62" applyFont="1" applyFill="1" applyAlignment="1">
      <alignment horizontal="center" vertical="center"/>
      <protection/>
    </xf>
    <xf numFmtId="49" fontId="35" fillId="0" borderId="0" xfId="62" applyNumberFormat="1" applyFont="1" applyFill="1" applyAlignment="1">
      <alignment horizontal="right" vertical="center"/>
      <protection/>
    </xf>
    <xf numFmtId="49" fontId="37" fillId="0" borderId="0" xfId="62" applyNumberFormat="1" applyFont="1" applyFill="1" applyAlignment="1">
      <alignment horizontal="right" vertical="center" wrapText="1"/>
      <protection/>
    </xf>
    <xf numFmtId="204" fontId="36" fillId="0" borderId="0" xfId="62" applyNumberFormat="1" applyFont="1" applyFill="1" applyBorder="1" applyAlignment="1">
      <alignment horizontal="left"/>
      <protection/>
    </xf>
    <xf numFmtId="204" fontId="36" fillId="0" borderId="0" xfId="62" applyNumberFormat="1" applyFont="1" applyFill="1" applyBorder="1" applyAlignment="1">
      <alignment horizontal="center"/>
      <protection/>
    </xf>
    <xf numFmtId="0" fontId="23" fillId="0" borderId="0" xfId="62" applyFont="1" applyFill="1" applyAlignment="1">
      <alignment wrapText="1"/>
      <protection/>
    </xf>
    <xf numFmtId="0" fontId="38" fillId="0" borderId="19" xfId="62" applyFont="1" applyFill="1" applyBorder="1" applyAlignment="1">
      <alignment horizontal="left" vertical="center" wrapText="1"/>
      <protection/>
    </xf>
    <xf numFmtId="0" fontId="23" fillId="0" borderId="0" xfId="60" applyFont="1" applyAlignment="1">
      <alignment horizontal="right"/>
      <protection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4" fillId="0" borderId="0" xfId="60">
      <alignment/>
      <protection/>
    </xf>
    <xf numFmtId="0" fontId="14" fillId="0" borderId="0" xfId="60" applyFill="1" applyAlignment="1">
      <alignment horizontal="right"/>
      <protection/>
    </xf>
    <xf numFmtId="186" fontId="39" fillId="0" borderId="0" xfId="60" applyNumberFormat="1" applyFont="1" applyAlignment="1">
      <alignment/>
      <protection/>
    </xf>
    <xf numFmtId="0" fontId="14" fillId="0" borderId="0" xfId="60" applyAlignment="1">
      <alignment horizontal="right"/>
      <protection/>
    </xf>
    <xf numFmtId="0" fontId="14" fillId="0" borderId="0" xfId="60" applyFill="1">
      <alignment/>
      <protection/>
    </xf>
    <xf numFmtId="0" fontId="23" fillId="0" borderId="0" xfId="60" applyFont="1" applyAlignment="1">
      <alignment/>
      <protection/>
    </xf>
    <xf numFmtId="186" fontId="39" fillId="0" borderId="22" xfId="60" applyNumberFormat="1" applyFont="1" applyFill="1" applyBorder="1" applyAlignment="1">
      <alignment horizontal="center"/>
      <protection/>
    </xf>
    <xf numFmtId="172" fontId="14" fillId="0" borderId="0" xfId="60" applyNumberFormat="1" applyFill="1">
      <alignment/>
      <protection/>
    </xf>
    <xf numFmtId="186" fontId="27" fillId="0" borderId="23" xfId="64" applyNumberFormat="1" applyFont="1" applyFill="1" applyBorder="1" applyAlignment="1">
      <alignment horizontal="right" vertical="center" wrapText="1"/>
      <protection/>
    </xf>
    <xf numFmtId="186" fontId="27" fillId="0" borderId="24" xfId="64" applyNumberFormat="1" applyFont="1" applyFill="1" applyBorder="1" applyAlignment="1">
      <alignment horizontal="right" vertical="center" wrapText="1"/>
      <protection/>
    </xf>
    <xf numFmtId="186" fontId="39" fillId="0" borderId="0" xfId="84" applyNumberFormat="1" applyFont="1" applyAlignment="1">
      <alignment/>
    </xf>
    <xf numFmtId="186" fontId="39" fillId="17" borderId="0" xfId="84" applyNumberFormat="1" applyFont="1" applyFill="1" applyAlignment="1">
      <alignment/>
    </xf>
    <xf numFmtId="0" fontId="23" fillId="0" borderId="0" xfId="55" applyFont="1" applyAlignment="1">
      <alignment horizontal="right" vertical="center"/>
      <protection/>
    </xf>
    <xf numFmtId="0" fontId="14" fillId="0" borderId="0" xfId="60" applyAlignment="1">
      <alignment/>
      <protection/>
    </xf>
    <xf numFmtId="0" fontId="25" fillId="0" borderId="0" xfId="55" applyFont="1" applyAlignment="1">
      <alignment vertical="center"/>
      <protection/>
    </xf>
    <xf numFmtId="186" fontId="39" fillId="0" borderId="14" xfId="84" applyNumberFormat="1" applyFont="1" applyBorder="1" applyAlignment="1">
      <alignment/>
    </xf>
    <xf numFmtId="186" fontId="39" fillId="17" borderId="14" xfId="84" applyNumberFormat="1" applyFont="1" applyFill="1" applyBorder="1" applyAlignment="1">
      <alignment/>
    </xf>
    <xf numFmtId="186" fontId="39" fillId="0" borderId="14" xfId="60" applyNumberFormat="1" applyFont="1" applyBorder="1" applyAlignment="1">
      <alignment/>
      <protection/>
    </xf>
    <xf numFmtId="186" fontId="39" fillId="0" borderId="15" xfId="84" applyNumberFormat="1" applyFont="1" applyBorder="1" applyAlignment="1">
      <alignment/>
    </xf>
    <xf numFmtId="186" fontId="39" fillId="17" borderId="15" xfId="84" applyNumberFormat="1" applyFont="1" applyFill="1" applyBorder="1" applyAlignment="1">
      <alignment/>
    </xf>
    <xf numFmtId="206" fontId="40" fillId="0" borderId="25" xfId="85" applyNumberFormat="1" applyFont="1" applyFill="1" applyBorder="1" applyAlignment="1">
      <alignment horizontal="center"/>
    </xf>
    <xf numFmtId="186" fontId="39" fillId="0" borderId="15" xfId="60" applyNumberFormat="1" applyFont="1" applyBorder="1" applyAlignment="1">
      <alignment/>
      <protection/>
    </xf>
    <xf numFmtId="186" fontId="39" fillId="18" borderId="15" xfId="84" applyNumberFormat="1" applyFont="1" applyFill="1" applyBorder="1" applyAlignment="1">
      <alignment/>
    </xf>
    <xf numFmtId="194" fontId="39" fillId="0" borderId="15" xfId="60" applyNumberFormat="1" applyFont="1" applyBorder="1" applyAlignment="1">
      <alignment/>
      <protection/>
    </xf>
    <xf numFmtId="206" fontId="40" fillId="0" borderId="26" xfId="85" applyNumberFormat="1" applyFont="1" applyFill="1" applyBorder="1" applyAlignment="1">
      <alignment horizontal="center"/>
    </xf>
    <xf numFmtId="194" fontId="39" fillId="0" borderId="15" xfId="84" applyNumberFormat="1" applyFont="1" applyBorder="1" applyAlignment="1">
      <alignment/>
    </xf>
    <xf numFmtId="186" fontId="39" fillId="0" borderId="27" xfId="84" applyNumberFormat="1" applyFont="1" applyBorder="1" applyAlignment="1">
      <alignment/>
    </xf>
    <xf numFmtId="186" fontId="39" fillId="0" borderId="28" xfId="84" applyNumberFormat="1" applyFont="1" applyBorder="1" applyAlignment="1">
      <alignment/>
    </xf>
    <xf numFmtId="186" fontId="39" fillId="17" borderId="28" xfId="84" applyNumberFormat="1" applyFont="1" applyFill="1" applyBorder="1" applyAlignment="1">
      <alignment/>
    </xf>
    <xf numFmtId="194" fontId="39" fillId="0" borderId="10" xfId="84" applyNumberFormat="1" applyFont="1" applyBorder="1" applyAlignment="1">
      <alignment/>
    </xf>
    <xf numFmtId="43" fontId="40" fillId="0" borderId="29" xfId="85" applyFont="1" applyFill="1" applyBorder="1" applyAlignment="1">
      <alignment horizontal="right"/>
    </xf>
    <xf numFmtId="186" fontId="14" fillId="0" borderId="0" xfId="60" applyNumberFormat="1">
      <alignment/>
      <protection/>
    </xf>
    <xf numFmtId="171" fontId="0" fillId="0" borderId="0" xfId="77" applyFont="1" applyFill="1" applyAlignment="1">
      <alignment/>
    </xf>
    <xf numFmtId="215" fontId="0" fillId="0" borderId="0" xfId="77" applyNumberFormat="1" applyFont="1" applyFill="1" applyAlignment="1">
      <alignment/>
    </xf>
    <xf numFmtId="224" fontId="0" fillId="0" borderId="0" xfId="62" applyNumberFormat="1" applyFont="1" applyFill="1">
      <alignment/>
      <protection/>
    </xf>
    <xf numFmtId="215" fontId="0" fillId="0" borderId="0" xfId="62" applyNumberFormat="1" applyFont="1" applyFill="1">
      <alignment/>
      <protection/>
    </xf>
    <xf numFmtId="215" fontId="23" fillId="0" borderId="0" xfId="60" applyNumberFormat="1" applyFont="1" applyFill="1" applyAlignment="1">
      <alignment/>
      <protection/>
    </xf>
    <xf numFmtId="215" fontId="24" fillId="0" borderId="0" xfId="0" applyNumberFormat="1" applyFont="1" applyFill="1" applyAlignment="1">
      <alignment vertical="center"/>
    </xf>
    <xf numFmtId="215" fontId="0" fillId="0" borderId="0" xfId="62" applyNumberFormat="1" applyFont="1" applyFill="1" applyAlignment="1">
      <alignment horizontal="center" vertical="center"/>
      <protection/>
    </xf>
    <xf numFmtId="215" fontId="23" fillId="0" borderId="0" xfId="61" applyNumberFormat="1" applyFont="1" applyFill="1" applyAlignment="1">
      <alignment horizontal="right"/>
      <protection/>
    </xf>
    <xf numFmtId="225" fontId="0" fillId="0" borderId="0" xfId="62" applyNumberFormat="1" applyFont="1" applyFill="1">
      <alignment/>
      <protection/>
    </xf>
    <xf numFmtId="208" fontId="0" fillId="0" borderId="0" xfId="77" applyNumberFormat="1" applyFont="1" applyFill="1" applyAlignment="1">
      <alignment/>
    </xf>
    <xf numFmtId="214" fontId="0" fillId="0" borderId="0" xfId="77" applyNumberFormat="1" applyFont="1" applyFill="1" applyAlignment="1">
      <alignment/>
    </xf>
    <xf numFmtId="222" fontId="0" fillId="0" borderId="0" xfId="62" applyNumberFormat="1" applyFont="1" applyFill="1" applyAlignment="1">
      <alignment/>
      <protection/>
    </xf>
    <xf numFmtId="182" fontId="0" fillId="0" borderId="0" xfId="62" applyNumberFormat="1" applyFont="1" applyFill="1">
      <alignment/>
      <protection/>
    </xf>
    <xf numFmtId="214" fontId="0" fillId="0" borderId="0" xfId="77" applyNumberFormat="1" applyFont="1" applyFill="1" applyAlignment="1">
      <alignment horizontal="right"/>
    </xf>
    <xf numFmtId="0" fontId="23" fillId="0" borderId="0" xfId="55" applyFont="1" applyFill="1" applyAlignment="1">
      <alignment horizontal="right" vertical="center"/>
      <protection/>
    </xf>
    <xf numFmtId="0" fontId="26" fillId="0" borderId="0" xfId="55" applyFont="1" applyFill="1" applyAlignment="1">
      <alignment vertical="center"/>
      <protection/>
    </xf>
    <xf numFmtId="205" fontId="26" fillId="0" borderId="30" xfId="64" applyNumberFormat="1" applyFont="1" applyFill="1" applyBorder="1" applyAlignment="1">
      <alignment horizontal="left" vertical="center" wrapText="1"/>
      <protection/>
    </xf>
    <xf numFmtId="0" fontId="0" fillId="0" borderId="0" xfId="62" applyFont="1" applyFill="1" applyBorder="1">
      <alignment/>
      <protection/>
    </xf>
    <xf numFmtId="172" fontId="0" fillId="0" borderId="0" xfId="84" applyNumberFormat="1" applyFont="1" applyFill="1" applyAlignment="1">
      <alignment horizontal="right"/>
    </xf>
    <xf numFmtId="0" fontId="23" fillId="0" borderId="0" xfId="62" applyFont="1" applyFill="1" applyAlignment="1">
      <alignment horizontal="right" vertical="center"/>
      <protection/>
    </xf>
    <xf numFmtId="0" fontId="23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172" fontId="35" fillId="0" borderId="0" xfId="84" applyNumberFormat="1" applyFont="1" applyFill="1" applyAlignment="1">
      <alignment horizontal="right"/>
    </xf>
    <xf numFmtId="208" fontId="36" fillId="0" borderId="0" xfId="84" applyNumberFormat="1" applyFont="1" applyFill="1" applyAlignment="1">
      <alignment horizontal="left"/>
    </xf>
    <xf numFmtId="186" fontId="36" fillId="0" borderId="0" xfId="84" applyNumberFormat="1" applyFont="1" applyFill="1" applyAlignment="1">
      <alignment horizontal="right"/>
    </xf>
    <xf numFmtId="208" fontId="36" fillId="0" borderId="0" xfId="84" applyNumberFormat="1" applyFont="1" applyFill="1" applyAlignment="1">
      <alignment/>
    </xf>
    <xf numFmtId="0" fontId="45" fillId="0" borderId="0" xfId="63" applyFont="1" applyFill="1" applyAlignment="1">
      <alignment horizontal="right"/>
      <protection/>
    </xf>
    <xf numFmtId="0" fontId="45" fillId="0" borderId="0" xfId="63" applyFont="1" applyFill="1" applyAlignment="1">
      <alignment/>
      <protection/>
    </xf>
    <xf numFmtId="186" fontId="0" fillId="0" borderId="0" xfId="62" applyNumberFormat="1" applyFont="1" applyFill="1">
      <alignment/>
      <protection/>
    </xf>
    <xf numFmtId="172" fontId="23" fillId="0" borderId="0" xfId="84" applyNumberFormat="1" applyFont="1" applyFill="1" applyAlignment="1">
      <alignment horizontal="right"/>
    </xf>
    <xf numFmtId="0" fontId="34" fillId="0" borderId="15" xfId="62" applyFont="1" applyFill="1" applyBorder="1" applyAlignment="1">
      <alignment horizontal="center" vertical="center"/>
      <protection/>
    </xf>
    <xf numFmtId="0" fontId="34" fillId="0" borderId="15" xfId="62" applyFont="1" applyFill="1" applyBorder="1" applyAlignment="1">
      <alignment horizontal="center" vertical="center" wrapText="1"/>
      <protection/>
    </xf>
    <xf numFmtId="172" fontId="34" fillId="0" borderId="15" xfId="84" applyNumberFormat="1" applyFont="1" applyFill="1" applyBorder="1" applyAlignment="1">
      <alignment horizontal="center" vertical="center"/>
    </xf>
    <xf numFmtId="210" fontId="43" fillId="0" borderId="15" xfId="55" applyNumberFormat="1" applyFont="1" applyFill="1" applyBorder="1" applyAlignment="1">
      <alignment horizontal="center" vertical="top" wrapText="1"/>
      <protection/>
    </xf>
    <xf numFmtId="0" fontId="46" fillId="0" borderId="0" xfId="62" applyFont="1" applyFill="1">
      <alignment/>
      <protection/>
    </xf>
    <xf numFmtId="0" fontId="47" fillId="0" borderId="15" xfId="62" applyFont="1" applyFill="1" applyBorder="1" applyAlignment="1">
      <alignment horizontal="left" vertical="center" wrapText="1"/>
      <protection/>
    </xf>
    <xf numFmtId="0" fontId="47" fillId="0" borderId="15" xfId="62" applyFont="1" applyFill="1" applyBorder="1" applyAlignment="1">
      <alignment horizontal="center" vertical="center" wrapText="1"/>
      <protection/>
    </xf>
    <xf numFmtId="208" fontId="47" fillId="0" borderId="15" xfId="84" applyNumberFormat="1" applyFont="1" applyFill="1" applyBorder="1" applyAlignment="1">
      <alignment horizontal="right" vertical="center" wrapText="1"/>
    </xf>
    <xf numFmtId="172" fontId="47" fillId="0" borderId="15" xfId="84" applyNumberFormat="1" applyFont="1" applyFill="1" applyBorder="1" applyAlignment="1">
      <alignment horizontal="right" vertical="center" wrapText="1"/>
    </xf>
    <xf numFmtId="0" fontId="46" fillId="0" borderId="0" xfId="62" applyFont="1" applyFill="1" applyBorder="1">
      <alignment/>
      <protection/>
    </xf>
    <xf numFmtId="0" fontId="44" fillId="0" borderId="19" xfId="62" applyFont="1" applyFill="1" applyBorder="1" applyAlignment="1">
      <alignment horizontal="left" vertical="center" wrapText="1"/>
      <protection/>
    </xf>
    <xf numFmtId="49" fontId="44" fillId="0" borderId="15" xfId="62" applyNumberFormat="1" applyFont="1" applyFill="1" applyBorder="1" applyAlignment="1">
      <alignment horizontal="center" vertical="center" wrapText="1"/>
      <protection/>
    </xf>
    <xf numFmtId="0" fontId="44" fillId="0" borderId="15" xfId="62" applyFont="1" applyFill="1" applyBorder="1" applyAlignment="1">
      <alignment horizontal="center" vertical="center" wrapText="1"/>
      <protection/>
    </xf>
    <xf numFmtId="208" fontId="44" fillId="0" borderId="15" xfId="84" applyNumberFormat="1" applyFont="1" applyFill="1" applyBorder="1" applyAlignment="1">
      <alignment horizontal="right" vertical="center" wrapText="1"/>
    </xf>
    <xf numFmtId="172" fontId="44" fillId="0" borderId="15" xfId="84" applyNumberFormat="1" applyFont="1" applyFill="1" applyBorder="1" applyAlignment="1">
      <alignment horizontal="right" vertical="center" wrapText="1"/>
    </xf>
    <xf numFmtId="0" fontId="31" fillId="0" borderId="15" xfId="62" applyFont="1" applyFill="1" applyBorder="1" applyAlignment="1">
      <alignment horizontal="left" vertical="center" wrapText="1"/>
      <protection/>
    </xf>
    <xf numFmtId="0" fontId="31" fillId="0" borderId="15" xfId="62" applyFont="1" applyFill="1" applyBorder="1" applyAlignment="1">
      <alignment horizontal="center" vertical="center" wrapText="1"/>
      <protection/>
    </xf>
    <xf numFmtId="49" fontId="31" fillId="0" borderId="15" xfId="62" applyNumberFormat="1" applyFont="1" applyFill="1" applyBorder="1" applyAlignment="1">
      <alignment horizontal="center" vertical="center" wrapText="1"/>
      <protection/>
    </xf>
    <xf numFmtId="0" fontId="31" fillId="0" borderId="15" xfId="62" applyNumberFormat="1" applyFont="1" applyFill="1" applyBorder="1" applyAlignment="1">
      <alignment horizontal="center" vertical="center" wrapText="1"/>
      <protection/>
    </xf>
    <xf numFmtId="172" fontId="31" fillId="0" borderId="15" xfId="84" applyNumberFormat="1" applyFont="1" applyFill="1" applyBorder="1" applyAlignment="1">
      <alignment horizontal="right" vertical="center" wrapText="1"/>
    </xf>
    <xf numFmtId="0" fontId="26" fillId="0" borderId="15" xfId="62" applyFont="1" applyFill="1" applyBorder="1" applyAlignment="1">
      <alignment horizontal="left" vertical="center" wrapText="1"/>
      <protection/>
    </xf>
    <xf numFmtId="49" fontId="26" fillId="0" borderId="15" xfId="62" applyNumberFormat="1" applyFont="1" applyFill="1" applyBorder="1" applyAlignment="1">
      <alignment horizontal="center" vertical="center" wrapText="1"/>
      <protection/>
    </xf>
    <xf numFmtId="0" fontId="26" fillId="0" borderId="15" xfId="62" applyNumberFormat="1" applyFont="1" applyFill="1" applyBorder="1" applyAlignment="1">
      <alignment horizontal="center" vertical="center" wrapText="1"/>
      <protection/>
    </xf>
    <xf numFmtId="208" fontId="31" fillId="0" borderId="15" xfId="84" applyNumberFormat="1" applyFont="1" applyFill="1" applyBorder="1" applyAlignment="1">
      <alignment horizontal="right" vertical="center" wrapText="1"/>
    </xf>
    <xf numFmtId="0" fontId="26" fillId="0" borderId="0" xfId="55" applyFont="1" applyFill="1">
      <alignment/>
      <protection/>
    </xf>
    <xf numFmtId="0" fontId="26" fillId="0" borderId="15" xfId="62" applyFont="1" applyFill="1" applyBorder="1" applyAlignment="1">
      <alignment horizontal="center" vertical="center" wrapText="1"/>
      <protection/>
    </xf>
    <xf numFmtId="208" fontId="26" fillId="0" borderId="15" xfId="84" applyNumberFormat="1" applyFont="1" applyFill="1" applyBorder="1" applyAlignment="1">
      <alignment horizontal="right" vertical="center" wrapText="1"/>
    </xf>
    <xf numFmtId="208" fontId="38" fillId="0" borderId="15" xfId="84" applyNumberFormat="1" applyFont="1" applyFill="1" applyBorder="1" applyAlignment="1">
      <alignment horizontal="right" vertical="center" wrapText="1"/>
    </xf>
    <xf numFmtId="172" fontId="26" fillId="0" borderId="15" xfId="84" applyNumberFormat="1" applyFont="1" applyFill="1" applyBorder="1" applyAlignment="1">
      <alignment horizontal="right" vertical="center" wrapText="1"/>
    </xf>
    <xf numFmtId="172" fontId="38" fillId="0" borderId="15" xfId="84" applyNumberFormat="1" applyFont="1" applyFill="1" applyBorder="1" applyAlignment="1">
      <alignment horizontal="right" vertical="center" wrapText="1"/>
    </xf>
    <xf numFmtId="0" fontId="34" fillId="0" borderId="19" xfId="62" applyFont="1" applyFill="1" applyBorder="1" applyAlignment="1">
      <alignment horizontal="left" vertical="center" wrapText="1"/>
      <protection/>
    </xf>
    <xf numFmtId="0" fontId="38" fillId="0" borderId="15" xfId="62" applyFont="1" applyFill="1" applyBorder="1" applyAlignment="1">
      <alignment horizontal="center" vertical="center" wrapText="1"/>
      <protection/>
    </xf>
    <xf numFmtId="208" fontId="34" fillId="0" borderId="15" xfId="84" applyNumberFormat="1" applyFont="1" applyFill="1" applyBorder="1" applyAlignment="1">
      <alignment horizontal="right" vertical="center" wrapText="1"/>
    </xf>
    <xf numFmtId="172" fontId="34" fillId="0" borderId="15" xfId="84" applyNumberFormat="1" applyFont="1" applyFill="1" applyBorder="1" applyAlignment="1">
      <alignment horizontal="right" vertical="center" wrapText="1"/>
    </xf>
    <xf numFmtId="171" fontId="38" fillId="0" borderId="15" xfId="84" applyFont="1" applyFill="1" applyBorder="1" applyAlignment="1">
      <alignment horizontal="right" vertical="center" wrapText="1"/>
    </xf>
    <xf numFmtId="49" fontId="34" fillId="0" borderId="15" xfId="62" applyNumberFormat="1" applyFont="1" applyFill="1" applyBorder="1" applyAlignment="1">
      <alignment horizontal="center" vertical="center" wrapText="1"/>
      <protection/>
    </xf>
    <xf numFmtId="49" fontId="38" fillId="0" borderId="15" xfId="62" applyNumberFormat="1" applyFont="1" applyFill="1" applyBorder="1" applyAlignment="1">
      <alignment horizontal="center" vertical="center" wrapText="1"/>
      <protection/>
    </xf>
    <xf numFmtId="49" fontId="26" fillId="0" borderId="15" xfId="62" applyNumberFormat="1" applyFont="1" applyFill="1" applyBorder="1" applyAlignment="1" applyProtection="1">
      <alignment horizontal="left" vertical="center" wrapText="1"/>
      <protection/>
    </xf>
    <xf numFmtId="0" fontId="32" fillId="0" borderId="19" xfId="62" applyFont="1" applyFill="1" applyBorder="1" applyAlignment="1">
      <alignment horizontal="left" vertical="center" wrapText="1"/>
      <protection/>
    </xf>
    <xf numFmtId="210" fontId="26" fillId="0" borderId="15" xfId="62" applyNumberFormat="1" applyFont="1" applyFill="1" applyBorder="1" applyAlignment="1" applyProtection="1">
      <alignment horizontal="left" vertical="center" wrapText="1"/>
      <protection/>
    </xf>
    <xf numFmtId="210" fontId="26" fillId="0" borderId="19" xfId="62" applyNumberFormat="1" applyFont="1" applyFill="1" applyBorder="1" applyAlignment="1">
      <alignment horizontal="left" vertical="center" wrapText="1"/>
      <protection/>
    </xf>
    <xf numFmtId="49" fontId="26" fillId="0" borderId="19" xfId="62" applyNumberFormat="1" applyFont="1" applyFill="1" applyBorder="1" applyAlignment="1">
      <alignment horizontal="left" vertical="center" wrapText="1"/>
      <protection/>
    </xf>
    <xf numFmtId="0" fontId="26" fillId="0" borderId="15" xfId="55" applyFont="1" applyFill="1" applyBorder="1">
      <alignment/>
      <protection/>
    </xf>
    <xf numFmtId="0" fontId="31" fillId="0" borderId="15" xfId="62" applyFont="1" applyFill="1" applyBorder="1" applyAlignment="1">
      <alignment horizontal="center" vertical="center"/>
      <protection/>
    </xf>
    <xf numFmtId="49" fontId="44" fillId="0" borderId="19" xfId="62" applyNumberFormat="1" applyFont="1" applyFill="1" applyBorder="1" applyAlignment="1" applyProtection="1">
      <alignment horizontal="left" vertical="center" wrapText="1"/>
      <protection/>
    </xf>
    <xf numFmtId="49" fontId="48" fillId="0" borderId="15" xfId="62" applyNumberFormat="1" applyFont="1" applyFill="1" applyBorder="1" applyAlignment="1">
      <alignment horizontal="center" vertical="center" wrapText="1"/>
      <protection/>
    </xf>
    <xf numFmtId="0" fontId="49" fillId="0" borderId="15" xfId="62" applyFont="1" applyFill="1" applyBorder="1" applyAlignment="1">
      <alignment horizontal="center" vertical="center" wrapText="1"/>
      <protection/>
    </xf>
    <xf numFmtId="49" fontId="49" fillId="0" borderId="15" xfId="62" applyNumberFormat="1" applyFont="1" applyFill="1" applyBorder="1" applyAlignment="1">
      <alignment horizontal="center" vertical="center" wrapText="1"/>
      <protection/>
    </xf>
    <xf numFmtId="49" fontId="26" fillId="0" borderId="19" xfId="62" applyNumberFormat="1" applyFont="1" applyFill="1" applyBorder="1" applyAlignment="1" applyProtection="1">
      <alignment horizontal="left" vertical="center" wrapText="1"/>
      <protection/>
    </xf>
    <xf numFmtId="0" fontId="38" fillId="0" borderId="15" xfId="62" applyFont="1" applyFill="1" applyBorder="1" applyAlignment="1">
      <alignment horizontal="left" vertical="center" wrapText="1"/>
      <protection/>
    </xf>
    <xf numFmtId="0" fontId="49" fillId="0" borderId="19" xfId="62" applyFont="1" applyFill="1" applyBorder="1" applyAlignment="1">
      <alignment horizontal="left" vertical="center" wrapText="1"/>
      <protection/>
    </xf>
    <xf numFmtId="172" fontId="49" fillId="0" borderId="15" xfId="84" applyNumberFormat="1" applyFont="1" applyFill="1" applyBorder="1" applyAlignment="1">
      <alignment horizontal="right" vertical="center" wrapText="1"/>
    </xf>
    <xf numFmtId="49" fontId="26" fillId="0" borderId="15" xfId="62" applyNumberFormat="1" applyFont="1" applyFill="1" applyBorder="1" applyAlignment="1" applyProtection="1">
      <alignment horizontal="center" vertical="center" wrapText="1"/>
      <protection/>
    </xf>
    <xf numFmtId="208" fontId="49" fillId="0" borderId="15" xfId="84" applyNumberFormat="1" applyFont="1" applyFill="1" applyBorder="1" applyAlignment="1">
      <alignment horizontal="right" vertical="center" wrapText="1"/>
    </xf>
    <xf numFmtId="49" fontId="34" fillId="0" borderId="15" xfId="62" applyNumberFormat="1" applyFont="1" applyFill="1" applyBorder="1" applyAlignment="1">
      <alignment vertical="center" wrapText="1"/>
      <protection/>
    </xf>
    <xf numFmtId="186" fontId="34" fillId="0" borderId="15" xfId="62" applyNumberFormat="1" applyFont="1" applyFill="1" applyBorder="1" applyAlignment="1">
      <alignment vertical="center" wrapText="1"/>
      <protection/>
    </xf>
    <xf numFmtId="0" fontId="50" fillId="0" borderId="19" xfId="62" applyFont="1" applyFill="1" applyBorder="1" applyAlignment="1">
      <alignment horizontal="left" vertical="center" wrapText="1"/>
      <protection/>
    </xf>
    <xf numFmtId="49" fontId="51" fillId="0" borderId="15" xfId="62" applyNumberFormat="1" applyFont="1" applyFill="1" applyBorder="1" applyAlignment="1">
      <alignment horizontal="center" vertical="center" wrapText="1"/>
      <protection/>
    </xf>
    <xf numFmtId="49" fontId="32" fillId="0" borderId="15" xfId="62" applyNumberFormat="1" applyFont="1" applyFill="1" applyBorder="1" applyAlignment="1">
      <alignment horizontal="center" vertical="center" wrapText="1"/>
      <protection/>
    </xf>
    <xf numFmtId="49" fontId="51" fillId="0" borderId="18" xfId="62" applyNumberFormat="1" applyFont="1" applyFill="1" applyBorder="1" applyAlignment="1">
      <alignment horizontal="center" vertical="center" wrapText="1"/>
      <protection/>
    </xf>
    <xf numFmtId="172" fontId="38" fillId="0" borderId="19" xfId="84" applyNumberFormat="1" applyFont="1" applyFill="1" applyBorder="1" applyAlignment="1">
      <alignment horizontal="right" vertical="center" wrapText="1"/>
    </xf>
    <xf numFmtId="0" fontId="0" fillId="0" borderId="14" xfId="62" applyFont="1" applyFill="1" applyBorder="1">
      <alignment/>
      <protection/>
    </xf>
    <xf numFmtId="208" fontId="48" fillId="0" borderId="15" xfId="84" applyNumberFormat="1" applyFont="1" applyFill="1" applyBorder="1" applyAlignment="1">
      <alignment horizontal="right" vertical="center" wrapText="1"/>
    </xf>
    <xf numFmtId="172" fontId="48" fillId="0" borderId="15" xfId="84" applyNumberFormat="1" applyFont="1" applyFill="1" applyBorder="1" applyAlignment="1">
      <alignment horizontal="right" vertical="center" wrapText="1"/>
    </xf>
    <xf numFmtId="0" fontId="31" fillId="0" borderId="19" xfId="62" applyFont="1" applyFill="1" applyBorder="1" applyAlignment="1">
      <alignment horizontal="left" vertical="center" wrapText="1"/>
      <protection/>
    </xf>
    <xf numFmtId="186" fontId="34" fillId="0" borderId="15" xfId="62" applyNumberFormat="1" applyFont="1" applyFill="1" applyBorder="1" applyAlignment="1">
      <alignment horizontal="center" vertical="center" wrapText="1"/>
      <protection/>
    </xf>
    <xf numFmtId="186" fontId="34" fillId="0" borderId="15" xfId="84" applyNumberFormat="1" applyFont="1" applyFill="1" applyBorder="1" applyAlignment="1">
      <alignment horizontal="right" vertical="center" wrapText="1"/>
    </xf>
    <xf numFmtId="0" fontId="52" fillId="0" borderId="15" xfId="62" applyFont="1" applyFill="1" applyBorder="1" applyAlignment="1">
      <alignment wrapText="1"/>
      <protection/>
    </xf>
    <xf numFmtId="171" fontId="49" fillId="0" borderId="15" xfId="84" applyFont="1" applyFill="1" applyBorder="1" applyAlignment="1">
      <alignment horizontal="right" vertical="center" wrapText="1"/>
    </xf>
    <xf numFmtId="0" fontId="34" fillId="0" borderId="15" xfId="62" applyFont="1" applyFill="1" applyBorder="1" applyAlignment="1">
      <alignment horizontal="left" vertical="center" wrapText="1"/>
      <protection/>
    </xf>
    <xf numFmtId="0" fontId="0" fillId="0" borderId="15" xfId="62" applyFont="1" applyFill="1" applyBorder="1">
      <alignment/>
      <protection/>
    </xf>
    <xf numFmtId="0" fontId="50" fillId="0" borderId="15" xfId="62" applyFont="1" applyFill="1" applyBorder="1" applyAlignment="1">
      <alignment wrapText="1"/>
      <protection/>
    </xf>
    <xf numFmtId="0" fontId="38" fillId="0" borderId="15" xfId="62" applyFont="1" applyFill="1" applyBorder="1" applyAlignment="1">
      <alignment wrapText="1"/>
      <protection/>
    </xf>
    <xf numFmtId="49" fontId="38" fillId="0" borderId="15" xfId="62" applyNumberFormat="1" applyFont="1" applyFill="1" applyBorder="1" applyAlignment="1">
      <alignment vertical="center" wrapText="1"/>
      <protection/>
    </xf>
    <xf numFmtId="186" fontId="38" fillId="0" borderId="15" xfId="62" applyNumberFormat="1" applyFont="1" applyFill="1" applyBorder="1" applyAlignment="1">
      <alignment vertical="center" wrapText="1"/>
      <protection/>
    </xf>
    <xf numFmtId="186" fontId="38" fillId="0" borderId="18" xfId="62" applyNumberFormat="1" applyFont="1" applyFill="1" applyBorder="1" applyAlignment="1">
      <alignment vertical="center" wrapText="1"/>
      <protection/>
    </xf>
    <xf numFmtId="0" fontId="38" fillId="0" borderId="19" xfId="62" applyFont="1" applyFill="1" applyBorder="1" applyAlignment="1">
      <alignment vertical="top" wrapText="1"/>
      <protection/>
    </xf>
    <xf numFmtId="186" fontId="38" fillId="0" borderId="31" xfId="62" applyNumberFormat="1" applyFont="1" applyFill="1" applyBorder="1" applyAlignment="1">
      <alignment horizontal="right" vertical="center" wrapText="1"/>
      <protection/>
    </xf>
    <xf numFmtId="186" fontId="38" fillId="0" borderId="32" xfId="62" applyNumberFormat="1" applyFont="1" applyFill="1" applyBorder="1" applyAlignment="1">
      <alignment vertical="center" wrapText="1"/>
      <protection/>
    </xf>
    <xf numFmtId="186" fontId="0" fillId="0" borderId="15" xfId="62" applyNumberFormat="1" applyFont="1" applyFill="1" applyBorder="1">
      <alignment/>
      <protection/>
    </xf>
    <xf numFmtId="186" fontId="0" fillId="0" borderId="19" xfId="62" applyNumberFormat="1" applyFont="1" applyFill="1" applyBorder="1">
      <alignment/>
      <protection/>
    </xf>
    <xf numFmtId="0" fontId="26" fillId="0" borderId="0" xfId="55" applyFont="1" applyFill="1" applyAlignment="1">
      <alignment wrapText="1"/>
      <protection/>
    </xf>
    <xf numFmtId="208" fontId="38" fillId="0" borderId="33" xfId="84" applyNumberFormat="1" applyFont="1" applyFill="1" applyBorder="1" applyAlignment="1">
      <alignment horizontal="right" vertical="center" wrapText="1"/>
    </xf>
    <xf numFmtId="49" fontId="38" fillId="0" borderId="32" xfId="62" applyNumberFormat="1" applyFont="1" applyFill="1" applyBorder="1" applyAlignment="1">
      <alignment vertical="center" wrapText="1"/>
      <protection/>
    </xf>
    <xf numFmtId="186" fontId="26" fillId="0" borderId="15" xfId="62" applyNumberFormat="1" applyFont="1" applyFill="1" applyBorder="1" applyAlignment="1">
      <alignment horizontal="right" vertical="center"/>
      <protection/>
    </xf>
    <xf numFmtId="186" fontId="26" fillId="0" borderId="19" xfId="62" applyNumberFormat="1" applyFont="1" applyFill="1" applyBorder="1" applyAlignment="1">
      <alignment horizontal="right" vertical="center"/>
      <protection/>
    </xf>
    <xf numFmtId="171" fontId="34" fillId="0" borderId="15" xfId="84" applyFont="1" applyFill="1" applyBorder="1" applyAlignment="1">
      <alignment horizontal="right" vertical="center" wrapText="1"/>
    </xf>
    <xf numFmtId="0" fontId="34" fillId="0" borderId="19" xfId="62" applyFont="1" applyFill="1" applyBorder="1" applyAlignment="1">
      <alignment vertical="top" wrapText="1"/>
      <protection/>
    </xf>
    <xf numFmtId="186" fontId="34" fillId="0" borderId="19" xfId="62" applyNumberFormat="1" applyFont="1" applyFill="1" applyBorder="1" applyAlignment="1">
      <alignment vertical="center" wrapText="1"/>
      <protection/>
    </xf>
    <xf numFmtId="49" fontId="34" fillId="0" borderId="0" xfId="62" applyNumberFormat="1" applyFont="1" applyFill="1" applyBorder="1" applyAlignment="1">
      <alignment vertical="center" wrapText="1"/>
      <protection/>
    </xf>
    <xf numFmtId="49" fontId="32" fillId="0" borderId="0" xfId="62" applyNumberFormat="1" applyFont="1" applyFill="1" applyBorder="1" applyAlignment="1">
      <alignment horizontal="center" vertical="center" wrapText="1"/>
      <protection/>
    </xf>
    <xf numFmtId="49" fontId="32" fillId="0" borderId="19" xfId="62" applyNumberFormat="1" applyFont="1" applyFill="1" applyBorder="1" applyAlignment="1">
      <alignment horizontal="center" vertical="center" wrapText="1"/>
      <protection/>
    </xf>
    <xf numFmtId="186" fontId="26" fillId="0" borderId="19" xfId="62" applyNumberFormat="1" applyFont="1" applyFill="1" applyBorder="1" applyAlignment="1">
      <alignment horizontal="right" vertical="center" wrapText="1"/>
      <protection/>
    </xf>
    <xf numFmtId="186" fontId="32" fillId="0" borderId="15" xfId="62" applyNumberFormat="1" applyFont="1" applyFill="1" applyBorder="1" applyAlignment="1">
      <alignment horizontal="center" vertical="center" wrapText="1"/>
      <protection/>
    </xf>
    <xf numFmtId="186" fontId="26" fillId="0" borderId="15" xfId="62" applyNumberFormat="1" applyFont="1" applyFill="1" applyBorder="1">
      <alignment/>
      <protection/>
    </xf>
    <xf numFmtId="208" fontId="34" fillId="0" borderId="15" xfId="84" applyNumberFormat="1" applyFont="1" applyFill="1" applyBorder="1" applyAlignment="1">
      <alignment vertical="center" wrapText="1"/>
    </xf>
    <xf numFmtId="0" fontId="31" fillId="0" borderId="19" xfId="62" applyFont="1" applyFill="1" applyBorder="1" applyAlignment="1">
      <alignment vertical="top" wrapText="1"/>
      <protection/>
    </xf>
    <xf numFmtId="172" fontId="38" fillId="0" borderId="15" xfId="84" applyNumberFormat="1" applyFont="1" applyFill="1" applyBorder="1" applyAlignment="1">
      <alignment vertical="center" wrapText="1"/>
    </xf>
    <xf numFmtId="0" fontId="49" fillId="0" borderId="15" xfId="62" applyFont="1" applyFill="1" applyBorder="1" applyAlignment="1">
      <alignment horizontal="left" vertical="center" wrapText="1"/>
      <protection/>
    </xf>
    <xf numFmtId="0" fontId="53" fillId="0" borderId="0" xfId="62" applyFont="1" applyFill="1" applyAlignment="1">
      <alignment horizontal="center" vertical="center"/>
      <protection/>
    </xf>
    <xf numFmtId="0" fontId="48" fillId="0" borderId="15" xfId="62" applyNumberFormat="1" applyFont="1" applyFill="1" applyBorder="1" applyAlignment="1">
      <alignment horizontal="center" vertical="center" wrapText="1"/>
      <protection/>
    </xf>
    <xf numFmtId="171" fontId="26" fillId="0" borderId="15" xfId="84" applyFont="1" applyFill="1" applyBorder="1" applyAlignment="1">
      <alignment horizontal="right" vertical="center" wrapText="1"/>
    </xf>
    <xf numFmtId="0" fontId="26" fillId="0" borderId="19" xfId="62" applyNumberFormat="1" applyFont="1" applyFill="1" applyBorder="1" applyAlignment="1">
      <alignment horizontal="left" vertical="center" wrapText="1"/>
      <protection/>
    </xf>
    <xf numFmtId="0" fontId="47" fillId="0" borderId="0" xfId="62" applyFont="1" applyFill="1" applyBorder="1">
      <alignment/>
      <protection/>
    </xf>
    <xf numFmtId="0" fontId="47" fillId="0" borderId="0" xfId="62" applyFont="1" applyFill="1">
      <alignment/>
      <protection/>
    </xf>
    <xf numFmtId="0" fontId="26" fillId="0" borderId="15" xfId="62" applyFont="1" applyFill="1" applyBorder="1" applyAlignment="1">
      <alignment horizontal="center" vertical="center"/>
      <protection/>
    </xf>
    <xf numFmtId="0" fontId="54" fillId="0" borderId="19" xfId="62" applyFont="1" applyFill="1" applyBorder="1" applyAlignment="1">
      <alignment horizontal="left" vertical="center" wrapText="1"/>
      <protection/>
    </xf>
    <xf numFmtId="172" fontId="34" fillId="0" borderId="15" xfId="62" applyNumberFormat="1" applyFont="1" applyFill="1" applyBorder="1" applyAlignment="1">
      <alignment vertical="center" wrapText="1"/>
      <protection/>
    </xf>
    <xf numFmtId="208" fontId="38" fillId="0" borderId="19" xfId="84" applyNumberFormat="1" applyFont="1" applyFill="1" applyBorder="1" applyAlignment="1">
      <alignment vertical="center" wrapText="1"/>
    </xf>
    <xf numFmtId="0" fontId="50" fillId="0" borderId="15" xfId="62" applyFont="1" applyFill="1" applyBorder="1" applyAlignment="1">
      <alignment horizontal="left" vertical="center" wrapText="1"/>
      <protection/>
    </xf>
    <xf numFmtId="0" fontId="34" fillId="0" borderId="19" xfId="62" applyFont="1" applyFill="1" applyBorder="1" applyAlignment="1">
      <alignment horizontal="center" vertical="center"/>
      <protection/>
    </xf>
    <xf numFmtId="49" fontId="45" fillId="0" borderId="19" xfId="55" applyNumberFormat="1" applyFont="1" applyFill="1" applyBorder="1" applyAlignment="1">
      <alignment horizontal="left" vertical="top" wrapText="1"/>
      <protection/>
    </xf>
    <xf numFmtId="186" fontId="34" fillId="0" borderId="19" xfId="84" applyNumberFormat="1" applyFont="1" applyFill="1" applyBorder="1" applyAlignment="1">
      <alignment horizontal="right" vertical="center"/>
    </xf>
    <xf numFmtId="208" fontId="34" fillId="0" borderId="19" xfId="84" applyNumberFormat="1" applyFont="1" applyFill="1" applyBorder="1" applyAlignment="1">
      <alignment horizontal="center" vertical="center"/>
    </xf>
    <xf numFmtId="0" fontId="47" fillId="0" borderId="19" xfId="55" applyFont="1" applyFill="1" applyBorder="1" applyAlignment="1">
      <alignment horizontal="left" vertical="center"/>
      <protection/>
    </xf>
    <xf numFmtId="208" fontId="34" fillId="0" borderId="19" xfId="84" applyNumberFormat="1" applyFont="1" applyFill="1" applyBorder="1" applyAlignment="1">
      <alignment vertical="center" wrapText="1"/>
    </xf>
    <xf numFmtId="170" fontId="0" fillId="0" borderId="0" xfId="45" applyFont="1" applyFill="1" applyBorder="1" applyAlignment="1">
      <alignment/>
    </xf>
    <xf numFmtId="0" fontId="45" fillId="0" borderId="0" xfId="63" applyFont="1" applyFill="1" applyBorder="1" applyAlignment="1">
      <alignment/>
      <protection/>
    </xf>
    <xf numFmtId="0" fontId="26" fillId="0" borderId="15" xfId="55" applyFont="1" applyFill="1" applyBorder="1" applyAlignment="1">
      <alignment horizontal="justify" vertical="top" wrapText="1"/>
      <protection/>
    </xf>
    <xf numFmtId="0" fontId="33" fillId="0" borderId="15" xfId="55" applyFont="1" applyFill="1" applyBorder="1" applyAlignment="1">
      <alignment horizontal="left" vertical="center" wrapText="1"/>
      <protection/>
    </xf>
    <xf numFmtId="0" fontId="33" fillId="0" borderId="19" xfId="55" applyFont="1" applyFill="1" applyBorder="1" applyAlignment="1">
      <alignment horizontal="left" vertical="center" wrapText="1"/>
      <protection/>
    </xf>
    <xf numFmtId="0" fontId="26" fillId="0" borderId="15" xfId="55" applyFont="1" applyFill="1" applyBorder="1" applyAlignment="1">
      <alignment horizontal="left" vertical="top" wrapText="1"/>
      <protection/>
    </xf>
    <xf numFmtId="0" fontId="50" fillId="0" borderId="19" xfId="62" applyFont="1" applyFill="1" applyBorder="1" applyAlignment="1">
      <alignment wrapText="1"/>
      <protection/>
    </xf>
    <xf numFmtId="0" fontId="38" fillId="0" borderId="19" xfId="62" applyFont="1" applyFill="1" applyBorder="1" applyAlignment="1">
      <alignment wrapText="1"/>
      <protection/>
    </xf>
    <xf numFmtId="0" fontId="47" fillId="0" borderId="15" xfId="62" applyFont="1" applyFill="1" applyBorder="1">
      <alignment/>
      <protection/>
    </xf>
    <xf numFmtId="0" fontId="26" fillId="0" borderId="15" xfId="55" applyFont="1" applyFill="1" applyBorder="1" applyAlignment="1">
      <alignment wrapText="1"/>
      <protection/>
    </xf>
    <xf numFmtId="0" fontId="26" fillId="0" borderId="19" xfId="55" applyFont="1" applyFill="1" applyBorder="1" applyAlignment="1">
      <alignment horizontal="left" vertical="center" wrapText="1"/>
      <protection/>
    </xf>
    <xf numFmtId="0" fontId="26" fillId="0" borderId="19" xfId="55" applyFont="1" applyFill="1" applyBorder="1" applyAlignment="1">
      <alignment wrapText="1"/>
      <protection/>
    </xf>
    <xf numFmtId="0" fontId="34" fillId="0" borderId="33" xfId="62" applyFont="1" applyFill="1" applyBorder="1" applyAlignment="1">
      <alignment vertical="top" wrapText="1"/>
      <protection/>
    </xf>
    <xf numFmtId="49" fontId="34" fillId="0" borderId="11" xfId="62" applyNumberFormat="1" applyFont="1" applyFill="1" applyBorder="1" applyAlignment="1">
      <alignment horizontal="center" vertical="center" wrapText="1"/>
      <protection/>
    </xf>
    <xf numFmtId="0" fontId="34" fillId="0" borderId="11" xfId="62" applyFont="1" applyFill="1" applyBorder="1" applyAlignment="1">
      <alignment horizontal="center" vertical="center" wrapText="1"/>
      <protection/>
    </xf>
    <xf numFmtId="49" fontId="34" fillId="0" borderId="11" xfId="62" applyNumberFormat="1" applyFont="1" applyFill="1" applyBorder="1" applyAlignment="1">
      <alignment vertical="center" wrapText="1"/>
      <protection/>
    </xf>
    <xf numFmtId="186" fontId="34" fillId="0" borderId="33" xfId="62" applyNumberFormat="1" applyFont="1" applyFill="1" applyBorder="1" applyAlignment="1">
      <alignment vertical="center" wrapText="1"/>
      <protection/>
    </xf>
    <xf numFmtId="186" fontId="34" fillId="0" borderId="11" xfId="62" applyNumberFormat="1" applyFont="1" applyFill="1" applyBorder="1" applyAlignment="1">
      <alignment vertical="center" wrapText="1"/>
      <protection/>
    </xf>
    <xf numFmtId="208" fontId="26" fillId="0" borderId="15" xfId="55" applyNumberFormat="1" applyFont="1" applyFill="1" applyBorder="1" applyAlignment="1">
      <alignment horizontal="left" vertical="center" wrapText="1"/>
      <protection/>
    </xf>
    <xf numFmtId="0" fontId="33" fillId="0" borderId="0" xfId="55" applyFont="1" applyFill="1" applyBorder="1" applyAlignment="1">
      <alignment horizontal="left" vertical="center" wrapText="1"/>
      <protection/>
    </xf>
    <xf numFmtId="0" fontId="38" fillId="0" borderId="31" xfId="62" applyFont="1" applyFill="1" applyBorder="1" applyAlignment="1">
      <alignment vertical="top" wrapText="1"/>
      <protection/>
    </xf>
    <xf numFmtId="49" fontId="38" fillId="0" borderId="14" xfId="62" applyNumberFormat="1" applyFont="1" applyFill="1" applyBorder="1" applyAlignment="1">
      <alignment horizontal="center" vertical="center" wrapText="1"/>
      <protection/>
    </xf>
    <xf numFmtId="0" fontId="38" fillId="0" borderId="14" xfId="62" applyFont="1" applyFill="1" applyBorder="1" applyAlignment="1">
      <alignment horizontal="center" vertical="center" wrapText="1"/>
      <protection/>
    </xf>
    <xf numFmtId="208" fontId="38" fillId="0" borderId="14" xfId="84" applyNumberFormat="1" applyFont="1" applyFill="1" applyBorder="1" applyAlignment="1">
      <alignment horizontal="right" vertical="center" wrapText="1"/>
    </xf>
    <xf numFmtId="171" fontId="34" fillId="0" borderId="14" xfId="84" applyFont="1" applyFill="1" applyBorder="1" applyAlignment="1">
      <alignment horizontal="right" vertical="center" wrapText="1"/>
    </xf>
    <xf numFmtId="172" fontId="34" fillId="0" borderId="14" xfId="84" applyNumberFormat="1" applyFont="1" applyFill="1" applyBorder="1" applyAlignment="1">
      <alignment horizontal="right" vertical="center" wrapText="1"/>
    </xf>
    <xf numFmtId="0" fontId="31" fillId="0" borderId="15" xfId="55" applyFont="1" applyFill="1" applyBorder="1" applyAlignment="1">
      <alignment horizontal="left" vertical="center" wrapText="1"/>
      <protection/>
    </xf>
    <xf numFmtId="0" fontId="26" fillId="0" borderId="19" xfId="55" applyFont="1" applyFill="1" applyBorder="1" applyAlignment="1">
      <alignment vertical="top" wrapText="1"/>
      <protection/>
    </xf>
    <xf numFmtId="0" fontId="38" fillId="0" borderId="19" xfId="62" applyFont="1" applyFill="1" applyBorder="1" applyAlignment="1">
      <alignment horizontal="center" vertical="center" wrapText="1"/>
      <protection/>
    </xf>
    <xf numFmtId="186" fontId="34" fillId="0" borderId="15" xfId="84" applyNumberFormat="1" applyFont="1" applyFill="1" applyBorder="1" applyAlignment="1" applyProtection="1">
      <alignment horizontal="right" vertical="center" wrapText="1"/>
      <protection locked="0"/>
    </xf>
    <xf numFmtId="186" fontId="31" fillId="0" borderId="15" xfId="84" applyNumberFormat="1" applyFont="1" applyFill="1" applyBorder="1" applyAlignment="1">
      <alignment horizontal="right" vertical="center" wrapText="1"/>
    </xf>
    <xf numFmtId="186" fontId="26" fillId="0" borderId="15" xfId="84" applyNumberFormat="1" applyFont="1" applyFill="1" applyBorder="1" applyAlignment="1">
      <alignment horizontal="right" vertical="center" wrapText="1"/>
    </xf>
    <xf numFmtId="0" fontId="26" fillId="0" borderId="15" xfId="55" applyFont="1" applyFill="1" applyBorder="1" applyAlignment="1">
      <alignment horizontal="left" vertical="center" wrapText="1"/>
      <protection/>
    </xf>
    <xf numFmtId="172" fontId="55" fillId="0" borderId="15" xfId="62" applyNumberFormat="1" applyFont="1" applyFill="1" applyBorder="1" applyAlignment="1">
      <alignment vertical="center"/>
      <protection/>
    </xf>
    <xf numFmtId="208" fontId="0" fillId="0" borderId="15" xfId="84" applyNumberFormat="1" applyFont="1" applyFill="1" applyBorder="1" applyAlignment="1">
      <alignment vertical="center"/>
    </xf>
    <xf numFmtId="208" fontId="26" fillId="0" borderId="15" xfId="84" applyNumberFormat="1" applyFont="1" applyFill="1" applyBorder="1" applyAlignment="1">
      <alignment vertical="center"/>
    </xf>
    <xf numFmtId="172" fontId="26" fillId="0" borderId="15" xfId="84" applyNumberFormat="1" applyFont="1" applyFill="1" applyBorder="1" applyAlignment="1">
      <alignment vertical="center"/>
    </xf>
    <xf numFmtId="0" fontId="26" fillId="0" borderId="15" xfId="55" applyNumberFormat="1" applyFont="1" applyFill="1" applyBorder="1" applyAlignment="1" applyProtection="1">
      <alignment horizontal="left" vertical="center" wrapText="1"/>
      <protection/>
    </xf>
    <xf numFmtId="210" fontId="26" fillId="0" borderId="15" xfId="55" applyNumberFormat="1" applyFont="1" applyFill="1" applyBorder="1" applyAlignment="1" applyProtection="1">
      <alignment horizontal="left" vertical="center" wrapText="1"/>
      <protection/>
    </xf>
    <xf numFmtId="0" fontId="26" fillId="0" borderId="19" xfId="62" applyNumberFormat="1" applyFont="1" applyFill="1" applyBorder="1" applyAlignment="1" applyProtection="1">
      <alignment horizontal="left" vertical="center" wrapText="1" shrinkToFit="1"/>
      <protection/>
    </xf>
    <xf numFmtId="210" fontId="26" fillId="0" borderId="19" xfId="62" applyNumberFormat="1" applyFont="1" applyFill="1" applyBorder="1" applyAlignment="1" applyProtection="1">
      <alignment horizontal="left" vertical="center" wrapText="1"/>
      <protection/>
    </xf>
    <xf numFmtId="0" fontId="26" fillId="0" borderId="19" xfId="62" applyNumberFormat="1" applyFont="1" applyFill="1" applyBorder="1" applyAlignment="1">
      <alignment horizontal="left" vertical="center" wrapText="1" shrinkToFit="1"/>
      <protection/>
    </xf>
    <xf numFmtId="0" fontId="26" fillId="0" borderId="19" xfId="55" applyFont="1" applyFill="1" applyBorder="1">
      <alignment/>
      <protection/>
    </xf>
    <xf numFmtId="0" fontId="26" fillId="0" borderId="19" xfId="62" applyNumberFormat="1" applyFont="1" applyFill="1" applyBorder="1" applyAlignment="1" applyProtection="1">
      <alignment horizontal="left" vertical="center" wrapText="1"/>
      <protection/>
    </xf>
    <xf numFmtId="49" fontId="26" fillId="0" borderId="34" xfId="64" applyNumberFormat="1" applyFont="1" applyFill="1" applyBorder="1" applyAlignment="1">
      <alignment vertical="center" wrapText="1"/>
      <protection/>
    </xf>
    <xf numFmtId="172" fontId="38" fillId="0" borderId="0" xfId="84" applyNumberFormat="1" applyFont="1" applyFill="1" applyBorder="1" applyAlignment="1">
      <alignment horizontal="right" vertical="center" wrapText="1"/>
    </xf>
    <xf numFmtId="172" fontId="56" fillId="0" borderId="15" xfId="64" applyNumberFormat="1" applyFont="1" applyFill="1" applyBorder="1" applyAlignment="1">
      <alignment horizontal="left" vertical="center" wrapText="1"/>
      <protection/>
    </xf>
    <xf numFmtId="208" fontId="38" fillId="0" borderId="0" xfId="84" applyNumberFormat="1" applyFont="1" applyFill="1" applyBorder="1" applyAlignment="1">
      <alignment horizontal="right" vertical="center" wrapText="1"/>
    </xf>
    <xf numFmtId="0" fontId="38" fillId="0" borderId="15" xfId="55" applyFont="1" applyFill="1" applyBorder="1" applyAlignment="1">
      <alignment horizontal="justify" vertical="top" wrapText="1"/>
      <protection/>
    </xf>
    <xf numFmtId="49" fontId="32" fillId="0" borderId="35" xfId="62" applyNumberFormat="1" applyFont="1" applyFill="1" applyBorder="1" applyAlignment="1">
      <alignment horizontal="center" vertical="center" wrapText="1"/>
      <protection/>
    </xf>
    <xf numFmtId="0" fontId="0" fillId="0" borderId="35" xfId="62" applyFont="1" applyFill="1" applyBorder="1">
      <alignment/>
      <protection/>
    </xf>
    <xf numFmtId="0" fontId="0" fillId="0" borderId="33" xfId="62" applyFont="1" applyFill="1" applyBorder="1">
      <alignment/>
      <protection/>
    </xf>
    <xf numFmtId="0" fontId="0" fillId="0" borderId="24" xfId="62" applyFont="1" applyFill="1" applyBorder="1">
      <alignment/>
      <protection/>
    </xf>
    <xf numFmtId="186" fontId="31" fillId="0" borderId="19" xfId="62" applyNumberFormat="1" applyFont="1" applyFill="1" applyBorder="1" applyAlignment="1">
      <alignment horizontal="right" vertical="center" wrapText="1"/>
      <protection/>
    </xf>
    <xf numFmtId="172" fontId="38" fillId="0" borderId="32" xfId="84" applyNumberFormat="1" applyFont="1" applyFill="1" applyBorder="1" applyAlignment="1">
      <alignment horizontal="right" vertical="center" wrapText="1"/>
    </xf>
    <xf numFmtId="172" fontId="38" fillId="0" borderId="31" xfId="84" applyNumberFormat="1" applyFont="1" applyFill="1" applyBorder="1" applyAlignment="1">
      <alignment horizontal="right" vertical="center" wrapText="1"/>
    </xf>
    <xf numFmtId="208" fontId="38" fillId="0" borderId="15" xfId="84" applyNumberFormat="1" applyFont="1" applyFill="1" applyBorder="1" applyAlignment="1">
      <alignment vertical="center" wrapText="1"/>
    </xf>
    <xf numFmtId="49" fontId="38" fillId="0" borderId="0" xfId="62" applyNumberFormat="1" applyFont="1" applyFill="1" applyBorder="1" applyAlignment="1">
      <alignment horizontal="center" vertical="center" wrapText="1"/>
      <protection/>
    </xf>
    <xf numFmtId="49" fontId="38" fillId="0" borderId="0" xfId="62" applyNumberFormat="1" applyFont="1" applyFill="1" applyBorder="1" applyAlignment="1">
      <alignment vertical="center" wrapText="1"/>
      <protection/>
    </xf>
    <xf numFmtId="186" fontId="26" fillId="0" borderId="0" xfId="62" applyNumberFormat="1" applyFont="1" applyFill="1" applyBorder="1" applyAlignment="1">
      <alignment horizontal="right" vertical="center"/>
      <protection/>
    </xf>
    <xf numFmtId="186" fontId="26" fillId="0" borderId="31" xfId="62" applyNumberFormat="1" applyFont="1" applyFill="1" applyBorder="1" applyAlignment="1">
      <alignment horizontal="right" vertical="center" wrapText="1"/>
      <protection/>
    </xf>
    <xf numFmtId="186" fontId="32" fillId="0" borderId="32" xfId="62" applyNumberFormat="1" applyFont="1" applyFill="1" applyBorder="1" applyAlignment="1">
      <alignment horizontal="center" vertical="center" wrapText="1"/>
      <protection/>
    </xf>
    <xf numFmtId="186" fontId="31" fillId="0" borderId="31" xfId="62" applyNumberFormat="1" applyFont="1" applyFill="1" applyBorder="1" applyAlignment="1">
      <alignment horizontal="right" vertical="center" wrapText="1"/>
      <protection/>
    </xf>
    <xf numFmtId="0" fontId="26" fillId="0" borderId="32" xfId="55" applyFont="1" applyFill="1" applyBorder="1">
      <alignment/>
      <protection/>
    </xf>
    <xf numFmtId="0" fontId="26" fillId="0" borderId="15" xfId="62" applyNumberFormat="1" applyFont="1" applyFill="1" applyBorder="1" applyAlignment="1" applyProtection="1">
      <alignment horizontal="left" vertical="center" wrapText="1"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49" fontId="31" fillId="0" borderId="15" xfId="62" applyNumberFormat="1" applyFont="1" applyFill="1" applyBorder="1" applyAlignment="1" applyProtection="1">
      <alignment horizontal="center" vertical="center" wrapText="1"/>
      <protection/>
    </xf>
    <xf numFmtId="172" fontId="31" fillId="0" borderId="15" xfId="84" applyNumberFormat="1" applyFont="1" applyFill="1" applyBorder="1" applyAlignment="1">
      <alignment horizontal="right"/>
    </xf>
    <xf numFmtId="172" fontId="26" fillId="0" borderId="15" xfId="84" applyNumberFormat="1" applyFont="1" applyFill="1" applyBorder="1" applyAlignment="1">
      <alignment horizontal="right"/>
    </xf>
    <xf numFmtId="0" fontId="0" fillId="0" borderId="15" xfId="62" applyFont="1" applyFill="1" applyBorder="1" applyAlignment="1">
      <alignment horizontal="left" vertical="center"/>
      <protection/>
    </xf>
    <xf numFmtId="0" fontId="57" fillId="0" borderId="15" xfId="55" applyFont="1" applyFill="1" applyBorder="1" applyAlignment="1">
      <alignment vertical="center" wrapText="1"/>
      <protection/>
    </xf>
    <xf numFmtId="186" fontId="26" fillId="0" borderId="15" xfId="62" applyNumberFormat="1" applyFont="1" applyFill="1" applyBorder="1" applyAlignment="1">
      <alignment horizontal="right" vertical="center" wrapText="1"/>
      <protection/>
    </xf>
    <xf numFmtId="172" fontId="0" fillId="0" borderId="15" xfId="84" applyNumberFormat="1" applyFont="1" applyFill="1" applyBorder="1" applyAlignment="1">
      <alignment horizontal="right"/>
    </xf>
    <xf numFmtId="205" fontId="26" fillId="0" borderId="15" xfId="64" applyNumberFormat="1" applyFont="1" applyFill="1" applyBorder="1" applyAlignment="1">
      <alignment vertical="center" wrapText="1"/>
      <protection/>
    </xf>
    <xf numFmtId="194" fontId="34" fillId="0" borderId="19" xfId="84" applyNumberFormat="1" applyFont="1" applyFill="1" applyBorder="1" applyAlignment="1">
      <alignment horizontal="right" vertical="center"/>
    </xf>
    <xf numFmtId="194" fontId="34" fillId="0" borderId="15" xfId="84" applyNumberFormat="1" applyFont="1" applyFill="1" applyBorder="1" applyAlignment="1" applyProtection="1">
      <alignment horizontal="right" vertical="center" wrapText="1"/>
      <protection locked="0"/>
    </xf>
    <xf numFmtId="194" fontId="31" fillId="0" borderId="15" xfId="84" applyNumberFormat="1" applyFont="1" applyFill="1" applyBorder="1" applyAlignment="1">
      <alignment horizontal="right" vertical="center" wrapText="1"/>
    </xf>
    <xf numFmtId="226" fontId="0" fillId="0" borderId="0" xfId="62" applyNumberFormat="1" applyFont="1" applyFill="1">
      <alignment/>
      <protection/>
    </xf>
    <xf numFmtId="186" fontId="30" fillId="0" borderId="27" xfId="64" applyNumberFormat="1" applyFont="1" applyFill="1" applyBorder="1" applyAlignment="1">
      <alignment horizontal="center" vertical="center" wrapText="1"/>
      <protection/>
    </xf>
    <xf numFmtId="186" fontId="27" fillId="0" borderId="33" xfId="64" applyNumberFormat="1" applyFont="1" applyFill="1" applyBorder="1" applyAlignment="1">
      <alignment horizontal="right" vertical="center" wrapText="1"/>
      <protection/>
    </xf>
    <xf numFmtId="186" fontId="30" fillId="0" borderId="36" xfId="64" applyNumberFormat="1" applyFont="1" applyFill="1" applyBorder="1" applyAlignment="1">
      <alignment horizontal="right" vertical="center" wrapText="1"/>
      <protection/>
    </xf>
    <xf numFmtId="186" fontId="30" fillId="0" borderId="31" xfId="64" applyNumberFormat="1" applyFont="1" applyFill="1" applyBorder="1" applyAlignment="1">
      <alignment horizontal="right" vertical="center" wrapText="1"/>
      <protection/>
    </xf>
    <xf numFmtId="186" fontId="30" fillId="0" borderId="19" xfId="64" applyNumberFormat="1" applyFont="1" applyFill="1" applyBorder="1" applyAlignment="1">
      <alignment horizontal="right" vertical="center"/>
      <protection/>
    </xf>
    <xf numFmtId="186" fontId="29" fillId="0" borderId="19" xfId="64" applyNumberFormat="1" applyFont="1" applyFill="1" applyBorder="1" applyAlignment="1">
      <alignment horizontal="right" vertical="center"/>
      <protection/>
    </xf>
    <xf numFmtId="186" fontId="29" fillId="0" borderId="33" xfId="64" applyNumberFormat="1" applyFont="1" applyFill="1" applyBorder="1" applyAlignment="1">
      <alignment horizontal="right" vertical="center"/>
      <protection/>
    </xf>
    <xf numFmtId="186" fontId="29" fillId="0" borderId="19" xfId="64" applyNumberFormat="1" applyFont="1" applyFill="1" applyBorder="1" applyAlignment="1">
      <alignment horizontal="right" vertical="center" wrapText="1"/>
      <protection/>
    </xf>
    <xf numFmtId="186" fontId="30" fillId="0" borderId="19" xfId="64" applyNumberFormat="1" applyFont="1" applyFill="1" applyBorder="1" applyAlignment="1">
      <alignment horizontal="right" vertical="center" wrapText="1"/>
      <protection/>
    </xf>
    <xf numFmtId="186" fontId="30" fillId="0" borderId="19" xfId="65" applyNumberFormat="1" applyFont="1" applyFill="1" applyBorder="1" applyAlignment="1">
      <alignment horizontal="right" vertical="center"/>
      <protection/>
    </xf>
    <xf numFmtId="186" fontId="29" fillId="0" borderId="19" xfId="65" applyNumberFormat="1" applyFont="1" applyFill="1" applyBorder="1" applyAlignment="1">
      <alignment horizontal="right" vertical="center"/>
      <protection/>
    </xf>
    <xf numFmtId="186" fontId="29" fillId="0" borderId="33" xfId="64" applyNumberFormat="1" applyFont="1" applyFill="1" applyBorder="1" applyAlignment="1">
      <alignment horizontal="right" vertical="center" wrapText="1"/>
      <protection/>
    </xf>
    <xf numFmtId="186" fontId="29" fillId="0" borderId="37" xfId="64" applyNumberFormat="1" applyFont="1" applyFill="1" applyBorder="1" applyAlignment="1">
      <alignment horizontal="right" vertical="center" wrapText="1"/>
      <protection/>
    </xf>
    <xf numFmtId="0" fontId="31" fillId="0" borderId="38" xfId="0" applyFont="1" applyFill="1" applyBorder="1" applyAlignment="1">
      <alignment wrapText="1"/>
    </xf>
    <xf numFmtId="0" fontId="26" fillId="0" borderId="30" xfId="54" applyFont="1" applyFill="1" applyBorder="1" applyAlignment="1">
      <alignment horizontal="left" vertical="center" wrapText="1"/>
      <protection/>
    </xf>
    <xf numFmtId="0" fontId="31" fillId="0" borderId="30" xfId="54" applyFont="1" applyFill="1" applyBorder="1" applyAlignment="1">
      <alignment horizontal="left" vertical="center" wrapText="1"/>
      <protection/>
    </xf>
    <xf numFmtId="0" fontId="33" fillId="0" borderId="30" xfId="54" applyFont="1" applyFill="1" applyBorder="1" applyAlignment="1">
      <alignment horizontal="left" vertical="center" wrapText="1"/>
      <protection/>
    </xf>
    <xf numFmtId="0" fontId="26" fillId="0" borderId="30" xfId="54" applyNumberFormat="1" applyFont="1" applyFill="1" applyBorder="1" applyAlignment="1">
      <alignment horizontal="left" vertical="center" wrapText="1"/>
      <protection/>
    </xf>
    <xf numFmtId="0" fontId="26" fillId="0" borderId="30" xfId="0" applyFont="1" applyFill="1" applyBorder="1" applyAlignment="1">
      <alignment wrapText="1"/>
    </xf>
    <xf numFmtId="0" fontId="26" fillId="0" borderId="30" xfId="54" applyFont="1" applyFill="1" applyBorder="1" applyAlignment="1">
      <alignment vertical="top" wrapText="1"/>
      <protection/>
    </xf>
    <xf numFmtId="0" fontId="26" fillId="0" borderId="30" xfId="62" applyFont="1" applyFill="1" applyBorder="1" applyAlignment="1">
      <alignment horizontal="left" vertical="center" wrapText="1"/>
      <protection/>
    </xf>
    <xf numFmtId="194" fontId="38" fillId="0" borderId="15" xfId="84" applyNumberFormat="1" applyFont="1" applyFill="1" applyBorder="1" applyAlignment="1">
      <alignment horizontal="right" vertical="center" wrapText="1"/>
    </xf>
    <xf numFmtId="194" fontId="34" fillId="0" borderId="15" xfId="84" applyNumberFormat="1" applyFont="1" applyFill="1" applyBorder="1" applyAlignment="1">
      <alignment horizontal="right" vertical="center" wrapText="1"/>
    </xf>
    <xf numFmtId="194" fontId="26" fillId="0" borderId="15" xfId="84" applyNumberFormat="1" applyFont="1" applyFill="1" applyBorder="1" applyAlignment="1">
      <alignment horizontal="right" vertical="center" wrapText="1"/>
    </xf>
    <xf numFmtId="194" fontId="38" fillId="0" borderId="19" xfId="84" applyNumberFormat="1" applyFont="1" applyFill="1" applyBorder="1" applyAlignment="1">
      <alignment horizontal="right" vertical="center" wrapText="1"/>
    </xf>
    <xf numFmtId="194" fontId="38" fillId="0" borderId="14" xfId="84" applyNumberFormat="1" applyFont="1" applyFill="1" applyBorder="1" applyAlignment="1">
      <alignment horizontal="right" vertical="center" wrapText="1"/>
    </xf>
    <xf numFmtId="194" fontId="38" fillId="0" borderId="31" xfId="62" applyNumberFormat="1" applyFont="1" applyFill="1" applyBorder="1" applyAlignment="1">
      <alignment horizontal="right" vertical="center" wrapText="1"/>
      <protection/>
    </xf>
    <xf numFmtId="194" fontId="26" fillId="0" borderId="19" xfId="62" applyNumberFormat="1" applyFont="1" applyFill="1" applyBorder="1" applyAlignment="1">
      <alignment horizontal="right" vertical="center" wrapText="1"/>
      <protection/>
    </xf>
    <xf numFmtId="194" fontId="31" fillId="0" borderId="19" xfId="62" applyNumberFormat="1" applyFont="1" applyFill="1" applyBorder="1" applyAlignment="1">
      <alignment horizontal="right" vertical="center" wrapText="1"/>
      <protection/>
    </xf>
    <xf numFmtId="194" fontId="31" fillId="0" borderId="31" xfId="62" applyNumberFormat="1" applyFont="1" applyFill="1" applyBorder="1" applyAlignment="1">
      <alignment horizontal="right" vertical="center" wrapText="1"/>
      <protection/>
    </xf>
    <xf numFmtId="194" fontId="31" fillId="0" borderId="15" xfId="84" applyNumberFormat="1" applyFont="1" applyFill="1" applyBorder="1" applyAlignment="1">
      <alignment horizontal="right"/>
    </xf>
    <xf numFmtId="194" fontId="26" fillId="0" borderId="15" xfId="84" applyNumberFormat="1" applyFont="1" applyFill="1" applyBorder="1" applyAlignment="1">
      <alignment horizontal="right"/>
    </xf>
    <xf numFmtId="194" fontId="26" fillId="0" borderId="15" xfId="55" applyNumberFormat="1" applyFont="1" applyFill="1" applyBorder="1" applyAlignment="1">
      <alignment horizontal="right" vertical="center" wrapText="1"/>
      <protection/>
    </xf>
    <xf numFmtId="194" fontId="34" fillId="0" borderId="19" xfId="84" applyNumberFormat="1" applyFont="1" applyFill="1" applyBorder="1" applyAlignment="1">
      <alignment horizontal="right" vertical="center" wrapText="1"/>
    </xf>
    <xf numFmtId="194" fontId="34" fillId="0" borderId="15" xfId="62" applyNumberFormat="1" applyFont="1" applyFill="1" applyBorder="1" applyAlignment="1">
      <alignment horizontal="right" vertical="center" wrapText="1"/>
      <protection/>
    </xf>
    <xf numFmtId="194" fontId="34" fillId="0" borderId="33" xfId="62" applyNumberFormat="1" applyFont="1" applyFill="1" applyBorder="1" applyAlignment="1">
      <alignment horizontal="right" vertical="center" wrapText="1"/>
      <protection/>
    </xf>
    <xf numFmtId="194" fontId="38" fillId="0" borderId="15" xfId="62" applyNumberFormat="1" applyFont="1" applyFill="1" applyBorder="1" applyAlignment="1">
      <alignment horizontal="right" vertical="center" wrapText="1"/>
      <protection/>
    </xf>
    <xf numFmtId="0" fontId="26" fillId="0" borderId="30" xfId="56" applyFont="1" applyFill="1" applyBorder="1" applyAlignment="1">
      <alignment horizontal="left" vertical="center" wrapText="1"/>
      <protection/>
    </xf>
    <xf numFmtId="205" fontId="26" fillId="0" borderId="30" xfId="64" applyNumberFormat="1" applyFont="1" applyFill="1" applyBorder="1" applyAlignment="1">
      <alignment vertical="center" wrapText="1"/>
      <protection/>
    </xf>
    <xf numFmtId="4" fontId="0" fillId="0" borderId="0" xfId="62" applyNumberFormat="1" applyFont="1" applyFill="1" applyBorder="1">
      <alignment/>
      <protection/>
    </xf>
    <xf numFmtId="4" fontId="23" fillId="0" borderId="0" xfId="60" applyNumberFormat="1" applyFont="1" applyFill="1" applyAlignment="1">
      <alignment/>
      <protection/>
    </xf>
    <xf numFmtId="4" fontId="24" fillId="0" borderId="0" xfId="55" applyNumberFormat="1" applyFont="1" applyFill="1" applyAlignment="1">
      <alignment vertical="center"/>
      <protection/>
    </xf>
    <xf numFmtId="4" fontId="0" fillId="0" borderId="0" xfId="62" applyNumberFormat="1" applyFont="1" applyFill="1" applyAlignment="1">
      <alignment horizontal="center" vertical="center"/>
      <protection/>
    </xf>
    <xf numFmtId="4" fontId="23" fillId="0" borderId="0" xfId="61" applyNumberFormat="1" applyFont="1" applyFill="1" applyAlignment="1">
      <alignment horizontal="right"/>
      <protection/>
    </xf>
    <xf numFmtId="4" fontId="46" fillId="0" borderId="0" xfId="62" applyNumberFormat="1" applyFont="1" applyFill="1" applyBorder="1">
      <alignment/>
      <protection/>
    </xf>
    <xf numFmtId="4" fontId="47" fillId="0" borderId="0" xfId="62" applyNumberFormat="1" applyFont="1" applyFill="1" applyBorder="1">
      <alignment/>
      <protection/>
    </xf>
    <xf numFmtId="4" fontId="0" fillId="0" borderId="0" xfId="45" applyNumberFormat="1" applyFont="1" applyFill="1" applyBorder="1" applyAlignment="1">
      <alignment/>
    </xf>
    <xf numFmtId="4" fontId="45" fillId="0" borderId="0" xfId="63" applyNumberFormat="1" applyFont="1" applyFill="1" applyBorder="1" applyAlignment="1">
      <alignment/>
      <protection/>
    </xf>
    <xf numFmtId="4" fontId="33" fillId="0" borderId="0" xfId="55" applyNumberFormat="1" applyFont="1" applyFill="1" applyBorder="1" applyAlignment="1">
      <alignment horizontal="left" vertical="center" wrapText="1"/>
      <protection/>
    </xf>
    <xf numFmtId="4" fontId="38" fillId="0" borderId="0" xfId="84" applyNumberFormat="1" applyFont="1" applyFill="1" applyBorder="1" applyAlignment="1">
      <alignment horizontal="right" vertical="center" wrapText="1"/>
    </xf>
    <xf numFmtId="4" fontId="38" fillId="0" borderId="0" xfId="62" applyNumberFormat="1" applyFont="1" applyFill="1" applyBorder="1" applyAlignment="1">
      <alignment horizontal="center" vertical="center" wrapText="1"/>
      <protection/>
    </xf>
    <xf numFmtId="171" fontId="0" fillId="0" borderId="0" xfId="77" applyFont="1" applyFill="1" applyBorder="1" applyAlignment="1">
      <alignment/>
    </xf>
    <xf numFmtId="4" fontId="0" fillId="0" borderId="0" xfId="77" applyNumberFormat="1" applyFont="1" applyFill="1" applyBorder="1" applyAlignment="1">
      <alignment/>
    </xf>
    <xf numFmtId="4" fontId="46" fillId="0" borderId="0" xfId="77" applyNumberFormat="1" applyFont="1" applyFill="1" applyBorder="1" applyAlignment="1">
      <alignment/>
    </xf>
    <xf numFmtId="186" fontId="39" fillId="0" borderId="15" xfId="84" applyNumberFormat="1" applyFont="1" applyFill="1" applyBorder="1" applyAlignment="1">
      <alignment/>
    </xf>
    <xf numFmtId="186" fontId="39" fillId="0" borderId="15" xfId="60" applyNumberFormat="1" applyFont="1" applyFill="1" applyBorder="1" applyAlignment="1">
      <alignment/>
      <protection/>
    </xf>
    <xf numFmtId="0" fontId="24" fillId="0" borderId="0" xfId="55" applyFont="1" applyFill="1" applyAlignment="1">
      <alignment horizontal="right" vertical="center"/>
      <protection/>
    </xf>
    <xf numFmtId="0" fontId="0" fillId="0" borderId="39" xfId="62" applyFont="1" applyFill="1" applyBorder="1">
      <alignment/>
      <protection/>
    </xf>
    <xf numFmtId="0" fontId="34" fillId="0" borderId="27" xfId="62" applyFont="1" applyFill="1" applyBorder="1" applyAlignment="1">
      <alignment horizontal="center" vertical="center"/>
      <protection/>
    </xf>
    <xf numFmtId="0" fontId="0" fillId="0" borderId="40" xfId="62" applyFont="1" applyFill="1" applyBorder="1" applyAlignment="1">
      <alignment horizontal="center"/>
      <protection/>
    </xf>
    <xf numFmtId="0" fontId="0" fillId="0" borderId="40" xfId="62" applyFont="1" applyFill="1" applyBorder="1" applyAlignment="1">
      <alignment horizontal="center" vertical="center"/>
      <protection/>
    </xf>
    <xf numFmtId="0" fontId="34" fillId="0" borderId="28" xfId="62" applyFont="1" applyFill="1" applyBorder="1" applyAlignment="1">
      <alignment horizontal="center" vertical="center" wrapText="1"/>
      <protection/>
    </xf>
    <xf numFmtId="172" fontId="34" fillId="0" borderId="28" xfId="84" applyNumberFormat="1" applyFont="1" applyFill="1" applyBorder="1" applyAlignment="1">
      <alignment horizontal="center" vertical="center"/>
    </xf>
    <xf numFmtId="172" fontId="0" fillId="0" borderId="40" xfId="84" applyNumberFormat="1" applyFont="1" applyFill="1" applyBorder="1" applyAlignment="1">
      <alignment horizontal="right"/>
    </xf>
    <xf numFmtId="210" fontId="43" fillId="0" borderId="28" xfId="55" applyNumberFormat="1" applyFont="1" applyFill="1" applyBorder="1" applyAlignment="1">
      <alignment horizontal="center" vertical="top" wrapText="1"/>
      <protection/>
    </xf>
    <xf numFmtId="172" fontId="34" fillId="0" borderId="10" xfId="84" applyNumberFormat="1" applyFont="1" applyFill="1" applyBorder="1" applyAlignment="1">
      <alignment horizontal="center" vertical="center"/>
    </xf>
    <xf numFmtId="0" fontId="0" fillId="0" borderId="30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72" fontId="0" fillId="0" borderId="0" xfId="84" applyNumberFormat="1" applyFont="1" applyFill="1" applyBorder="1" applyAlignment="1">
      <alignment horizontal="right"/>
    </xf>
    <xf numFmtId="186" fontId="34" fillId="0" borderId="41" xfId="84" applyNumberFormat="1" applyFont="1" applyFill="1" applyBorder="1" applyAlignment="1">
      <alignment horizontal="right" vertical="center"/>
    </xf>
    <xf numFmtId="208" fontId="34" fillId="0" borderId="41" xfId="84" applyNumberFormat="1" applyFont="1" applyFill="1" applyBorder="1" applyAlignment="1">
      <alignment horizontal="center" vertical="center"/>
    </xf>
    <xf numFmtId="0" fontId="27" fillId="0" borderId="30" xfId="62" applyFont="1" applyFill="1" applyBorder="1" applyAlignment="1">
      <alignment horizontal="center" vertical="center"/>
      <protection/>
    </xf>
    <xf numFmtId="208" fontId="34" fillId="0" borderId="41" xfId="84" applyNumberFormat="1" applyFont="1" applyFill="1" applyBorder="1" applyAlignment="1">
      <alignment vertical="center" wrapText="1"/>
    </xf>
    <xf numFmtId="208" fontId="38" fillId="0" borderId="16" xfId="84" applyNumberFormat="1" applyFont="1" applyFill="1" applyBorder="1" applyAlignment="1">
      <alignment horizontal="right" vertical="center" wrapText="1"/>
    </xf>
    <xf numFmtId="208" fontId="31" fillId="0" borderId="16" xfId="84" applyNumberFormat="1" applyFont="1" applyFill="1" applyBorder="1" applyAlignment="1">
      <alignment horizontal="right" vertical="center" wrapText="1"/>
    </xf>
    <xf numFmtId="172" fontId="38" fillId="0" borderId="16" xfId="84" applyNumberFormat="1" applyFont="1" applyFill="1" applyBorder="1" applyAlignment="1">
      <alignment horizontal="right" vertical="center" wrapText="1"/>
    </xf>
    <xf numFmtId="172" fontId="34" fillId="0" borderId="16" xfId="84" applyNumberFormat="1" applyFont="1" applyFill="1" applyBorder="1" applyAlignment="1">
      <alignment horizontal="right" vertical="center" wrapText="1"/>
    </xf>
    <xf numFmtId="186" fontId="34" fillId="0" borderId="16" xfId="62" applyNumberFormat="1" applyFont="1" applyFill="1" applyBorder="1" applyAlignment="1">
      <alignment vertical="center" wrapText="1"/>
      <protection/>
    </xf>
    <xf numFmtId="0" fontId="46" fillId="0" borderId="30" xfId="62" applyFont="1" applyFill="1" applyBorder="1">
      <alignment/>
      <protection/>
    </xf>
    <xf numFmtId="49" fontId="34" fillId="0" borderId="16" xfId="62" applyNumberFormat="1" applyFont="1" applyFill="1" applyBorder="1" applyAlignment="1">
      <alignment vertical="center" wrapText="1"/>
      <protection/>
    </xf>
    <xf numFmtId="172" fontId="31" fillId="0" borderId="16" xfId="84" applyNumberFormat="1" applyFont="1" applyFill="1" applyBorder="1" applyAlignment="1">
      <alignment horizontal="right" vertical="center" wrapText="1"/>
    </xf>
    <xf numFmtId="172" fontId="26" fillId="0" borderId="16" xfId="84" applyNumberFormat="1" applyFont="1" applyFill="1" applyBorder="1" applyAlignment="1">
      <alignment horizontal="right" vertical="center" wrapText="1"/>
    </xf>
    <xf numFmtId="0" fontId="26" fillId="0" borderId="0" xfId="55" applyFont="1" applyFill="1" applyBorder="1">
      <alignment/>
      <protection/>
    </xf>
    <xf numFmtId="208" fontId="26" fillId="0" borderId="16" xfId="84" applyNumberFormat="1" applyFont="1" applyFill="1" applyBorder="1" applyAlignment="1">
      <alignment horizontal="right" vertical="center" wrapText="1"/>
    </xf>
    <xf numFmtId="0" fontId="47" fillId="0" borderId="30" xfId="62" applyFont="1" applyFill="1" applyBorder="1">
      <alignment/>
      <protection/>
    </xf>
    <xf numFmtId="172" fontId="38" fillId="0" borderId="41" xfId="84" applyNumberFormat="1" applyFont="1" applyFill="1" applyBorder="1" applyAlignment="1">
      <alignment horizontal="right" vertical="center" wrapText="1"/>
    </xf>
    <xf numFmtId="0" fontId="27" fillId="0" borderId="42" xfId="62" applyFont="1" applyFill="1" applyBorder="1" applyAlignment="1">
      <alignment horizontal="center" vertical="center"/>
      <protection/>
    </xf>
    <xf numFmtId="186" fontId="34" fillId="0" borderId="43" xfId="62" applyNumberFormat="1" applyFont="1" applyFill="1" applyBorder="1" applyAlignment="1">
      <alignment vertical="center" wrapText="1"/>
      <protection/>
    </xf>
    <xf numFmtId="0" fontId="33" fillId="0" borderId="30" xfId="55" applyFont="1" applyFill="1" applyBorder="1" applyAlignment="1">
      <alignment horizontal="left" vertical="center" wrapText="1"/>
      <protection/>
    </xf>
    <xf numFmtId="208" fontId="26" fillId="0" borderId="16" xfId="55" applyNumberFormat="1" applyFont="1" applyFill="1" applyBorder="1" applyAlignment="1">
      <alignment horizontal="left" vertical="center" wrapText="1"/>
      <protection/>
    </xf>
    <xf numFmtId="0" fontId="0" fillId="0" borderId="44" xfId="62" applyFont="1" applyFill="1" applyBorder="1">
      <alignment/>
      <protection/>
    </xf>
    <xf numFmtId="208" fontId="38" fillId="0" borderId="20" xfId="84" applyNumberFormat="1" applyFont="1" applyFill="1" applyBorder="1" applyAlignment="1">
      <alignment horizontal="right" vertical="center" wrapText="1"/>
    </xf>
    <xf numFmtId="186" fontId="38" fillId="0" borderId="16" xfId="62" applyNumberFormat="1" applyFont="1" applyFill="1" applyBorder="1" applyAlignment="1">
      <alignment vertical="center" wrapText="1"/>
      <protection/>
    </xf>
    <xf numFmtId="208" fontId="34" fillId="0" borderId="16" xfId="84" applyNumberFormat="1" applyFont="1" applyFill="1" applyBorder="1" applyAlignment="1">
      <alignment horizontal="right" vertical="center" wrapText="1"/>
    </xf>
    <xf numFmtId="49" fontId="38" fillId="0" borderId="16" xfId="62" applyNumberFormat="1" applyFont="1" applyFill="1" applyBorder="1" applyAlignment="1">
      <alignment vertical="center" wrapText="1"/>
      <protection/>
    </xf>
    <xf numFmtId="186" fontId="34" fillId="0" borderId="16" xfId="84" applyNumberFormat="1" applyFont="1" applyFill="1" applyBorder="1" applyAlignment="1" applyProtection="1">
      <alignment horizontal="right" vertical="center" wrapText="1"/>
      <protection locked="0"/>
    </xf>
    <xf numFmtId="186" fontId="31" fillId="0" borderId="16" xfId="84" applyNumberFormat="1" applyFont="1" applyFill="1" applyBorder="1" applyAlignment="1">
      <alignment horizontal="right" vertical="center" wrapText="1"/>
    </xf>
    <xf numFmtId="186" fontId="26" fillId="0" borderId="16" xfId="84" applyNumberFormat="1" applyFont="1" applyFill="1" applyBorder="1" applyAlignment="1">
      <alignment horizontal="right" vertical="center" wrapText="1"/>
    </xf>
    <xf numFmtId="0" fontId="26" fillId="0" borderId="0" xfId="55" applyFont="1" applyFill="1" applyBorder="1" applyAlignment="1">
      <alignment wrapText="1"/>
      <protection/>
    </xf>
    <xf numFmtId="186" fontId="34" fillId="0" borderId="16" xfId="84" applyNumberFormat="1" applyFont="1" applyFill="1" applyBorder="1" applyAlignment="1">
      <alignment horizontal="right" vertical="center" wrapText="1"/>
    </xf>
    <xf numFmtId="186" fontId="38" fillId="0" borderId="45" xfId="62" applyNumberFormat="1" applyFont="1" applyFill="1" applyBorder="1" applyAlignment="1">
      <alignment horizontal="right" vertical="center" wrapText="1"/>
      <protection/>
    </xf>
    <xf numFmtId="0" fontId="46" fillId="0" borderId="46" xfId="62" applyFont="1" applyFill="1" applyBorder="1">
      <alignment/>
      <protection/>
    </xf>
    <xf numFmtId="0" fontId="0" fillId="0" borderId="46" xfId="62" applyFont="1" applyFill="1" applyBorder="1">
      <alignment/>
      <protection/>
    </xf>
    <xf numFmtId="186" fontId="26" fillId="0" borderId="41" xfId="62" applyNumberFormat="1" applyFont="1" applyFill="1" applyBorder="1" applyAlignment="1">
      <alignment horizontal="right" vertical="center" wrapText="1"/>
      <protection/>
    </xf>
    <xf numFmtId="186" fontId="31" fillId="0" borderId="41" xfId="62" applyNumberFormat="1" applyFont="1" applyFill="1" applyBorder="1" applyAlignment="1">
      <alignment horizontal="right" vertical="center" wrapText="1"/>
      <protection/>
    </xf>
    <xf numFmtId="208" fontId="38" fillId="0" borderId="16" xfId="84" applyNumberFormat="1" applyFont="1" applyFill="1" applyBorder="1" applyAlignment="1">
      <alignment vertical="center" wrapText="1"/>
    </xf>
    <xf numFmtId="186" fontId="31" fillId="0" borderId="45" xfId="62" applyNumberFormat="1" applyFont="1" applyFill="1" applyBorder="1" applyAlignment="1">
      <alignment horizontal="right" vertical="center" wrapText="1"/>
      <protection/>
    </xf>
    <xf numFmtId="172" fontId="31" fillId="0" borderId="16" xfId="84" applyNumberFormat="1" applyFont="1" applyFill="1" applyBorder="1" applyAlignment="1">
      <alignment horizontal="right"/>
    </xf>
    <xf numFmtId="172" fontId="26" fillId="0" borderId="16" xfId="84" applyNumberFormat="1" applyFont="1" applyFill="1" applyBorder="1" applyAlignment="1">
      <alignment horizontal="right"/>
    </xf>
    <xf numFmtId="0" fontId="0" fillId="0" borderId="47" xfId="62" applyFont="1" applyFill="1" applyBorder="1">
      <alignment/>
      <protection/>
    </xf>
    <xf numFmtId="0" fontId="26" fillId="0" borderId="48" xfId="55" applyFont="1" applyFill="1" applyBorder="1">
      <alignment/>
      <protection/>
    </xf>
    <xf numFmtId="49" fontId="32" fillId="0" borderId="48" xfId="62" applyNumberFormat="1" applyFont="1" applyFill="1" applyBorder="1" applyAlignment="1">
      <alignment horizontal="center" vertical="center" wrapText="1"/>
      <protection/>
    </xf>
    <xf numFmtId="49" fontId="38" fillId="0" borderId="48" xfId="62" applyNumberFormat="1" applyFont="1" applyFill="1" applyBorder="1" applyAlignment="1">
      <alignment horizontal="center" vertical="center" wrapText="1"/>
      <protection/>
    </xf>
    <xf numFmtId="208" fontId="38" fillId="0" borderId="48" xfId="84" applyNumberFormat="1" applyFont="1" applyFill="1" applyBorder="1" applyAlignment="1">
      <alignment horizontal="right" vertical="center" wrapText="1"/>
    </xf>
    <xf numFmtId="186" fontId="32" fillId="0" borderId="48" xfId="62" applyNumberFormat="1" applyFont="1" applyFill="1" applyBorder="1" applyAlignment="1">
      <alignment horizontal="center" vertical="center" wrapText="1"/>
      <protection/>
    </xf>
    <xf numFmtId="186" fontId="26" fillId="0" borderId="48" xfId="62" applyNumberFormat="1" applyFont="1" applyFill="1" applyBorder="1">
      <alignment/>
      <protection/>
    </xf>
    <xf numFmtId="186" fontId="26" fillId="0" borderId="48" xfId="62" applyNumberFormat="1" applyFont="1" applyFill="1" applyBorder="1" applyAlignment="1">
      <alignment horizontal="right" vertical="center" wrapText="1"/>
      <protection/>
    </xf>
    <xf numFmtId="208" fontId="38" fillId="0" borderId="21" xfId="84" applyNumberFormat="1" applyFont="1" applyFill="1" applyBorder="1" applyAlignment="1">
      <alignment horizontal="right" vertical="center" wrapText="1"/>
    </xf>
    <xf numFmtId="0" fontId="26" fillId="0" borderId="14" xfId="62" applyNumberFormat="1" applyFont="1" applyFill="1" applyBorder="1" applyAlignment="1" applyProtection="1">
      <alignment horizontal="left" vertical="center" wrapText="1"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49" fontId="31" fillId="0" borderId="14" xfId="62" applyNumberFormat="1" applyFont="1" applyFill="1" applyBorder="1" applyAlignment="1" applyProtection="1">
      <alignment horizontal="center" vertical="center" wrapText="1"/>
      <protection/>
    </xf>
    <xf numFmtId="172" fontId="31" fillId="0" borderId="14" xfId="84" applyNumberFormat="1" applyFont="1" applyFill="1" applyBorder="1" applyAlignment="1">
      <alignment horizontal="right"/>
    </xf>
    <xf numFmtId="172" fontId="0" fillId="0" borderId="14" xfId="84" applyNumberFormat="1" applyFont="1" applyFill="1" applyBorder="1" applyAlignment="1">
      <alignment horizontal="right"/>
    </xf>
    <xf numFmtId="172" fontId="27" fillId="0" borderId="14" xfId="84" applyNumberFormat="1" applyFont="1" applyFill="1" applyBorder="1" applyAlignment="1">
      <alignment horizontal="right"/>
    </xf>
    <xf numFmtId="0" fontId="25" fillId="0" borderId="0" xfId="55" applyFont="1" applyFill="1" applyAlignment="1">
      <alignment vertical="center"/>
      <protection/>
    </xf>
    <xf numFmtId="172" fontId="34" fillId="0" borderId="0" xfId="84" applyNumberFormat="1" applyFont="1" applyFill="1" applyBorder="1" applyAlignment="1">
      <alignment horizontal="center" vertical="center"/>
    </xf>
    <xf numFmtId="172" fontId="35" fillId="0" borderId="0" xfId="62" applyNumberFormat="1" applyFont="1" applyFill="1">
      <alignment/>
      <protection/>
    </xf>
    <xf numFmtId="208" fontId="0" fillId="0" borderId="0" xfId="62" applyNumberFormat="1" applyFont="1" applyFill="1">
      <alignment/>
      <protection/>
    </xf>
    <xf numFmtId="0" fontId="31" fillId="0" borderId="0" xfId="55" applyFont="1" applyFill="1" applyBorder="1" applyAlignment="1">
      <alignment wrapText="1"/>
      <protection/>
    </xf>
    <xf numFmtId="0" fontId="31" fillId="0" borderId="19" xfId="55" applyFont="1" applyFill="1" applyBorder="1" applyAlignment="1">
      <alignment horizontal="left" vertical="center" wrapText="1"/>
      <protection/>
    </xf>
    <xf numFmtId="0" fontId="26" fillId="0" borderId="19" xfId="55" applyNumberFormat="1" applyFont="1" applyFill="1" applyBorder="1" applyAlignment="1">
      <alignment horizontal="left" vertical="center" wrapText="1"/>
      <protection/>
    </xf>
    <xf numFmtId="0" fontId="14" fillId="0" borderId="0" xfId="60" applyAlignment="1">
      <alignment horizontal="center"/>
      <protection/>
    </xf>
    <xf numFmtId="0" fontId="39" fillId="0" borderId="26" xfId="60" applyFont="1" applyFill="1" applyBorder="1" applyAlignment="1">
      <alignment horizontal="right"/>
      <protection/>
    </xf>
    <xf numFmtId="0" fontId="23" fillId="0" borderId="0" xfId="55" applyFont="1" applyAlignment="1">
      <alignment horizontal="right" vertical="center"/>
      <protection/>
    </xf>
    <xf numFmtId="0" fontId="42" fillId="0" borderId="0" xfId="60" applyFont="1" applyAlignment="1">
      <alignment horizontal="center"/>
      <protection/>
    </xf>
    <xf numFmtId="0" fontId="39" fillId="0" borderId="49" xfId="60" applyFont="1" applyFill="1" applyBorder="1" applyAlignment="1">
      <alignment horizontal="center" vertical="center"/>
      <protection/>
    </xf>
    <xf numFmtId="0" fontId="39" fillId="0" borderId="50" xfId="60" applyFont="1" applyFill="1" applyBorder="1" applyAlignment="1">
      <alignment horizontal="center" vertical="center"/>
      <protection/>
    </xf>
    <xf numFmtId="0" fontId="39" fillId="0" borderId="51" xfId="60" applyFont="1" applyFill="1" applyBorder="1" applyAlignment="1">
      <alignment horizontal="center" vertical="center"/>
      <protection/>
    </xf>
    <xf numFmtId="0" fontId="39" fillId="0" borderId="25" xfId="60" applyFont="1" applyFill="1" applyBorder="1" applyAlignment="1">
      <alignment horizontal="center" vertical="center"/>
      <protection/>
    </xf>
    <xf numFmtId="186" fontId="39" fillId="0" borderId="52" xfId="84" applyNumberFormat="1" applyFont="1" applyBorder="1" applyAlignment="1">
      <alignment/>
    </xf>
    <xf numFmtId="186" fontId="39" fillId="0" borderId="53" xfId="84" applyNumberFormat="1" applyFont="1" applyBorder="1" applyAlignment="1">
      <alignment/>
    </xf>
    <xf numFmtId="0" fontId="14" fillId="0" borderId="52" xfId="60" applyFont="1" applyBorder="1" applyAlignment="1">
      <alignment horizontal="center"/>
      <protection/>
    </xf>
    <xf numFmtId="0" fontId="14" fillId="0" borderId="53" xfId="60" applyBorder="1" applyAlignment="1">
      <alignment horizontal="center"/>
      <protection/>
    </xf>
    <xf numFmtId="186" fontId="39" fillId="17" borderId="52" xfId="84" applyNumberFormat="1" applyFont="1" applyFill="1" applyBorder="1" applyAlignment="1">
      <alignment/>
    </xf>
    <xf numFmtId="186" fontId="39" fillId="17" borderId="53" xfId="84" applyNumberFormat="1" applyFont="1" applyFill="1" applyBorder="1" applyAlignment="1">
      <alignment/>
    </xf>
    <xf numFmtId="186" fontId="39" fillId="0" borderId="52" xfId="60" applyNumberFormat="1" applyFont="1" applyBorder="1" applyAlignment="1">
      <alignment/>
      <protection/>
    </xf>
    <xf numFmtId="186" fontId="39" fillId="0" borderId="53" xfId="60" applyNumberFormat="1" applyFont="1" applyBorder="1" applyAlignment="1">
      <alignment/>
      <protection/>
    </xf>
    <xf numFmtId="0" fontId="39" fillId="0" borderId="29" xfId="60" applyFont="1" applyFill="1" applyBorder="1" applyAlignment="1">
      <alignment horizontal="center"/>
      <protection/>
    </xf>
    <xf numFmtId="0" fontId="39" fillId="0" borderId="22" xfId="60" applyFont="1" applyFill="1" applyBorder="1" applyAlignment="1">
      <alignment horizontal="center"/>
      <protection/>
    </xf>
    <xf numFmtId="186" fontId="39" fillId="0" borderId="15" xfId="84" applyNumberFormat="1" applyFont="1" applyBorder="1" applyAlignment="1">
      <alignment/>
    </xf>
    <xf numFmtId="186" fontId="39" fillId="17" borderId="15" xfId="84" applyNumberFormat="1" applyFont="1" applyFill="1" applyBorder="1" applyAlignment="1">
      <alignment/>
    </xf>
    <xf numFmtId="206" fontId="40" fillId="0" borderId="49" xfId="85" applyNumberFormat="1" applyFont="1" applyFill="1" applyBorder="1" applyAlignment="1">
      <alignment horizontal="center"/>
    </xf>
    <xf numFmtId="206" fontId="40" fillId="0" borderId="50" xfId="85" applyNumberFormat="1" applyFont="1" applyFill="1" applyBorder="1" applyAlignment="1">
      <alignment horizontal="center"/>
    </xf>
    <xf numFmtId="206" fontId="40" fillId="0" borderId="51" xfId="85" applyNumberFormat="1" applyFont="1" applyFill="1" applyBorder="1" applyAlignment="1">
      <alignment horizontal="center"/>
    </xf>
    <xf numFmtId="206" fontId="40" fillId="0" borderId="25" xfId="85" applyNumberFormat="1" applyFont="1" applyFill="1" applyBorder="1" applyAlignment="1">
      <alignment horizontal="center"/>
    </xf>
    <xf numFmtId="186" fontId="39" fillId="0" borderId="15" xfId="60" applyNumberFormat="1" applyFont="1" applyBorder="1" applyAlignment="1">
      <alignment/>
      <protection/>
    </xf>
    <xf numFmtId="186" fontId="39" fillId="18" borderId="15" xfId="84" applyNumberFormat="1" applyFont="1" applyFill="1" applyBorder="1" applyAlignment="1">
      <alignment/>
    </xf>
    <xf numFmtId="206" fontId="39" fillId="0" borderId="49" xfId="85" applyNumberFormat="1" applyFont="1" applyFill="1" applyBorder="1" applyAlignment="1">
      <alignment horizontal="center"/>
    </xf>
    <xf numFmtId="206" fontId="39" fillId="0" borderId="50" xfId="85" applyNumberFormat="1" applyFont="1" applyFill="1" applyBorder="1" applyAlignment="1">
      <alignment horizontal="center"/>
    </xf>
    <xf numFmtId="206" fontId="39" fillId="0" borderId="51" xfId="85" applyNumberFormat="1" applyFont="1" applyFill="1" applyBorder="1" applyAlignment="1">
      <alignment horizontal="center"/>
    </xf>
    <xf numFmtId="206" fontId="39" fillId="0" borderId="25" xfId="85" applyNumberFormat="1" applyFont="1" applyFill="1" applyBorder="1" applyAlignment="1">
      <alignment horizontal="center"/>
    </xf>
    <xf numFmtId="0" fontId="41" fillId="0" borderId="49" xfId="55" applyFont="1" applyBorder="1" applyAlignment="1">
      <alignment horizontal="left" wrapText="1"/>
      <protection/>
    </xf>
    <xf numFmtId="0" fontId="41" fillId="0" borderId="40" xfId="55" applyFont="1" applyBorder="1" applyAlignment="1">
      <alignment horizontal="left" wrapText="1"/>
      <protection/>
    </xf>
    <xf numFmtId="0" fontId="41" fillId="0" borderId="50" xfId="55" applyFont="1" applyBorder="1" applyAlignment="1">
      <alignment horizontal="left" wrapText="1"/>
      <protection/>
    </xf>
    <xf numFmtId="0" fontId="41" fillId="0" borderId="51" xfId="55" applyFont="1" applyBorder="1" applyAlignment="1">
      <alignment horizontal="left" wrapText="1"/>
      <protection/>
    </xf>
    <xf numFmtId="0" fontId="41" fillId="0" borderId="26" xfId="55" applyFont="1" applyBorder="1" applyAlignment="1">
      <alignment horizontal="left" wrapText="1"/>
      <protection/>
    </xf>
    <xf numFmtId="0" fontId="41" fillId="0" borderId="25" xfId="55" applyFont="1" applyBorder="1" applyAlignment="1">
      <alignment horizontal="left" wrapText="1"/>
      <protection/>
    </xf>
    <xf numFmtId="194" fontId="39" fillId="0" borderId="15" xfId="60" applyNumberFormat="1" applyFont="1" applyBorder="1" applyAlignment="1">
      <alignment/>
      <protection/>
    </xf>
    <xf numFmtId="0" fontId="41" fillId="0" borderId="29" xfId="55" applyFont="1" applyBorder="1" applyAlignment="1">
      <alignment horizontal="left" wrapText="1"/>
      <protection/>
    </xf>
    <xf numFmtId="0" fontId="41" fillId="0" borderId="54" xfId="55" applyFont="1" applyBorder="1" applyAlignment="1">
      <alignment horizontal="left" wrapText="1"/>
      <protection/>
    </xf>
    <xf numFmtId="0" fontId="41" fillId="0" borderId="22" xfId="55" applyFont="1" applyBorder="1" applyAlignment="1">
      <alignment horizontal="left" wrapText="1"/>
      <protection/>
    </xf>
    <xf numFmtId="206" fontId="39" fillId="0" borderId="29" xfId="85" applyNumberFormat="1" applyFont="1" applyFill="1" applyBorder="1" applyAlignment="1">
      <alignment horizontal="center"/>
    </xf>
    <xf numFmtId="206" fontId="39" fillId="0" borderId="22" xfId="85" applyNumberFormat="1" applyFont="1" applyFill="1" applyBorder="1" applyAlignment="1">
      <alignment horizontal="center"/>
    </xf>
    <xf numFmtId="206" fontId="39" fillId="0" borderId="38" xfId="85" applyNumberFormat="1" applyFont="1" applyFill="1" applyBorder="1" applyAlignment="1">
      <alignment horizontal="center"/>
    </xf>
    <xf numFmtId="206" fontId="39" fillId="0" borderId="46" xfId="85" applyNumberFormat="1" applyFont="1" applyFill="1" applyBorder="1" applyAlignment="1">
      <alignment horizontal="center"/>
    </xf>
    <xf numFmtId="194" fontId="39" fillId="0" borderId="15" xfId="84" applyNumberFormat="1" applyFont="1" applyBorder="1" applyAlignment="1">
      <alignment/>
    </xf>
    <xf numFmtId="203" fontId="40" fillId="0" borderId="49" xfId="85" applyNumberFormat="1" applyFont="1" applyFill="1" applyBorder="1" applyAlignment="1">
      <alignment horizontal="center"/>
    </xf>
    <xf numFmtId="203" fontId="40" fillId="0" borderId="50" xfId="85" applyNumberFormat="1" applyFont="1" applyFill="1" applyBorder="1" applyAlignment="1">
      <alignment horizontal="center"/>
    </xf>
    <xf numFmtId="203" fontId="40" fillId="0" borderId="38" xfId="85" applyNumberFormat="1" applyFont="1" applyFill="1" applyBorder="1" applyAlignment="1">
      <alignment horizontal="center"/>
    </xf>
    <xf numFmtId="203" fontId="40" fillId="0" borderId="46" xfId="85" applyNumberFormat="1" applyFont="1" applyFill="1" applyBorder="1" applyAlignment="1">
      <alignment horizontal="center"/>
    </xf>
    <xf numFmtId="203" fontId="40" fillId="0" borderId="51" xfId="85" applyNumberFormat="1" applyFont="1" applyFill="1" applyBorder="1" applyAlignment="1">
      <alignment horizontal="center"/>
    </xf>
    <xf numFmtId="203" fontId="40" fillId="0" borderId="25" xfId="85" applyNumberFormat="1" applyFont="1" applyFill="1" applyBorder="1" applyAlignment="1">
      <alignment horizontal="center"/>
    </xf>
    <xf numFmtId="203" fontId="39" fillId="18" borderId="49" xfId="85" applyNumberFormat="1" applyFont="1" applyFill="1" applyBorder="1" applyAlignment="1">
      <alignment horizontal="right"/>
    </xf>
    <xf numFmtId="203" fontId="39" fillId="18" borderId="50" xfId="85" applyNumberFormat="1" applyFont="1" applyFill="1" applyBorder="1" applyAlignment="1">
      <alignment horizontal="right"/>
    </xf>
    <xf numFmtId="203" fontId="39" fillId="18" borderId="38" xfId="85" applyNumberFormat="1" applyFont="1" applyFill="1" applyBorder="1" applyAlignment="1">
      <alignment horizontal="right"/>
    </xf>
    <xf numFmtId="203" fontId="39" fillId="18" borderId="46" xfId="85" applyNumberFormat="1" applyFont="1" applyFill="1" applyBorder="1" applyAlignment="1">
      <alignment horizontal="right"/>
    </xf>
    <xf numFmtId="203" fontId="39" fillId="18" borderId="51" xfId="85" applyNumberFormat="1" applyFont="1" applyFill="1" applyBorder="1" applyAlignment="1">
      <alignment horizontal="right"/>
    </xf>
    <xf numFmtId="203" fontId="39" fillId="18" borderId="25" xfId="85" applyNumberFormat="1" applyFont="1" applyFill="1" applyBorder="1" applyAlignment="1">
      <alignment horizontal="right"/>
    </xf>
    <xf numFmtId="203" fontId="39" fillId="0" borderId="49" xfId="85" applyNumberFormat="1" applyFont="1" applyFill="1" applyBorder="1" applyAlignment="1">
      <alignment horizontal="right"/>
    </xf>
    <xf numFmtId="203" fontId="39" fillId="0" borderId="50" xfId="85" applyNumberFormat="1" applyFont="1" applyFill="1" applyBorder="1" applyAlignment="1">
      <alignment horizontal="right"/>
    </xf>
    <xf numFmtId="203" fontId="39" fillId="0" borderId="38" xfId="85" applyNumberFormat="1" applyFont="1" applyFill="1" applyBorder="1" applyAlignment="1">
      <alignment horizontal="right"/>
    </xf>
    <xf numFmtId="203" fontId="39" fillId="0" borderId="46" xfId="85" applyNumberFormat="1" applyFont="1" applyFill="1" applyBorder="1" applyAlignment="1">
      <alignment horizontal="right"/>
    </xf>
    <xf numFmtId="203" fontId="39" fillId="0" borderId="51" xfId="85" applyNumberFormat="1" applyFont="1" applyFill="1" applyBorder="1" applyAlignment="1">
      <alignment horizontal="right"/>
    </xf>
    <xf numFmtId="203" fontId="39" fillId="0" borderId="25" xfId="85" applyNumberFormat="1" applyFont="1" applyFill="1" applyBorder="1" applyAlignment="1">
      <alignment horizontal="right"/>
    </xf>
    <xf numFmtId="186" fontId="39" fillId="0" borderId="42" xfId="84" applyNumberFormat="1" applyFont="1" applyBorder="1" applyAlignment="1">
      <alignment horizontal="right"/>
    </xf>
    <xf numFmtId="186" fontId="39" fillId="0" borderId="55" xfId="84" applyNumberFormat="1" applyFont="1" applyBorder="1" applyAlignment="1">
      <alignment horizontal="right"/>
    </xf>
    <xf numFmtId="186" fontId="39" fillId="0" borderId="44" xfId="84" applyNumberFormat="1" applyFont="1" applyBorder="1" applyAlignment="1">
      <alignment horizontal="right"/>
    </xf>
    <xf numFmtId="186" fontId="39" fillId="0" borderId="11" xfId="84" applyNumberFormat="1" applyFont="1" applyBorder="1" applyAlignment="1">
      <alignment horizontal="right"/>
    </xf>
    <xf numFmtId="186" fontId="39" fillId="0" borderId="56" xfId="84" applyNumberFormat="1" applyFont="1" applyBorder="1" applyAlignment="1">
      <alignment horizontal="right"/>
    </xf>
    <xf numFmtId="186" fontId="39" fillId="0" borderId="14" xfId="84" applyNumberFormat="1" applyFont="1" applyBorder="1" applyAlignment="1">
      <alignment horizontal="right"/>
    </xf>
    <xf numFmtId="186" fontId="39" fillId="18" borderId="11" xfId="84" applyNumberFormat="1" applyFont="1" applyFill="1" applyBorder="1" applyAlignment="1">
      <alignment horizontal="right"/>
    </xf>
    <xf numFmtId="186" fontId="39" fillId="18" borderId="56" xfId="84" applyNumberFormat="1" applyFont="1" applyFill="1" applyBorder="1" applyAlignment="1">
      <alignment horizontal="right"/>
    </xf>
    <xf numFmtId="186" fontId="39" fillId="18" borderId="14" xfId="84" applyNumberFormat="1" applyFont="1" applyFill="1" applyBorder="1" applyAlignment="1">
      <alignment horizontal="right"/>
    </xf>
    <xf numFmtId="186" fontId="39" fillId="17" borderId="11" xfId="84" applyNumberFormat="1" applyFont="1" applyFill="1" applyBorder="1" applyAlignment="1">
      <alignment/>
    </xf>
    <xf numFmtId="186" fontId="39" fillId="17" borderId="56" xfId="84" applyNumberFormat="1" applyFont="1" applyFill="1" applyBorder="1" applyAlignment="1">
      <alignment/>
    </xf>
    <xf numFmtId="186" fontId="39" fillId="17" borderId="14" xfId="84" applyNumberFormat="1" applyFont="1" applyFill="1" applyBorder="1" applyAlignment="1">
      <alignment/>
    </xf>
    <xf numFmtId="203" fontId="39" fillId="0" borderId="49" xfId="85" applyNumberFormat="1" applyFont="1" applyFill="1" applyBorder="1" applyAlignment="1">
      <alignment horizontal="center"/>
    </xf>
    <xf numFmtId="203" fontId="39" fillId="0" borderId="50" xfId="85" applyNumberFormat="1" applyFont="1" applyFill="1" applyBorder="1" applyAlignment="1">
      <alignment horizontal="center"/>
    </xf>
    <xf numFmtId="203" fontId="39" fillId="0" borderId="38" xfId="85" applyNumberFormat="1" applyFont="1" applyFill="1" applyBorder="1" applyAlignment="1">
      <alignment horizontal="center"/>
    </xf>
    <xf numFmtId="203" fontId="39" fillId="0" borderId="46" xfId="85" applyNumberFormat="1" applyFont="1" applyFill="1" applyBorder="1" applyAlignment="1">
      <alignment horizontal="center"/>
    </xf>
    <xf numFmtId="203" fontId="39" fillId="0" borderId="51" xfId="85" applyNumberFormat="1" applyFont="1" applyFill="1" applyBorder="1" applyAlignment="1">
      <alignment horizontal="center"/>
    </xf>
    <xf numFmtId="203" fontId="39" fillId="0" borderId="25" xfId="85" applyNumberFormat="1" applyFont="1" applyFill="1" applyBorder="1" applyAlignment="1">
      <alignment horizontal="center"/>
    </xf>
    <xf numFmtId="203" fontId="40" fillId="0" borderId="49" xfId="85" applyNumberFormat="1" applyFont="1" applyFill="1" applyBorder="1" applyAlignment="1">
      <alignment horizontal="right"/>
    </xf>
    <xf numFmtId="203" fontId="40" fillId="0" borderId="50" xfId="85" applyNumberFormat="1" applyFont="1" applyFill="1" applyBorder="1" applyAlignment="1">
      <alignment horizontal="right"/>
    </xf>
    <xf numFmtId="203" fontId="40" fillId="0" borderId="51" xfId="85" applyNumberFormat="1" applyFont="1" applyFill="1" applyBorder="1" applyAlignment="1">
      <alignment horizontal="right"/>
    </xf>
    <xf numFmtId="203" fontId="40" fillId="0" borderId="25" xfId="85" applyNumberFormat="1" applyFont="1" applyFill="1" applyBorder="1" applyAlignment="1">
      <alignment horizontal="right"/>
    </xf>
    <xf numFmtId="0" fontId="0" fillId="0" borderId="50" xfId="55" applyFill="1" applyBorder="1">
      <alignment/>
      <protection/>
    </xf>
    <xf numFmtId="0" fontId="0" fillId="0" borderId="38" xfId="55" applyFill="1" applyBorder="1">
      <alignment/>
      <protection/>
    </xf>
    <xf numFmtId="0" fontId="0" fillId="0" borderId="46" xfId="55" applyFill="1" applyBorder="1">
      <alignment/>
      <protection/>
    </xf>
    <xf numFmtId="0" fontId="0" fillId="0" borderId="57" xfId="55" applyFill="1" applyBorder="1">
      <alignment/>
      <protection/>
    </xf>
    <xf numFmtId="0" fontId="0" fillId="0" borderId="45" xfId="55" applyFill="1" applyBorder="1">
      <alignment/>
      <protection/>
    </xf>
    <xf numFmtId="203" fontId="39" fillId="0" borderId="58" xfId="85" applyNumberFormat="1" applyFont="1" applyFill="1" applyBorder="1" applyAlignment="1">
      <alignment horizontal="right"/>
    </xf>
    <xf numFmtId="0" fontId="0" fillId="0" borderId="59" xfId="55" applyFill="1" applyBorder="1">
      <alignment/>
      <protection/>
    </xf>
    <xf numFmtId="186" fontId="39" fillId="0" borderId="11" xfId="84" applyNumberFormat="1" applyFont="1" applyBorder="1" applyAlignment="1">
      <alignment/>
    </xf>
    <xf numFmtId="194" fontId="39" fillId="0" borderId="11" xfId="84" applyNumberFormat="1" applyFont="1" applyBorder="1" applyAlignment="1">
      <alignment/>
    </xf>
    <xf numFmtId="203" fontId="39" fillId="0" borderId="60" xfId="85" applyNumberFormat="1" applyFont="1" applyFill="1" applyBorder="1" applyAlignment="1">
      <alignment horizontal="center"/>
    </xf>
    <xf numFmtId="203" fontId="39" fillId="0" borderId="61" xfId="85" applyNumberFormat="1" applyFont="1" applyFill="1" applyBorder="1" applyAlignment="1">
      <alignment horizontal="center"/>
    </xf>
    <xf numFmtId="186" fontId="39" fillId="0" borderId="14" xfId="84" applyNumberFormat="1" applyFont="1" applyBorder="1" applyAlignment="1">
      <alignment/>
    </xf>
    <xf numFmtId="194" fontId="39" fillId="0" borderId="14" xfId="84" applyNumberFormat="1" applyFont="1" applyBorder="1" applyAlignment="1">
      <alignment/>
    </xf>
    <xf numFmtId="203" fontId="40" fillId="0" borderId="57" xfId="85" applyNumberFormat="1" applyFont="1" applyFill="1" applyBorder="1" applyAlignment="1">
      <alignment horizontal="right"/>
    </xf>
    <xf numFmtId="203" fontId="40" fillId="0" borderId="45" xfId="85" applyNumberFormat="1" applyFont="1" applyFill="1" applyBorder="1" applyAlignment="1">
      <alignment horizontal="right"/>
    </xf>
    <xf numFmtId="203" fontId="39" fillId="0" borderId="57" xfId="85" applyNumberFormat="1" applyFont="1" applyFill="1" applyBorder="1" applyAlignment="1">
      <alignment horizontal="right"/>
    </xf>
    <xf numFmtId="203" fontId="39" fillId="0" borderId="45" xfId="85" applyNumberFormat="1" applyFont="1" applyFill="1" applyBorder="1" applyAlignment="1">
      <alignment horizontal="right"/>
    </xf>
    <xf numFmtId="220" fontId="40" fillId="0" borderId="49" xfId="85" applyNumberFormat="1" applyFont="1" applyFill="1" applyBorder="1" applyAlignment="1">
      <alignment horizontal="right"/>
    </xf>
    <xf numFmtId="220" fontId="40" fillId="0" borderId="50" xfId="85" applyNumberFormat="1" applyFont="1" applyFill="1" applyBorder="1" applyAlignment="1">
      <alignment horizontal="right"/>
    </xf>
    <xf numFmtId="220" fontId="40" fillId="0" borderId="38" xfId="85" applyNumberFormat="1" applyFont="1" applyFill="1" applyBorder="1" applyAlignment="1">
      <alignment horizontal="right"/>
    </xf>
    <xf numFmtId="220" fontId="40" fillId="0" borderId="46" xfId="85" applyNumberFormat="1" applyFont="1" applyFill="1" applyBorder="1" applyAlignment="1">
      <alignment horizontal="right"/>
    </xf>
    <xf numFmtId="220" fontId="40" fillId="0" borderId="51" xfId="85" applyNumberFormat="1" applyFont="1" applyFill="1" applyBorder="1" applyAlignment="1">
      <alignment horizontal="right"/>
    </xf>
    <xf numFmtId="220" fontId="40" fillId="0" borderId="25" xfId="85" applyNumberFormat="1" applyFont="1" applyFill="1" applyBorder="1" applyAlignment="1">
      <alignment horizontal="right"/>
    </xf>
    <xf numFmtId="203" fontId="39" fillId="0" borderId="29" xfId="85" applyNumberFormat="1" applyFont="1" applyFill="1" applyBorder="1" applyAlignment="1">
      <alignment horizontal="right"/>
    </xf>
    <xf numFmtId="203" fontId="39" fillId="0" borderId="22" xfId="85" applyNumberFormat="1" applyFont="1" applyFill="1" applyBorder="1" applyAlignment="1">
      <alignment horizontal="right"/>
    </xf>
    <xf numFmtId="43" fontId="39" fillId="0" borderId="29" xfId="85" applyFont="1" applyFill="1" applyBorder="1" applyAlignment="1">
      <alignment horizontal="center"/>
    </xf>
    <xf numFmtId="43" fontId="39" fillId="0" borderId="22" xfId="85" applyFont="1" applyFill="1" applyBorder="1" applyAlignment="1">
      <alignment horizontal="center"/>
    </xf>
    <xf numFmtId="186" fontId="39" fillId="0" borderId="29" xfId="60" applyNumberFormat="1" applyFont="1" applyFill="1" applyBorder="1" applyAlignment="1">
      <alignment horizontal="center"/>
      <protection/>
    </xf>
    <xf numFmtId="186" fontId="39" fillId="0" borderId="22" xfId="60" applyNumberFormat="1" applyFont="1" applyFill="1" applyBorder="1" applyAlignment="1">
      <alignment horizontal="center"/>
      <protection/>
    </xf>
    <xf numFmtId="194" fontId="39" fillId="0" borderId="29" xfId="60" applyNumberFormat="1" applyFont="1" applyFill="1" applyBorder="1" applyAlignment="1">
      <alignment horizontal="center"/>
      <protection/>
    </xf>
    <xf numFmtId="194" fontId="39" fillId="0" borderId="22" xfId="60" applyNumberFormat="1" applyFont="1" applyFill="1" applyBorder="1" applyAlignment="1">
      <alignment horizontal="center"/>
      <protection/>
    </xf>
    <xf numFmtId="203" fontId="39" fillId="0" borderId="29" xfId="85" applyNumberFormat="1" applyFont="1" applyFill="1" applyBorder="1" applyAlignment="1">
      <alignment horizontal="center"/>
    </xf>
    <xf numFmtId="203" fontId="39" fillId="0" borderId="22" xfId="85" applyNumberFormat="1" applyFont="1" applyFill="1" applyBorder="1" applyAlignment="1">
      <alignment horizontal="center"/>
    </xf>
    <xf numFmtId="0" fontId="23" fillId="0" borderId="0" xfId="60" applyFont="1" applyFill="1" applyAlignment="1">
      <alignment horizontal="right"/>
      <protection/>
    </xf>
    <xf numFmtId="49" fontId="32" fillId="0" borderId="18" xfId="62" applyNumberFormat="1" applyFont="1" applyFill="1" applyBorder="1" applyAlignment="1">
      <alignment horizontal="center" vertical="center" wrapText="1"/>
      <protection/>
    </xf>
    <xf numFmtId="49" fontId="32" fillId="0" borderId="62" xfId="62" applyNumberFormat="1" applyFont="1" applyFill="1" applyBorder="1" applyAlignment="1">
      <alignment horizontal="center" vertical="center" wrapText="1"/>
      <protection/>
    </xf>
    <xf numFmtId="49" fontId="32" fillId="0" borderId="19" xfId="62" applyNumberFormat="1" applyFont="1" applyFill="1" applyBorder="1" applyAlignment="1">
      <alignment horizontal="center" vertical="center" wrapText="1"/>
      <protection/>
    </xf>
    <xf numFmtId="0" fontId="37" fillId="0" borderId="0" xfId="62" applyFont="1" applyFill="1" applyAlignment="1">
      <alignment horizontal="right" vertical="center" wrapText="1"/>
      <protection/>
    </xf>
    <xf numFmtId="0" fontId="45" fillId="0" borderId="0" xfId="63" applyFont="1" applyFill="1" applyAlignment="1">
      <alignment horizontal="center"/>
      <protection/>
    </xf>
    <xf numFmtId="49" fontId="32" fillId="0" borderId="63" xfId="62" applyNumberFormat="1" applyFont="1" applyFill="1" applyBorder="1" applyAlignment="1">
      <alignment horizontal="center" vertical="center" wrapText="1"/>
      <protection/>
    </xf>
    <xf numFmtId="49" fontId="32" fillId="0" borderId="32" xfId="62" applyNumberFormat="1" applyFont="1" applyFill="1" applyBorder="1" applyAlignment="1">
      <alignment horizontal="center" vertical="center" wrapText="1"/>
      <protection/>
    </xf>
    <xf numFmtId="49" fontId="32" fillId="0" borderId="31" xfId="62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top"/>
    </xf>
    <xf numFmtId="0" fontId="23" fillId="0" borderId="0" xfId="62" applyFont="1" applyFill="1" applyAlignment="1">
      <alignment horizontal="right" vertical="center" wrapText="1"/>
      <protection/>
    </xf>
    <xf numFmtId="0" fontId="28" fillId="0" borderId="0" xfId="55" applyFont="1" applyFill="1" applyAlignment="1">
      <alignment horizontal="center" vertical="top"/>
      <protection/>
    </xf>
    <xf numFmtId="0" fontId="26" fillId="0" borderId="0" xfId="60" applyFont="1">
      <alignment/>
      <protection/>
    </xf>
    <xf numFmtId="0" fontId="26" fillId="0" borderId="0" xfId="60" applyFont="1" applyFill="1">
      <alignment/>
      <protection/>
    </xf>
    <xf numFmtId="0" fontId="23" fillId="0" borderId="0" xfId="60" applyFont="1" applyAlignment="1">
      <alignment horizontal="right"/>
      <protection/>
    </xf>
    <xf numFmtId="172" fontId="26" fillId="0" borderId="0" xfId="84" applyNumberFormat="1" applyFont="1" applyFill="1" applyAlignment="1">
      <alignment horizontal="right"/>
    </xf>
    <xf numFmtId="172" fontId="26" fillId="0" borderId="0" xfId="77" applyNumberFormat="1" applyFont="1" applyAlignment="1">
      <alignment horizontal="right"/>
    </xf>
    <xf numFmtId="0" fontId="23" fillId="0" borderId="0" xfId="60" applyFont="1" applyFill="1" applyAlignment="1">
      <alignment horizontal="right"/>
      <protection/>
    </xf>
    <xf numFmtId="0" fontId="23" fillId="0" borderId="0" xfId="60" applyFont="1" applyFill="1" applyAlignment="1">
      <alignment horizontal="center"/>
      <protection/>
    </xf>
    <xf numFmtId="0" fontId="23" fillId="0" borderId="0" xfId="60" applyFont="1" applyAlignment="1">
      <alignment horizontal="right"/>
      <protection/>
    </xf>
    <xf numFmtId="0" fontId="23" fillId="0" borderId="26" xfId="60" applyFont="1" applyFill="1" applyBorder="1" applyAlignment="1">
      <alignment horizontal="right"/>
      <protection/>
    </xf>
    <xf numFmtId="0" fontId="23" fillId="0" borderId="49" xfId="60" applyFont="1" applyBorder="1" applyAlignment="1">
      <alignment horizontal="center"/>
      <protection/>
    </xf>
    <xf numFmtId="0" fontId="23" fillId="0" borderId="40" xfId="60" applyFont="1" applyBorder="1" applyAlignment="1">
      <alignment horizontal="center"/>
      <protection/>
    </xf>
    <xf numFmtId="0" fontId="23" fillId="0" borderId="50" xfId="60" applyFont="1" applyBorder="1" applyAlignment="1">
      <alignment horizontal="center"/>
      <protection/>
    </xf>
    <xf numFmtId="0" fontId="23" fillId="0" borderId="49" xfId="60" applyFont="1" applyBorder="1" applyAlignment="1">
      <alignment horizontal="center" vertical="center"/>
      <protection/>
    </xf>
    <xf numFmtId="0" fontId="23" fillId="0" borderId="40" xfId="60" applyFont="1" applyBorder="1" applyAlignment="1">
      <alignment horizontal="center" vertical="center"/>
      <protection/>
    </xf>
    <xf numFmtId="0" fontId="23" fillId="0" borderId="50" xfId="60" applyFont="1" applyBorder="1" applyAlignment="1">
      <alignment horizontal="center" vertical="center"/>
      <protection/>
    </xf>
    <xf numFmtId="0" fontId="23" fillId="0" borderId="49" xfId="60" applyFont="1" applyFill="1" applyBorder="1" applyAlignment="1">
      <alignment horizontal="center" vertical="center"/>
      <protection/>
    </xf>
    <xf numFmtId="0" fontId="23" fillId="0" borderId="50" xfId="60" applyFont="1" applyFill="1" applyBorder="1" applyAlignment="1">
      <alignment horizontal="center" vertical="center"/>
      <protection/>
    </xf>
    <xf numFmtId="0" fontId="23" fillId="0" borderId="51" xfId="60" applyFont="1" applyBorder="1" applyAlignment="1">
      <alignment horizontal="center"/>
      <protection/>
    </xf>
    <xf numFmtId="0" fontId="23" fillId="0" borderId="26" xfId="60" applyFont="1" applyBorder="1" applyAlignment="1">
      <alignment horizontal="center"/>
      <protection/>
    </xf>
    <xf numFmtId="0" fontId="23" fillId="0" borderId="25" xfId="60" applyFont="1" applyBorder="1" applyAlignment="1">
      <alignment horizontal="center"/>
      <protection/>
    </xf>
    <xf numFmtId="0" fontId="23" fillId="0" borderId="51" xfId="60" applyFont="1" applyBorder="1" applyAlignment="1">
      <alignment horizontal="center" vertical="center"/>
      <protection/>
    </xf>
    <xf numFmtId="0" fontId="23" fillId="0" borderId="26" xfId="60" applyFont="1" applyBorder="1" applyAlignment="1">
      <alignment horizontal="center" vertical="center"/>
      <protection/>
    </xf>
    <xf numFmtId="0" fontId="23" fillId="0" borderId="25" xfId="60" applyFont="1" applyBorder="1" applyAlignment="1">
      <alignment horizontal="center" vertical="center"/>
      <protection/>
    </xf>
    <xf numFmtId="0" fontId="23" fillId="0" borderId="51" xfId="60" applyFont="1" applyFill="1" applyBorder="1" applyAlignment="1">
      <alignment horizontal="center" vertical="center"/>
      <protection/>
    </xf>
    <xf numFmtId="0" fontId="23" fillId="0" borderId="25" xfId="60" applyFont="1" applyFill="1" applyBorder="1" applyAlignment="1">
      <alignment horizontal="center" vertical="center"/>
      <protection/>
    </xf>
    <xf numFmtId="0" fontId="23" fillId="0" borderId="29" xfId="60" applyFont="1" applyBorder="1">
      <alignment/>
      <protection/>
    </xf>
    <xf numFmtId="0" fontId="23" fillId="0" borderId="54" xfId="60" applyFont="1" applyBorder="1" applyAlignment="1">
      <alignment horizontal="center"/>
      <protection/>
    </xf>
    <xf numFmtId="0" fontId="23" fillId="0" borderId="22" xfId="60" applyFont="1" applyBorder="1">
      <alignment/>
      <protection/>
    </xf>
    <xf numFmtId="0" fontId="23" fillId="0" borderId="54" xfId="60" applyFont="1" applyBorder="1">
      <alignment/>
      <protection/>
    </xf>
    <xf numFmtId="0" fontId="23" fillId="0" borderId="29" xfId="60" applyFont="1" applyFill="1" applyBorder="1" applyAlignment="1">
      <alignment horizontal="center"/>
      <protection/>
    </xf>
    <xf numFmtId="0" fontId="23" fillId="0" borderId="22" xfId="60" applyFont="1" applyFill="1" applyBorder="1" applyAlignment="1">
      <alignment horizontal="center"/>
      <protection/>
    </xf>
    <xf numFmtId="0" fontId="45" fillId="0" borderId="49" xfId="60" applyFont="1" applyBorder="1" applyAlignment="1">
      <alignment horizontal="center"/>
      <protection/>
    </xf>
    <xf numFmtId="0" fontId="45" fillId="0" borderId="40" xfId="60" applyFont="1" applyBorder="1" applyAlignment="1">
      <alignment horizontal="center"/>
      <protection/>
    </xf>
    <xf numFmtId="0" fontId="45" fillId="0" borderId="50" xfId="60" applyFont="1" applyBorder="1" applyAlignment="1">
      <alignment horizontal="center"/>
      <protection/>
    </xf>
    <xf numFmtId="0" fontId="45" fillId="0" borderId="49" xfId="60" applyFont="1" applyBorder="1" applyAlignment="1">
      <alignment horizontal="left"/>
      <protection/>
    </xf>
    <xf numFmtId="0" fontId="45" fillId="0" borderId="40" xfId="60" applyFont="1" applyBorder="1" applyAlignment="1">
      <alignment horizontal="left"/>
      <protection/>
    </xf>
    <xf numFmtId="0" fontId="45" fillId="0" borderId="50" xfId="60" applyFont="1" applyBorder="1" applyAlignment="1">
      <alignment horizontal="left"/>
      <protection/>
    </xf>
    <xf numFmtId="218" fontId="45" fillId="0" borderId="49" xfId="85" applyNumberFormat="1" applyFont="1" applyFill="1" applyBorder="1" applyAlignment="1">
      <alignment horizontal="right"/>
    </xf>
    <xf numFmtId="218" fontId="45" fillId="0" borderId="50" xfId="85" applyNumberFormat="1" applyFont="1" applyFill="1" applyBorder="1" applyAlignment="1">
      <alignment horizontal="right"/>
    </xf>
    <xf numFmtId="0" fontId="45" fillId="0" borderId="51" xfId="60" applyFont="1" applyBorder="1" applyAlignment="1">
      <alignment horizontal="center"/>
      <protection/>
    </xf>
    <xf numFmtId="0" fontId="45" fillId="0" borderId="26" xfId="60" applyFont="1" applyBorder="1" applyAlignment="1">
      <alignment horizontal="center"/>
      <protection/>
    </xf>
    <xf numFmtId="0" fontId="45" fillId="0" borderId="25" xfId="60" applyFont="1" applyBorder="1" applyAlignment="1">
      <alignment horizontal="center"/>
      <protection/>
    </xf>
    <xf numFmtId="0" fontId="45" fillId="0" borderId="51" xfId="60" applyFont="1" applyBorder="1" applyAlignment="1">
      <alignment horizontal="left"/>
      <protection/>
    </xf>
    <xf numFmtId="0" fontId="45" fillId="0" borderId="26" xfId="60" applyFont="1" applyBorder="1" applyAlignment="1">
      <alignment horizontal="left"/>
      <protection/>
    </xf>
    <xf numFmtId="0" fontId="45" fillId="0" borderId="25" xfId="60" applyFont="1" applyBorder="1" applyAlignment="1">
      <alignment horizontal="left"/>
      <protection/>
    </xf>
    <xf numFmtId="218" fontId="45" fillId="0" borderId="51" xfId="85" applyNumberFormat="1" applyFont="1" applyFill="1" applyBorder="1" applyAlignment="1">
      <alignment horizontal="right"/>
    </xf>
    <xf numFmtId="218" fontId="45" fillId="0" borderId="25" xfId="85" applyNumberFormat="1" applyFont="1" applyFill="1" applyBorder="1" applyAlignment="1">
      <alignment horizontal="right"/>
    </xf>
    <xf numFmtId="0" fontId="45" fillId="0" borderId="49" xfId="60" applyFont="1" applyBorder="1">
      <alignment/>
      <protection/>
    </xf>
    <xf numFmtId="0" fontId="45" fillId="0" borderId="40" xfId="60" applyFont="1" applyBorder="1">
      <alignment/>
      <protection/>
    </xf>
    <xf numFmtId="0" fontId="45" fillId="0" borderId="50" xfId="60" applyFont="1" applyBorder="1">
      <alignment/>
      <protection/>
    </xf>
    <xf numFmtId="0" fontId="45" fillId="0" borderId="49" xfId="60" applyFont="1" applyFill="1" applyBorder="1">
      <alignment/>
      <protection/>
    </xf>
    <xf numFmtId="0" fontId="45" fillId="0" borderId="51" xfId="60" applyFont="1" applyBorder="1">
      <alignment/>
      <protection/>
    </xf>
    <xf numFmtId="0" fontId="45" fillId="0" borderId="26" xfId="60" applyFont="1" applyBorder="1">
      <alignment/>
      <protection/>
    </xf>
    <xf numFmtId="0" fontId="45" fillId="0" borderId="25" xfId="60" applyFont="1" applyBorder="1">
      <alignment/>
      <protection/>
    </xf>
    <xf numFmtId="0" fontId="45" fillId="0" borderId="51" xfId="60" applyFont="1" applyFill="1" applyBorder="1">
      <alignment/>
      <protection/>
    </xf>
    <xf numFmtId="0" fontId="23" fillId="0" borderId="49" xfId="60" applyFont="1" applyFill="1" applyBorder="1">
      <alignment/>
      <protection/>
    </xf>
    <xf numFmtId="0" fontId="23" fillId="0" borderId="40" xfId="60" applyFont="1" applyBorder="1">
      <alignment/>
      <protection/>
    </xf>
    <xf numFmtId="0" fontId="23" fillId="0" borderId="50" xfId="60" applyFont="1" applyBorder="1">
      <alignment/>
      <protection/>
    </xf>
    <xf numFmtId="218" fontId="23" fillId="0" borderId="49" xfId="85" applyNumberFormat="1" applyFont="1" applyFill="1" applyBorder="1" applyAlignment="1">
      <alignment horizontal="right"/>
    </xf>
    <xf numFmtId="218" fontId="23" fillId="0" borderId="50" xfId="85" applyNumberFormat="1" applyFont="1" applyFill="1" applyBorder="1" applyAlignment="1">
      <alignment horizontal="right"/>
    </xf>
    <xf numFmtId="0" fontId="23" fillId="0" borderId="51" xfId="60" applyFont="1" applyBorder="1">
      <alignment/>
      <protection/>
    </xf>
    <xf numFmtId="0" fontId="23" fillId="0" borderId="26" xfId="60" applyFont="1" applyBorder="1">
      <alignment/>
      <protection/>
    </xf>
    <xf numFmtId="0" fontId="23" fillId="0" borderId="25" xfId="60" applyFont="1" applyBorder="1">
      <alignment/>
      <protection/>
    </xf>
    <xf numFmtId="218" fontId="23" fillId="0" borderId="51" xfId="85" applyNumberFormat="1" applyFont="1" applyFill="1" applyBorder="1" applyAlignment="1">
      <alignment horizontal="right"/>
    </xf>
    <xf numFmtId="218" fontId="23" fillId="0" borderId="25" xfId="85" applyNumberFormat="1" applyFont="1" applyFill="1" applyBorder="1" applyAlignment="1">
      <alignment horizontal="right"/>
    </xf>
    <xf numFmtId="0" fontId="45" fillId="0" borderId="49" xfId="60" applyFont="1" applyBorder="1" applyAlignment="1">
      <alignment horizontal="center" vertical="center"/>
      <protection/>
    </xf>
    <xf numFmtId="0" fontId="45" fillId="0" borderId="40" xfId="60" applyFont="1" applyBorder="1" applyAlignment="1">
      <alignment horizontal="center" vertical="center"/>
      <protection/>
    </xf>
    <xf numFmtId="0" fontId="45" fillId="0" borderId="50" xfId="60" applyFont="1" applyBorder="1" applyAlignment="1">
      <alignment horizontal="center" vertical="center"/>
      <protection/>
    </xf>
    <xf numFmtId="0" fontId="45" fillId="0" borderId="51" xfId="60" applyFont="1" applyBorder="1" applyAlignment="1">
      <alignment horizontal="center" vertical="center"/>
      <protection/>
    </xf>
    <xf numFmtId="0" fontId="45" fillId="0" borderId="26" xfId="60" applyFont="1" applyBorder="1" applyAlignment="1">
      <alignment horizontal="center" vertical="center"/>
      <protection/>
    </xf>
    <xf numFmtId="0" fontId="45" fillId="0" borderId="25" xfId="60" applyFont="1" applyBorder="1" applyAlignment="1">
      <alignment horizontal="center" vertical="center"/>
      <protection/>
    </xf>
    <xf numFmtId="0" fontId="23" fillId="0" borderId="29" xfId="60" applyFont="1" applyBorder="1" applyAlignment="1">
      <alignment horizontal="center" vertical="center"/>
      <protection/>
    </xf>
    <xf numFmtId="0" fontId="23" fillId="0" borderId="54" xfId="60" applyFont="1" applyBorder="1" applyAlignment="1">
      <alignment horizontal="center" vertical="center"/>
      <protection/>
    </xf>
    <xf numFmtId="0" fontId="23" fillId="0" borderId="22" xfId="60" applyFont="1" applyBorder="1" applyAlignment="1">
      <alignment horizontal="center" vertical="center"/>
      <protection/>
    </xf>
    <xf numFmtId="218" fontId="23" fillId="0" borderId="29" xfId="85" applyNumberFormat="1" applyFont="1" applyFill="1" applyBorder="1" applyAlignment="1">
      <alignment horizontal="right"/>
    </xf>
    <xf numFmtId="218" fontId="23" fillId="0" borderId="22" xfId="85" applyNumberFormat="1" applyFont="1" applyFill="1" applyBorder="1" applyAlignment="1">
      <alignment horizontal="right"/>
    </xf>
    <xf numFmtId="0" fontId="45" fillId="0" borderId="49" xfId="60" applyFont="1" applyBorder="1" applyAlignment="1">
      <alignment horizontal="left" vertical="center"/>
      <protection/>
    </xf>
    <xf numFmtId="0" fontId="45" fillId="0" borderId="40" xfId="60" applyFont="1" applyBorder="1" applyAlignment="1">
      <alignment horizontal="left" vertical="center"/>
      <protection/>
    </xf>
    <xf numFmtId="0" fontId="45" fillId="0" borderId="50" xfId="60" applyFont="1" applyBorder="1" applyAlignment="1">
      <alignment horizontal="left" vertical="center"/>
      <protection/>
    </xf>
    <xf numFmtId="0" fontId="45" fillId="0" borderId="51" xfId="60" applyFont="1" applyBorder="1" applyAlignment="1">
      <alignment horizontal="left" vertical="center"/>
      <protection/>
    </xf>
    <xf numFmtId="0" fontId="45" fillId="0" borderId="26" xfId="60" applyFont="1" applyBorder="1" applyAlignment="1">
      <alignment horizontal="left" vertical="center"/>
      <protection/>
    </xf>
    <xf numFmtId="0" fontId="45" fillId="0" borderId="25" xfId="60" applyFont="1" applyBorder="1" applyAlignment="1">
      <alignment horizontal="left" vertical="center"/>
      <protection/>
    </xf>
    <xf numFmtId="0" fontId="45" fillId="0" borderId="29" xfId="60" applyFont="1" applyBorder="1" applyAlignment="1">
      <alignment horizontal="center" vertical="center"/>
      <protection/>
    </xf>
    <xf numFmtId="0" fontId="45" fillId="0" borderId="54" xfId="60" applyFont="1" applyBorder="1" applyAlignment="1">
      <alignment horizontal="center" vertical="center"/>
      <protection/>
    </xf>
    <xf numFmtId="0" fontId="45" fillId="0" borderId="22" xfId="60" applyFont="1" applyBorder="1" applyAlignment="1">
      <alignment horizontal="center" vertical="center"/>
      <protection/>
    </xf>
    <xf numFmtId="218" fontId="45" fillId="0" borderId="26" xfId="85" applyNumberFormat="1" applyFont="1" applyFill="1" applyBorder="1" applyAlignment="1">
      <alignment horizontal="right"/>
    </xf>
    <xf numFmtId="218" fontId="45" fillId="0" borderId="25" xfId="85" applyNumberFormat="1" applyFont="1" applyFill="1" applyBorder="1" applyAlignment="1">
      <alignment horizontal="right"/>
    </xf>
    <xf numFmtId="0" fontId="23" fillId="0" borderId="29" xfId="60" applyFont="1" applyBorder="1" applyAlignment="1">
      <alignment horizontal="center"/>
      <protection/>
    </xf>
    <xf numFmtId="0" fontId="23" fillId="0" borderId="54" xfId="60" applyFont="1" applyBorder="1" applyAlignment="1">
      <alignment horizontal="center"/>
      <protection/>
    </xf>
    <xf numFmtId="0" fontId="23" fillId="0" borderId="22" xfId="60" applyFont="1" applyBorder="1" applyAlignment="1">
      <alignment horizontal="center"/>
      <protection/>
    </xf>
    <xf numFmtId="0" fontId="23" fillId="0" borderId="29" xfId="60" applyFont="1" applyBorder="1" applyAlignment="1">
      <alignment horizontal="left" vertical="center"/>
      <protection/>
    </xf>
    <xf numFmtId="0" fontId="23" fillId="0" borderId="54" xfId="60" applyFont="1" applyBorder="1" applyAlignment="1">
      <alignment horizontal="left" vertical="center"/>
      <protection/>
    </xf>
    <xf numFmtId="0" fontId="23" fillId="0" borderId="22" xfId="60" applyFont="1" applyBorder="1" applyAlignment="1">
      <alignment horizontal="left" vertical="center"/>
      <protection/>
    </xf>
    <xf numFmtId="0" fontId="45" fillId="0" borderId="29" xfId="60" applyFont="1" applyBorder="1">
      <alignment/>
      <protection/>
    </xf>
    <xf numFmtId="0" fontId="45" fillId="0" borderId="54" xfId="60" applyFont="1" applyBorder="1">
      <alignment/>
      <protection/>
    </xf>
    <xf numFmtId="0" fontId="45" fillId="0" borderId="22" xfId="60" applyFont="1" applyBorder="1">
      <alignment/>
      <protection/>
    </xf>
    <xf numFmtId="0" fontId="23" fillId="0" borderId="38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46" xfId="60" applyFont="1" applyBorder="1">
      <alignment/>
      <protection/>
    </xf>
    <xf numFmtId="218" fontId="23" fillId="8" borderId="29" xfId="85" applyNumberFormat="1" applyFont="1" applyFill="1" applyBorder="1" applyAlignment="1">
      <alignment horizontal="right"/>
    </xf>
    <xf numFmtId="218" fontId="23" fillId="8" borderId="22" xfId="85" applyNumberFormat="1" applyFont="1" applyFill="1" applyBorder="1" applyAlignment="1">
      <alignment horizontal="right"/>
    </xf>
    <xf numFmtId="0" fontId="23" fillId="0" borderId="38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46" xfId="60" applyFont="1" applyBorder="1" applyAlignment="1">
      <alignment horizontal="center" vertical="center"/>
      <protection/>
    </xf>
    <xf numFmtId="0" fontId="23" fillId="0" borderId="38" xfId="60" applyFont="1" applyFill="1" applyBorder="1">
      <alignment/>
      <protection/>
    </xf>
    <xf numFmtId="218" fontId="23" fillId="0" borderId="38" xfId="85" applyNumberFormat="1" applyFont="1" applyFill="1" applyBorder="1" applyAlignment="1">
      <alignment horizontal="right"/>
    </xf>
    <xf numFmtId="218" fontId="23" fillId="0" borderId="46" xfId="85" applyNumberFormat="1" applyFont="1" applyFill="1" applyBorder="1" applyAlignment="1">
      <alignment horizontal="right"/>
    </xf>
    <xf numFmtId="0" fontId="23" fillId="0" borderId="51" xfId="60" applyFont="1" applyFill="1" applyBorder="1">
      <alignment/>
      <protection/>
    </xf>
    <xf numFmtId="0" fontId="45" fillId="0" borderId="38" xfId="60" applyFont="1" applyBorder="1" applyAlignment="1">
      <alignment horizontal="center" vertical="center"/>
      <protection/>
    </xf>
    <xf numFmtId="0" fontId="45" fillId="0" borderId="0" xfId="60" applyFont="1" applyBorder="1" applyAlignment="1">
      <alignment horizontal="center" vertical="center"/>
      <protection/>
    </xf>
    <xf numFmtId="0" fontId="45" fillId="0" borderId="46" xfId="60" applyFont="1" applyBorder="1" applyAlignment="1">
      <alignment horizontal="center" vertical="center"/>
      <protection/>
    </xf>
    <xf numFmtId="0" fontId="45" fillId="0" borderId="38" xfId="60" applyFont="1" applyBorder="1">
      <alignment/>
      <protection/>
    </xf>
    <xf numFmtId="0" fontId="45" fillId="0" borderId="0" xfId="60" applyFont="1" applyBorder="1">
      <alignment/>
      <protection/>
    </xf>
    <xf numFmtId="0" fontId="45" fillId="0" borderId="46" xfId="60" applyFont="1" applyBorder="1">
      <alignment/>
      <protection/>
    </xf>
    <xf numFmtId="218" fontId="45" fillId="0" borderId="38" xfId="85" applyNumberFormat="1" applyFont="1" applyFill="1" applyBorder="1" applyAlignment="1">
      <alignment horizontal="right"/>
    </xf>
    <xf numFmtId="218" fontId="45" fillId="0" borderId="46" xfId="85" applyNumberFormat="1" applyFont="1" applyFill="1" applyBorder="1" applyAlignment="1">
      <alignment horizontal="right"/>
    </xf>
    <xf numFmtId="0" fontId="23" fillId="0" borderId="49" xfId="60" applyFont="1" applyBorder="1">
      <alignment/>
      <protection/>
    </xf>
    <xf numFmtId="218" fontId="23" fillId="18" borderId="49" xfId="85" applyNumberFormat="1" applyFont="1" applyFill="1" applyBorder="1" applyAlignment="1">
      <alignment horizontal="right"/>
    </xf>
    <xf numFmtId="218" fontId="23" fillId="18" borderId="50" xfId="85" applyNumberFormat="1" applyFont="1" applyFill="1" applyBorder="1" applyAlignment="1">
      <alignment horizontal="right"/>
    </xf>
    <xf numFmtId="218" fontId="23" fillId="18" borderId="38" xfId="85" applyNumberFormat="1" applyFont="1" applyFill="1" applyBorder="1" applyAlignment="1">
      <alignment horizontal="right"/>
    </xf>
    <xf numFmtId="218" fontId="23" fillId="18" borderId="46" xfId="85" applyNumberFormat="1" applyFont="1" applyFill="1" applyBorder="1" applyAlignment="1">
      <alignment horizontal="right"/>
    </xf>
    <xf numFmtId="218" fontId="23" fillId="18" borderId="51" xfId="85" applyNumberFormat="1" applyFont="1" applyFill="1" applyBorder="1" applyAlignment="1">
      <alignment horizontal="right"/>
    </xf>
    <xf numFmtId="218" fontId="23" fillId="18" borderId="25" xfId="85" applyNumberFormat="1" applyFont="1" applyFill="1" applyBorder="1" applyAlignment="1">
      <alignment horizontal="right"/>
    </xf>
    <xf numFmtId="0" fontId="26" fillId="0" borderId="0" xfId="60" applyFont="1" applyBorder="1">
      <alignment/>
      <protection/>
    </xf>
    <xf numFmtId="0" fontId="23" fillId="0" borderId="0" xfId="60" applyFont="1" applyFill="1" applyBorder="1">
      <alignment/>
      <protection/>
    </xf>
    <xf numFmtId="0" fontId="23" fillId="0" borderId="26" xfId="60" applyFont="1" applyFill="1" applyBorder="1">
      <alignment/>
      <protection/>
    </xf>
    <xf numFmtId="218" fontId="26" fillId="0" borderId="50" xfId="55" applyNumberFormat="1" applyFont="1" applyFill="1" applyBorder="1" applyAlignment="1">
      <alignment horizontal="right"/>
      <protection/>
    </xf>
    <xf numFmtId="218" fontId="26" fillId="0" borderId="38" xfId="55" applyNumberFormat="1" applyFont="1" applyFill="1" applyBorder="1" applyAlignment="1">
      <alignment horizontal="right"/>
      <protection/>
    </xf>
    <xf numFmtId="218" fontId="26" fillId="0" borderId="46" xfId="55" applyNumberFormat="1" applyFont="1" applyFill="1" applyBorder="1" applyAlignment="1">
      <alignment horizontal="right"/>
      <protection/>
    </xf>
    <xf numFmtId="0" fontId="23" fillId="0" borderId="57" xfId="60" applyFont="1" applyBorder="1" applyAlignment="1">
      <alignment horizontal="center" vertical="center"/>
      <protection/>
    </xf>
    <xf numFmtId="0" fontId="23" fillId="0" borderId="32" xfId="60" applyFont="1" applyBorder="1" applyAlignment="1">
      <alignment horizontal="center" vertical="center"/>
      <protection/>
    </xf>
    <xf numFmtId="0" fontId="23" fillId="0" borderId="45" xfId="60" applyFont="1" applyBorder="1" applyAlignment="1">
      <alignment horizontal="center" vertical="center"/>
      <protection/>
    </xf>
    <xf numFmtId="0" fontId="23" fillId="0" borderId="57" xfId="60" applyFont="1" applyFill="1" applyBorder="1">
      <alignment/>
      <protection/>
    </xf>
    <xf numFmtId="0" fontId="23" fillId="0" borderId="32" xfId="60" applyFont="1" applyBorder="1">
      <alignment/>
      <protection/>
    </xf>
    <xf numFmtId="0" fontId="23" fillId="0" borderId="45" xfId="60" applyFont="1" applyBorder="1">
      <alignment/>
      <protection/>
    </xf>
    <xf numFmtId="218" fontId="26" fillId="0" borderId="57" xfId="55" applyNumberFormat="1" applyFont="1" applyFill="1" applyBorder="1" applyAlignment="1">
      <alignment horizontal="right"/>
      <protection/>
    </xf>
    <xf numFmtId="218" fontId="26" fillId="0" borderId="45" xfId="55" applyNumberFormat="1" applyFont="1" applyFill="1" applyBorder="1" applyAlignment="1">
      <alignment horizontal="right"/>
      <protection/>
    </xf>
    <xf numFmtId="0" fontId="23" fillId="0" borderId="58" xfId="60" applyFont="1" applyBorder="1" applyAlignment="1">
      <alignment horizontal="center" vertical="center"/>
      <protection/>
    </xf>
    <xf numFmtId="0" fontId="23" fillId="0" borderId="64" xfId="60" applyFont="1" applyBorder="1" applyAlignment="1">
      <alignment horizontal="center" vertical="center"/>
      <protection/>
    </xf>
    <xf numFmtId="0" fontId="23" fillId="0" borderId="59" xfId="60" applyFont="1" applyBorder="1" applyAlignment="1">
      <alignment horizontal="center" vertical="center"/>
      <protection/>
    </xf>
    <xf numFmtId="218" fontId="23" fillId="0" borderId="58" xfId="85" applyNumberFormat="1" applyFont="1" applyFill="1" applyBorder="1" applyAlignment="1">
      <alignment horizontal="right"/>
    </xf>
    <xf numFmtId="218" fontId="26" fillId="0" borderId="59" xfId="55" applyNumberFormat="1" applyFont="1" applyFill="1" applyBorder="1" applyAlignment="1">
      <alignment horizontal="right"/>
      <protection/>
    </xf>
    <xf numFmtId="0" fontId="23" fillId="0" borderId="60" xfId="60" applyFont="1" applyBorder="1" applyAlignment="1">
      <alignment horizontal="center"/>
      <protection/>
    </xf>
    <xf numFmtId="0" fontId="23" fillId="0" borderId="65" xfId="60" applyFont="1" applyBorder="1" applyAlignment="1">
      <alignment horizontal="center"/>
      <protection/>
    </xf>
    <xf numFmtId="0" fontId="23" fillId="0" borderId="61" xfId="60" applyFont="1" applyBorder="1" applyAlignment="1">
      <alignment horizontal="center"/>
      <protection/>
    </xf>
    <xf numFmtId="0" fontId="23" fillId="0" borderId="60" xfId="60" applyFont="1" applyFill="1" applyBorder="1">
      <alignment/>
      <protection/>
    </xf>
    <xf numFmtId="0" fontId="45" fillId="0" borderId="65" xfId="60" applyFont="1" applyBorder="1">
      <alignment/>
      <protection/>
    </xf>
    <xf numFmtId="0" fontId="45" fillId="0" borderId="61" xfId="60" applyFont="1" applyBorder="1">
      <alignment/>
      <protection/>
    </xf>
    <xf numFmtId="218" fontId="23" fillId="0" borderId="60" xfId="85" applyNumberFormat="1" applyFont="1" applyFill="1" applyBorder="1" applyAlignment="1">
      <alignment horizontal="right"/>
    </xf>
    <xf numFmtId="218" fontId="23" fillId="0" borderId="61" xfId="85" applyNumberFormat="1" applyFont="1" applyFill="1" applyBorder="1" applyAlignment="1">
      <alignment horizontal="right"/>
    </xf>
    <xf numFmtId="0" fontId="23" fillId="0" borderId="66" xfId="60" applyFont="1" applyBorder="1" applyAlignment="1">
      <alignment horizontal="center" vertical="center"/>
      <protection/>
    </xf>
    <xf numFmtId="0" fontId="23" fillId="0" borderId="35" xfId="60" applyFont="1" applyBorder="1" applyAlignment="1">
      <alignment horizontal="center" vertical="center"/>
      <protection/>
    </xf>
    <xf numFmtId="0" fontId="23" fillId="0" borderId="43" xfId="60" applyFont="1" applyBorder="1" applyAlignment="1">
      <alignment horizontal="center" vertical="center"/>
      <protection/>
    </xf>
    <xf numFmtId="218" fontId="45" fillId="0" borderId="57" xfId="85" applyNumberFormat="1" applyFont="1" applyFill="1" applyBorder="1" applyAlignment="1">
      <alignment horizontal="right"/>
    </xf>
    <xf numFmtId="218" fontId="45" fillId="0" borderId="45" xfId="85" applyNumberFormat="1" applyFont="1" applyFill="1" applyBorder="1" applyAlignment="1">
      <alignment horizontal="right"/>
    </xf>
    <xf numFmtId="0" fontId="23" fillId="0" borderId="49" xfId="60" applyFont="1" applyBorder="1" applyAlignment="1">
      <alignment horizontal="left" wrapText="1"/>
      <protection/>
    </xf>
    <xf numFmtId="0" fontId="23" fillId="0" borderId="40" xfId="60" applyFont="1" applyBorder="1" applyAlignment="1">
      <alignment horizontal="left" wrapText="1"/>
      <protection/>
    </xf>
    <xf numFmtId="0" fontId="23" fillId="0" borderId="50" xfId="60" applyFont="1" applyBorder="1" applyAlignment="1">
      <alignment horizontal="left" wrapText="1"/>
      <protection/>
    </xf>
    <xf numFmtId="0" fontId="23" fillId="0" borderId="51" xfId="60" applyFont="1" applyBorder="1" applyAlignment="1">
      <alignment horizontal="left" wrapText="1"/>
      <protection/>
    </xf>
    <xf numFmtId="0" fontId="23" fillId="0" borderId="26" xfId="60" applyFont="1" applyBorder="1" applyAlignment="1">
      <alignment horizontal="left" wrapText="1"/>
      <protection/>
    </xf>
    <xf numFmtId="0" fontId="23" fillId="0" borderId="25" xfId="60" applyFont="1" applyBorder="1" applyAlignment="1">
      <alignment horizontal="left" wrapText="1"/>
      <protection/>
    </xf>
    <xf numFmtId="218" fontId="23" fillId="0" borderId="57" xfId="85" applyNumberFormat="1" applyFont="1" applyFill="1" applyBorder="1" applyAlignment="1">
      <alignment horizontal="right"/>
    </xf>
    <xf numFmtId="218" fontId="23" fillId="0" borderId="45" xfId="85" applyNumberFormat="1" applyFont="1" applyFill="1" applyBorder="1" applyAlignment="1">
      <alignment horizontal="right"/>
    </xf>
    <xf numFmtId="0" fontId="45" fillId="0" borderId="57" xfId="60" applyFont="1" applyBorder="1">
      <alignment/>
      <protection/>
    </xf>
    <xf numFmtId="0" fontId="45" fillId="0" borderId="32" xfId="60" applyFont="1" applyBorder="1">
      <alignment/>
      <protection/>
    </xf>
    <xf numFmtId="0" fontId="45" fillId="0" borderId="45" xfId="60" applyFont="1" applyBorder="1">
      <alignment/>
      <protection/>
    </xf>
    <xf numFmtId="0" fontId="23" fillId="0" borderId="57" xfId="60" applyFont="1" applyBorder="1">
      <alignment/>
      <protection/>
    </xf>
    <xf numFmtId="0" fontId="45" fillId="0" borderId="38" xfId="60" applyFont="1" applyBorder="1" applyAlignment="1">
      <alignment horizontal="center"/>
      <protection/>
    </xf>
    <xf numFmtId="0" fontId="45" fillId="0" borderId="0" xfId="60" applyFont="1" applyBorder="1" applyAlignment="1">
      <alignment horizontal="center"/>
      <protection/>
    </xf>
    <xf numFmtId="0" fontId="45" fillId="0" borderId="46" xfId="60" applyFont="1" applyBorder="1" applyAlignment="1">
      <alignment horizontal="center"/>
      <protection/>
    </xf>
    <xf numFmtId="0" fontId="45" fillId="0" borderId="38" xfId="60" applyFont="1" applyFill="1" applyBorder="1">
      <alignment/>
      <protection/>
    </xf>
    <xf numFmtId="3" fontId="23" fillId="0" borderId="29" xfId="60" applyNumberFormat="1" applyFont="1" applyBorder="1" applyAlignment="1">
      <alignment horizontal="center" wrapText="1"/>
      <protection/>
    </xf>
    <xf numFmtId="0" fontId="23" fillId="0" borderId="54" xfId="60" applyFont="1" applyBorder="1" applyAlignment="1">
      <alignment horizontal="center" wrapText="1"/>
      <protection/>
    </xf>
    <xf numFmtId="0" fontId="23" fillId="0" borderId="22" xfId="60" applyFont="1" applyBorder="1" applyAlignment="1">
      <alignment horizontal="center" wrapText="1"/>
      <protection/>
    </xf>
    <xf numFmtId="0" fontId="23" fillId="0" borderId="29" xfId="60" applyFont="1" applyBorder="1" applyAlignment="1">
      <alignment horizontal="left" wrapText="1"/>
      <protection/>
    </xf>
    <xf numFmtId="0" fontId="23" fillId="0" borderId="54" xfId="60" applyFont="1" applyBorder="1" applyAlignment="1">
      <alignment horizontal="left"/>
      <protection/>
    </xf>
    <xf numFmtId="0" fontId="23" fillId="0" borderId="22" xfId="60" applyFont="1" applyBorder="1" applyAlignment="1">
      <alignment horizontal="left"/>
      <protection/>
    </xf>
    <xf numFmtId="218" fontId="45" fillId="0" borderId="29" xfId="85" applyNumberFormat="1" applyFont="1" applyFill="1" applyBorder="1" applyAlignment="1">
      <alignment horizontal="right"/>
    </xf>
    <xf numFmtId="218" fontId="23" fillId="0" borderId="22" xfId="60" applyNumberFormat="1" applyFont="1" applyFill="1" applyBorder="1" applyAlignment="1">
      <alignment horizontal="right"/>
      <protection/>
    </xf>
    <xf numFmtId="3" fontId="23" fillId="0" borderId="29" xfId="60" applyNumberFormat="1" applyFont="1" applyFill="1" applyBorder="1" applyAlignment="1">
      <alignment horizontal="center" wrapText="1"/>
      <protection/>
    </xf>
    <xf numFmtId="0" fontId="23" fillId="0" borderId="54" xfId="60" applyFont="1" applyFill="1" applyBorder="1" applyAlignment="1">
      <alignment horizontal="center" wrapText="1"/>
      <protection/>
    </xf>
    <xf numFmtId="0" fontId="23" fillId="0" borderId="22" xfId="60" applyFont="1" applyFill="1" applyBorder="1" applyAlignment="1">
      <alignment horizontal="center" wrapText="1"/>
      <protection/>
    </xf>
    <xf numFmtId="0" fontId="23" fillId="0" borderId="29" xfId="55" applyFont="1" applyFill="1" applyBorder="1" applyAlignment="1">
      <alignment horizontal="left" wrapText="1"/>
      <protection/>
    </xf>
    <xf numFmtId="0" fontId="23" fillId="0" borderId="54" xfId="55" applyFont="1" applyFill="1" applyBorder="1" applyAlignment="1">
      <alignment horizontal="left" wrapText="1"/>
      <protection/>
    </xf>
    <xf numFmtId="0" fontId="23" fillId="0" borderId="22" xfId="55" applyFont="1" applyFill="1" applyBorder="1" applyAlignment="1">
      <alignment horizontal="left" wrapText="1"/>
      <protection/>
    </xf>
    <xf numFmtId="218" fontId="23" fillId="0" borderId="29" xfId="60" applyNumberFormat="1" applyFont="1" applyFill="1" applyBorder="1" applyAlignment="1">
      <alignment horizontal="right"/>
      <protection/>
    </xf>
    <xf numFmtId="218" fontId="23" fillId="0" borderId="22" xfId="60" applyNumberFormat="1" applyFont="1" applyFill="1" applyBorder="1" applyAlignment="1">
      <alignment horizontal="right"/>
      <protection/>
    </xf>
    <xf numFmtId="0" fontId="23" fillId="0" borderId="29" xfId="60" applyNumberFormat="1" applyFont="1" applyFill="1" applyBorder="1" applyAlignment="1">
      <alignment horizontal="left" wrapText="1"/>
      <protection/>
    </xf>
    <xf numFmtId="0" fontId="23" fillId="0" borderId="54" xfId="60" applyNumberFormat="1" applyFont="1" applyFill="1" applyBorder="1" applyAlignment="1">
      <alignment horizontal="left" wrapText="1"/>
      <protection/>
    </xf>
    <xf numFmtId="0" fontId="23" fillId="0" borderId="22" xfId="60" applyNumberFormat="1" applyFont="1" applyFill="1" applyBorder="1" applyAlignment="1">
      <alignment horizontal="left" wrapText="1"/>
      <protection/>
    </xf>
    <xf numFmtId="0" fontId="23" fillId="0" borderId="29" xfId="60" applyFont="1" applyFill="1" applyBorder="1" applyAlignment="1">
      <alignment horizontal="left" wrapText="1"/>
      <protection/>
    </xf>
    <xf numFmtId="0" fontId="23" fillId="0" borderId="54" xfId="60" applyFont="1" applyFill="1" applyBorder="1" applyAlignment="1">
      <alignment horizontal="left"/>
      <protection/>
    </xf>
    <xf numFmtId="0" fontId="23" fillId="0" borderId="22" xfId="60" applyFont="1" applyFill="1" applyBorder="1" applyAlignment="1">
      <alignment horizontal="left"/>
      <protection/>
    </xf>
    <xf numFmtId="0" fontId="23" fillId="0" borderId="29" xfId="60" applyFont="1" applyBorder="1" applyAlignment="1">
      <alignment wrapText="1"/>
      <protection/>
    </xf>
    <xf numFmtId="0" fontId="23" fillId="0" borderId="54" xfId="60" applyFont="1" applyBorder="1" applyAlignment="1">
      <alignment wrapText="1"/>
      <protection/>
    </xf>
    <xf numFmtId="0" fontId="23" fillId="0" borderId="22" xfId="60" applyFont="1" applyBorder="1" applyAlignment="1">
      <alignment wrapText="1"/>
      <protection/>
    </xf>
    <xf numFmtId="0" fontId="26" fillId="0" borderId="0" xfId="62" applyFont="1" applyFill="1" applyAlignment="1">
      <alignment horizontal="center" vertical="center"/>
      <protection/>
    </xf>
    <xf numFmtId="0" fontId="26" fillId="0" borderId="0" xfId="62" applyFont="1" applyFill="1" applyAlignment="1">
      <alignment horizontal="left" vertical="center"/>
      <protection/>
    </xf>
    <xf numFmtId="0" fontId="26" fillId="0" borderId="0" xfId="60" applyFont="1" applyFill="1" applyAlignment="1">
      <alignment horizontal="right"/>
      <protection/>
    </xf>
    <xf numFmtId="0" fontId="26" fillId="0" borderId="0" xfId="60" applyFont="1" applyFill="1" applyAlignment="1">
      <alignment horizontal="right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55" applyFont="1" applyFill="1" applyAlignment="1">
      <alignment horizontal="right" vertical="center"/>
      <protection/>
    </xf>
    <xf numFmtId="0" fontId="26" fillId="0" borderId="0" xfId="61" applyFont="1" applyFill="1" applyAlignment="1">
      <alignment horizontal="right"/>
      <protection/>
    </xf>
    <xf numFmtId="0" fontId="26" fillId="0" borderId="0" xfId="55" applyFont="1" applyFill="1" applyAlignment="1">
      <alignment horizontal="right" vertical="center"/>
      <protection/>
    </xf>
    <xf numFmtId="0" fontId="26" fillId="0" borderId="0" xfId="62" applyFont="1" applyFill="1" applyAlignment="1">
      <alignment horizontal="right"/>
      <protection/>
    </xf>
    <xf numFmtId="0" fontId="26" fillId="0" borderId="0" xfId="62" applyFont="1" applyFill="1">
      <alignment/>
      <protection/>
    </xf>
    <xf numFmtId="186" fontId="26" fillId="0" borderId="0" xfId="62" applyNumberFormat="1" applyFont="1" applyFill="1">
      <alignment/>
      <protection/>
    </xf>
    <xf numFmtId="210" fontId="45" fillId="0" borderId="15" xfId="55" applyNumberFormat="1" applyFont="1" applyFill="1" applyBorder="1" applyAlignment="1">
      <alignment horizontal="center" vertical="top" wrapText="1"/>
      <protection/>
    </xf>
    <xf numFmtId="0" fontId="34" fillId="0" borderId="0" xfId="62" applyFont="1" applyFill="1">
      <alignment/>
      <protection/>
    </xf>
    <xf numFmtId="0" fontId="26" fillId="0" borderId="14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6" fontId="26" fillId="0" borderId="19" xfId="62" applyNumberFormat="1" applyFont="1" applyFill="1" applyBorder="1">
      <alignment/>
      <protection/>
    </xf>
    <xf numFmtId="0" fontId="52" fillId="0" borderId="0" xfId="62" applyFont="1" applyFill="1" applyAlignment="1">
      <alignment horizontal="center" vertical="center"/>
      <protection/>
    </xf>
    <xf numFmtId="0" fontId="26" fillId="0" borderId="0" xfId="62" applyFont="1" applyFill="1" applyAlignment="1">
      <alignment horizontal="center"/>
      <protection/>
    </xf>
    <xf numFmtId="0" fontId="34" fillId="0" borderId="15" xfId="62" applyFont="1" applyFill="1" applyBorder="1">
      <alignment/>
      <protection/>
    </xf>
    <xf numFmtId="0" fontId="31" fillId="0" borderId="11" xfId="62" applyFont="1" applyFill="1" applyBorder="1" applyAlignment="1">
      <alignment horizontal="center" vertical="center"/>
      <protection/>
    </xf>
    <xf numFmtId="172" fontId="38" fillId="0" borderId="15" xfId="62" applyNumberFormat="1" applyFont="1" applyFill="1" applyBorder="1" applyAlignment="1">
      <alignment vertical="center"/>
      <protection/>
    </xf>
    <xf numFmtId="172" fontId="54" fillId="0" borderId="15" xfId="64" applyNumberFormat="1" applyFont="1" applyFill="1" applyBorder="1" applyAlignment="1">
      <alignment horizontal="left" vertical="center" wrapText="1"/>
      <protection/>
    </xf>
    <xf numFmtId="0" fontId="26" fillId="0" borderId="35" xfId="62" applyFont="1" applyFill="1" applyBorder="1">
      <alignment/>
      <protection/>
    </xf>
    <xf numFmtId="0" fontId="26" fillId="0" borderId="33" xfId="62" applyFont="1" applyFill="1" applyBorder="1">
      <alignment/>
      <protection/>
    </xf>
    <xf numFmtId="194" fontId="34" fillId="0" borderId="0" xfId="62" applyNumberFormat="1" applyFont="1" applyFill="1" applyAlignment="1">
      <alignment horizontal="right"/>
      <protection/>
    </xf>
    <xf numFmtId="0" fontId="26" fillId="0" borderId="0" xfId="62" applyFont="1" applyFill="1" applyBorder="1">
      <alignment/>
      <protection/>
    </xf>
    <xf numFmtId="0" fontId="26" fillId="0" borderId="24" xfId="62" applyFont="1" applyFill="1" applyBorder="1">
      <alignment/>
      <protection/>
    </xf>
    <xf numFmtId="194" fontId="26" fillId="0" borderId="0" xfId="62" applyNumberFormat="1" applyFont="1" applyFill="1" applyAlignment="1">
      <alignment horizontal="right"/>
      <protection/>
    </xf>
    <xf numFmtId="0" fontId="26" fillId="0" borderId="15" xfId="62" applyFont="1" applyFill="1" applyBorder="1" applyAlignment="1">
      <alignment horizontal="center"/>
      <protection/>
    </xf>
    <xf numFmtId="0" fontId="26" fillId="0" borderId="15" xfId="62" applyFont="1" applyFill="1" applyBorder="1" applyAlignment="1">
      <alignment horizontal="left" vertical="center"/>
      <protection/>
    </xf>
    <xf numFmtId="0" fontId="70" fillId="0" borderId="26" xfId="0" applyFont="1" applyBorder="1" applyAlignment="1">
      <alignment horizontal="left" vertical="center" wrapText="1"/>
    </xf>
    <xf numFmtId="0" fontId="58" fillId="0" borderId="15" xfId="55" applyFont="1" applyFill="1" applyBorder="1" applyAlignment="1">
      <alignment vertical="center" wrapText="1"/>
      <protection/>
    </xf>
    <xf numFmtId="172" fontId="26" fillId="0" borderId="0" xfId="77" applyNumberFormat="1" applyFont="1" applyFill="1" applyAlignment="1">
      <alignment horizontal="right"/>
    </xf>
    <xf numFmtId="0" fontId="59" fillId="0" borderId="0" xfId="62" applyFont="1" applyFill="1" applyAlignment="1">
      <alignment horizontal="left" vertical="center"/>
      <protection/>
    </xf>
    <xf numFmtId="0" fontId="59" fillId="0" borderId="0" xfId="62" applyFont="1" applyFill="1" applyAlignment="1">
      <alignment horizontal="center"/>
      <protection/>
    </xf>
    <xf numFmtId="0" fontId="59" fillId="0" borderId="0" xfId="62" applyFont="1" applyFill="1" applyAlignment="1">
      <alignment horizontal="center" vertical="center"/>
      <protection/>
    </xf>
    <xf numFmtId="208" fontId="60" fillId="0" borderId="0" xfId="84" applyNumberFormat="1" applyFont="1" applyFill="1" applyAlignment="1">
      <alignment horizontal="right"/>
    </xf>
    <xf numFmtId="172" fontId="59" fillId="0" borderId="0" xfId="84" applyNumberFormat="1" applyFont="1" applyFill="1" applyAlignment="1">
      <alignment horizontal="right"/>
    </xf>
    <xf numFmtId="208" fontId="60" fillId="0" borderId="0" xfId="84" applyNumberFormat="1" applyFont="1" applyFill="1" applyAlignment="1">
      <alignment horizontal="left"/>
    </xf>
    <xf numFmtId="208" fontId="60" fillId="0" borderId="0" xfId="84" applyNumberFormat="1" applyFont="1" applyFill="1" applyAlignment="1">
      <alignment horizontal="center" vertical="center"/>
    </xf>
    <xf numFmtId="49" fontId="59" fillId="0" borderId="0" xfId="62" applyNumberFormat="1" applyFont="1" applyFill="1" applyAlignment="1">
      <alignment horizontal="right" vertical="center"/>
      <protection/>
    </xf>
    <xf numFmtId="186" fontId="60" fillId="0" borderId="0" xfId="84" applyNumberFormat="1" applyFont="1" applyFill="1" applyAlignment="1">
      <alignment horizontal="right"/>
    </xf>
    <xf numFmtId="208" fontId="60" fillId="0" borderId="0" xfId="84" applyNumberFormat="1" applyFont="1" applyFill="1" applyAlignment="1">
      <alignment/>
    </xf>
    <xf numFmtId="204" fontId="60" fillId="0" borderId="0" xfId="62" applyNumberFormat="1" applyFont="1" applyFill="1" applyBorder="1" applyAlignment="1">
      <alignment horizontal="left"/>
      <protection/>
    </xf>
    <xf numFmtId="204" fontId="60" fillId="0" borderId="0" xfId="62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 horizontal="right" vertical="center"/>
    </xf>
    <xf numFmtId="0" fontId="26" fillId="0" borderId="0" xfId="60" applyFont="1" applyFill="1" applyAlignment="1">
      <alignment/>
      <protection/>
    </xf>
    <xf numFmtId="0" fontId="26" fillId="0" borderId="0" xfId="60" applyFont="1" applyFill="1" applyBorder="1" applyAlignment="1">
      <alignment horizontal="right"/>
      <protection/>
    </xf>
    <xf numFmtId="0" fontId="59" fillId="0" borderId="0" xfId="62" applyFont="1" applyFill="1" applyAlignment="1">
      <alignment horizontal="right" vertical="center" wrapText="1"/>
      <protection/>
    </xf>
    <xf numFmtId="49" fontId="59" fillId="0" borderId="0" xfId="62" applyNumberFormat="1" applyFont="1" applyFill="1" applyAlignment="1">
      <alignment horizontal="right" vertical="center" wrapText="1"/>
      <protection/>
    </xf>
    <xf numFmtId="0" fontId="61" fillId="0" borderId="0" xfId="0" applyFont="1" applyFill="1" applyAlignment="1">
      <alignment vertical="center"/>
    </xf>
    <xf numFmtId="172" fontId="62" fillId="0" borderId="0" xfId="77" applyNumberFormat="1" applyFont="1" applyFill="1" applyAlignment="1">
      <alignment horizontal="right"/>
    </xf>
    <xf numFmtId="0" fontId="63" fillId="0" borderId="60" xfId="64" applyFont="1" applyFill="1" applyBorder="1" applyAlignment="1">
      <alignment horizontal="center" vertical="center" wrapText="1"/>
      <protection/>
    </xf>
    <xf numFmtId="205" fontId="63" fillId="0" borderId="39" xfId="64" applyNumberFormat="1" applyFont="1" applyFill="1" applyBorder="1" applyAlignment="1">
      <alignment horizontal="center" vertical="center" wrapText="1"/>
      <protection/>
    </xf>
    <xf numFmtId="172" fontId="63" fillId="0" borderId="28" xfId="64" applyNumberFormat="1" applyFont="1" applyFill="1" applyBorder="1" applyAlignment="1">
      <alignment horizontal="center" vertical="center" wrapText="1"/>
      <protection/>
    </xf>
    <xf numFmtId="49" fontId="63" fillId="0" borderId="28" xfId="64" applyNumberFormat="1" applyFont="1" applyFill="1" applyBorder="1" applyAlignment="1">
      <alignment horizontal="center" vertical="center" wrapText="1"/>
      <protection/>
    </xf>
    <xf numFmtId="186" fontId="63" fillId="0" borderId="10" xfId="64" applyNumberFormat="1" applyFont="1" applyFill="1" applyBorder="1" applyAlignment="1">
      <alignment horizontal="center" vertical="center" wrapText="1"/>
      <protection/>
    </xf>
    <xf numFmtId="0" fontId="26" fillId="0" borderId="66" xfId="64" applyFont="1" applyFill="1" applyBorder="1" applyAlignment="1">
      <alignment horizontal="center" vertical="center"/>
      <protection/>
    </xf>
    <xf numFmtId="205" fontId="31" fillId="0" borderId="42" xfId="64" applyNumberFormat="1" applyFont="1" applyFill="1" applyBorder="1" applyAlignment="1">
      <alignment horizontal="left" vertical="center" wrapText="1"/>
      <protection/>
    </xf>
    <xf numFmtId="49" fontId="31" fillId="0" borderId="67" xfId="64" applyNumberFormat="1" applyFont="1" applyFill="1" applyBorder="1" applyAlignment="1">
      <alignment horizontal="center" vertical="center" wrapText="1"/>
      <protection/>
    </xf>
    <xf numFmtId="49" fontId="31" fillId="0" borderId="11" xfId="64" applyNumberFormat="1" applyFont="1" applyFill="1" applyBorder="1" applyAlignment="1">
      <alignment horizontal="center" vertical="center" wrapText="1"/>
      <protection/>
    </xf>
    <xf numFmtId="194" fontId="31" fillId="0" borderId="17" xfId="64" applyNumberFormat="1" applyFont="1" applyFill="1" applyBorder="1" applyAlignment="1">
      <alignment horizontal="right" vertical="center" wrapText="1"/>
      <protection/>
    </xf>
    <xf numFmtId="0" fontId="26" fillId="0" borderId="38" xfId="64" applyFont="1" applyFill="1" applyBorder="1" applyAlignment="1">
      <alignment horizontal="center" vertical="center"/>
      <protection/>
    </xf>
    <xf numFmtId="205" fontId="31" fillId="0" borderId="68" xfId="64" applyNumberFormat="1" applyFont="1" applyFill="1" applyBorder="1" applyAlignment="1">
      <alignment horizontal="left" vertical="center" wrapText="1"/>
      <protection/>
    </xf>
    <xf numFmtId="49" fontId="31" fillId="0" borderId="56" xfId="64" applyNumberFormat="1" applyFont="1" applyFill="1" applyBorder="1" applyAlignment="1">
      <alignment horizontal="center" vertical="center" wrapText="1"/>
      <protection/>
    </xf>
    <xf numFmtId="49" fontId="31" fillId="0" borderId="12" xfId="64" applyNumberFormat="1" applyFont="1" applyFill="1" applyBorder="1" applyAlignment="1">
      <alignment horizontal="center" vertical="center" wrapText="1"/>
      <protection/>
    </xf>
    <xf numFmtId="194" fontId="31" fillId="0" borderId="13" xfId="64" applyNumberFormat="1" applyFont="1" applyFill="1" applyBorder="1" applyAlignment="1">
      <alignment horizontal="right" vertical="center" wrapText="1"/>
      <protection/>
    </xf>
    <xf numFmtId="0" fontId="63" fillId="0" borderId="29" xfId="64" applyFont="1" applyFill="1" applyBorder="1" applyAlignment="1">
      <alignment horizontal="center" vertical="center"/>
      <protection/>
    </xf>
    <xf numFmtId="0" fontId="63" fillId="0" borderId="29" xfId="61" applyFont="1" applyFill="1" applyBorder="1" applyAlignment="1">
      <alignment horizontal="left" vertical="center" wrapText="1"/>
      <protection/>
    </xf>
    <xf numFmtId="49" fontId="63" fillId="0" borderId="12" xfId="64" applyNumberFormat="1" applyFont="1" applyFill="1" applyBorder="1" applyAlignment="1">
      <alignment horizontal="center" vertical="center" wrapText="1"/>
      <protection/>
    </xf>
    <xf numFmtId="49" fontId="63" fillId="0" borderId="36" xfId="64" applyNumberFormat="1" applyFont="1" applyFill="1" applyBorder="1" applyAlignment="1">
      <alignment horizontal="center" vertical="center" wrapText="1"/>
      <protection/>
    </xf>
    <xf numFmtId="194" fontId="63" fillId="0" borderId="13" xfId="64" applyNumberFormat="1" applyFont="1" applyFill="1" applyBorder="1" applyAlignment="1">
      <alignment horizontal="right" vertical="center" wrapText="1"/>
      <protection/>
    </xf>
    <xf numFmtId="0" fontId="63" fillId="0" borderId="57" xfId="64" applyFont="1" applyFill="1" applyBorder="1" applyAlignment="1">
      <alignment horizontal="center" vertical="center"/>
      <protection/>
    </xf>
    <xf numFmtId="205" fontId="63" fillId="0" borderId="44" xfId="64" applyNumberFormat="1" applyFont="1" applyFill="1" applyBorder="1" applyAlignment="1">
      <alignment horizontal="left" vertical="center" wrapText="1"/>
      <protection/>
    </xf>
    <xf numFmtId="49" fontId="63" fillId="0" borderId="14" xfId="64" applyNumberFormat="1" applyFont="1" applyFill="1" applyBorder="1" applyAlignment="1">
      <alignment horizontal="center" vertical="center" wrapText="1"/>
      <protection/>
    </xf>
    <xf numFmtId="194" fontId="63" fillId="0" borderId="20" xfId="64" applyNumberFormat="1" applyFont="1" applyFill="1" applyBorder="1" applyAlignment="1">
      <alignment horizontal="right" vertical="center" wrapText="1"/>
      <protection/>
    </xf>
    <xf numFmtId="0" fontId="63" fillId="0" borderId="69" xfId="64" applyFont="1" applyFill="1" applyBorder="1" applyAlignment="1">
      <alignment horizontal="center" vertical="center"/>
      <protection/>
    </xf>
    <xf numFmtId="205" fontId="63" fillId="0" borderId="30" xfId="64" applyNumberFormat="1" applyFont="1" applyFill="1" applyBorder="1" applyAlignment="1">
      <alignment horizontal="left" vertical="center" wrapText="1"/>
      <protection/>
    </xf>
    <xf numFmtId="49" fontId="63" fillId="0" borderId="15" xfId="64" applyNumberFormat="1" applyFont="1" applyFill="1" applyBorder="1" applyAlignment="1">
      <alignment horizontal="center" vertical="center" wrapText="1"/>
      <protection/>
    </xf>
    <xf numFmtId="194" fontId="63" fillId="0" borderId="16" xfId="64" applyNumberFormat="1" applyFont="1" applyFill="1" applyBorder="1" applyAlignment="1">
      <alignment horizontal="right" vertical="center"/>
      <protection/>
    </xf>
    <xf numFmtId="0" fontId="62" fillId="0" borderId="69" xfId="64" applyFont="1" applyFill="1" applyBorder="1" applyAlignment="1">
      <alignment horizontal="center" vertical="center"/>
      <protection/>
    </xf>
    <xf numFmtId="205" fontId="62" fillId="0" borderId="30" xfId="64" applyNumberFormat="1" applyFont="1" applyFill="1" applyBorder="1" applyAlignment="1">
      <alignment horizontal="left" vertical="center" wrapText="1"/>
      <protection/>
    </xf>
    <xf numFmtId="49" fontId="62" fillId="0" borderId="15" xfId="64" applyNumberFormat="1" applyFont="1" applyFill="1" applyBorder="1" applyAlignment="1">
      <alignment horizontal="center" vertical="center" wrapText="1"/>
      <protection/>
    </xf>
    <xf numFmtId="194" fontId="62" fillId="0" borderId="16" xfId="64" applyNumberFormat="1" applyFont="1" applyFill="1" applyBorder="1" applyAlignment="1">
      <alignment horizontal="right" vertical="center"/>
      <protection/>
    </xf>
    <xf numFmtId="205" fontId="62" fillId="0" borderId="30" xfId="64" applyNumberFormat="1" applyFont="1" applyFill="1" applyBorder="1" applyAlignment="1">
      <alignment horizontal="left" vertical="center" wrapText="1" indent="2"/>
      <protection/>
    </xf>
    <xf numFmtId="205" fontId="62" fillId="0" borderId="30" xfId="57" applyNumberFormat="1" applyFont="1" applyFill="1" applyBorder="1" applyAlignment="1" applyProtection="1">
      <alignment horizontal="left" vertical="center" wrapText="1"/>
      <protection/>
    </xf>
    <xf numFmtId="0" fontId="63" fillId="0" borderId="66" xfId="64" applyFont="1" applyFill="1" applyBorder="1" applyAlignment="1">
      <alignment horizontal="center" vertical="center"/>
      <protection/>
    </xf>
    <xf numFmtId="205" fontId="62" fillId="0" borderId="42" xfId="64" applyNumberFormat="1" applyFont="1" applyFill="1" applyBorder="1" applyAlignment="1">
      <alignment horizontal="left" vertical="center" wrapText="1" indent="2"/>
      <protection/>
    </xf>
    <xf numFmtId="49" fontId="62" fillId="0" borderId="11" xfId="64" applyNumberFormat="1" applyFont="1" applyFill="1" applyBorder="1" applyAlignment="1">
      <alignment horizontal="center" vertical="center" wrapText="1"/>
      <protection/>
    </xf>
    <xf numFmtId="194" fontId="62" fillId="0" borderId="17" xfId="64" applyNumberFormat="1" applyFont="1" applyFill="1" applyBorder="1" applyAlignment="1">
      <alignment horizontal="right" vertical="center"/>
      <protection/>
    </xf>
    <xf numFmtId="205" fontId="63" fillId="0" borderId="68" xfId="64" applyNumberFormat="1" applyFont="1" applyFill="1" applyBorder="1" applyAlignment="1">
      <alignment horizontal="left" vertical="center" wrapText="1"/>
      <protection/>
    </xf>
    <xf numFmtId="0" fontId="62" fillId="0" borderId="57" xfId="64" applyFont="1" applyFill="1" applyBorder="1" applyAlignment="1">
      <alignment horizontal="center" vertical="center"/>
      <protection/>
    </xf>
    <xf numFmtId="0" fontId="62" fillId="0" borderId="30" xfId="54" applyFont="1" applyFill="1" applyBorder="1" applyAlignment="1">
      <alignment horizontal="left" vertical="center" wrapText="1"/>
      <protection/>
    </xf>
    <xf numFmtId="0" fontId="62" fillId="0" borderId="30" xfId="54" applyNumberFormat="1" applyFont="1" applyFill="1" applyBorder="1" applyAlignment="1" applyProtection="1">
      <alignment horizontal="left" vertical="center" wrapText="1"/>
      <protection/>
    </xf>
    <xf numFmtId="194" fontId="62" fillId="0" borderId="16" xfId="64" applyNumberFormat="1" applyFont="1" applyFill="1" applyBorder="1" applyAlignment="1">
      <alignment horizontal="right" vertical="center" wrapText="1"/>
      <protection/>
    </xf>
    <xf numFmtId="210" fontId="62" fillId="0" borderId="30" xfId="56" applyNumberFormat="1" applyFont="1" applyFill="1" applyBorder="1" applyAlignment="1" applyProtection="1">
      <alignment horizontal="left" vertical="center" wrapText="1"/>
      <protection/>
    </xf>
    <xf numFmtId="0" fontId="62" fillId="0" borderId="30" xfId="0" applyFont="1" applyFill="1" applyBorder="1" applyAlignment="1">
      <alignment wrapText="1"/>
    </xf>
    <xf numFmtId="49" fontId="62" fillId="0" borderId="15" xfId="62" applyNumberFormat="1" applyFont="1" applyFill="1" applyBorder="1" applyAlignment="1">
      <alignment horizontal="center" vertical="center" wrapText="1"/>
      <protection/>
    </xf>
    <xf numFmtId="0" fontId="62" fillId="0" borderId="30" xfId="62" applyFont="1" applyFill="1" applyBorder="1" applyAlignment="1">
      <alignment horizontal="left" vertical="center" wrapText="1"/>
      <protection/>
    </xf>
    <xf numFmtId="205" fontId="63" fillId="0" borderId="30" xfId="64" applyNumberFormat="1" applyFont="1" applyFill="1" applyBorder="1" applyAlignment="1">
      <alignment vertical="center" wrapText="1"/>
      <protection/>
    </xf>
    <xf numFmtId="172" fontId="62" fillId="0" borderId="30" xfId="64" applyNumberFormat="1" applyFont="1" applyFill="1" applyBorder="1" applyAlignment="1">
      <alignment horizontal="left" vertical="center" wrapText="1"/>
      <protection/>
    </xf>
    <xf numFmtId="205" fontId="62" fillId="0" borderId="30" xfId="64" applyNumberFormat="1" applyFont="1" applyFill="1" applyBorder="1" applyAlignment="1">
      <alignment vertical="center" wrapText="1"/>
      <protection/>
    </xf>
    <xf numFmtId="194" fontId="63" fillId="0" borderId="16" xfId="64" applyNumberFormat="1" applyFont="1" applyFill="1" applyBorder="1" applyAlignment="1">
      <alignment horizontal="right" vertical="center" wrapText="1"/>
      <protection/>
    </xf>
    <xf numFmtId="0" fontId="63" fillId="0" borderId="69" xfId="64" applyFont="1" applyFill="1" applyBorder="1" applyAlignment="1">
      <alignment vertical="center"/>
      <protection/>
    </xf>
    <xf numFmtId="0" fontId="63" fillId="0" borderId="30" xfId="62" applyFont="1" applyFill="1" applyBorder="1" applyAlignment="1">
      <alignment horizontal="left" vertical="center" wrapText="1"/>
      <protection/>
    </xf>
    <xf numFmtId="0" fontId="62" fillId="0" borderId="44" xfId="56" applyNumberFormat="1" applyFont="1" applyFill="1" applyBorder="1" applyAlignment="1" applyProtection="1">
      <alignment horizontal="left" vertical="center" wrapText="1"/>
      <protection/>
    </xf>
    <xf numFmtId="205" fontId="63" fillId="0" borderId="30" xfId="64" applyNumberFormat="1" applyFont="1" applyFill="1" applyBorder="1" applyAlignment="1">
      <alignment horizontal="left" vertical="top" wrapText="1"/>
      <protection/>
    </xf>
    <xf numFmtId="0" fontId="64" fillId="0" borderId="30" xfId="62" applyFont="1" applyFill="1" applyBorder="1" applyAlignment="1">
      <alignment horizontal="left" vertical="center" wrapText="1"/>
      <protection/>
    </xf>
    <xf numFmtId="49" fontId="62" fillId="0" borderId="15" xfId="65" applyNumberFormat="1" applyFont="1" applyFill="1" applyBorder="1" applyAlignment="1">
      <alignment horizontal="center" vertical="center" wrapText="1"/>
      <protection/>
    </xf>
    <xf numFmtId="0" fontId="62" fillId="0" borderId="30" xfId="56" applyFont="1" applyFill="1" applyBorder="1" applyAlignment="1">
      <alignment horizontal="left" vertical="center" wrapText="1"/>
      <protection/>
    </xf>
    <xf numFmtId="205" fontId="62" fillId="0" borderId="30" xfId="0" applyNumberFormat="1" applyFont="1" applyFill="1" applyBorder="1" applyAlignment="1">
      <alignment vertical="center" wrapText="1"/>
    </xf>
    <xf numFmtId="172" fontId="62" fillId="0" borderId="30" xfId="64" applyNumberFormat="1" applyFont="1" applyFill="1" applyBorder="1" applyAlignment="1">
      <alignment horizontal="left" vertical="center" wrapText="1" indent="2"/>
      <protection/>
    </xf>
    <xf numFmtId="223" fontId="62" fillId="0" borderId="30" xfId="57" applyNumberFormat="1" applyFont="1" applyFill="1" applyBorder="1" applyAlignment="1" applyProtection="1">
      <alignment horizontal="left" vertical="center" wrapText="1"/>
      <protection/>
    </xf>
    <xf numFmtId="205" fontId="63" fillId="0" borderId="30" xfId="0" applyNumberFormat="1" applyFont="1" applyFill="1" applyBorder="1" applyAlignment="1">
      <alignment vertical="center" wrapText="1"/>
    </xf>
    <xf numFmtId="205" fontId="63" fillId="0" borderId="30" xfId="58" applyNumberFormat="1" applyFont="1" applyFill="1" applyBorder="1" applyAlignment="1" applyProtection="1">
      <alignment horizontal="left" vertical="center" wrapText="1"/>
      <protection/>
    </xf>
    <xf numFmtId="49" fontId="63" fillId="0" borderId="15" xfId="58" applyNumberFormat="1" applyFont="1" applyFill="1" applyBorder="1" applyAlignment="1" applyProtection="1">
      <alignment horizontal="center" vertical="center" wrapText="1"/>
      <protection/>
    </xf>
    <xf numFmtId="194" fontId="63" fillId="0" borderId="16" xfId="65" applyNumberFormat="1" applyFont="1" applyFill="1" applyBorder="1" applyAlignment="1">
      <alignment horizontal="right" vertical="center"/>
      <protection/>
    </xf>
    <xf numFmtId="0" fontId="62" fillId="0" borderId="69" xfId="65" applyFont="1" applyFill="1" applyBorder="1" applyAlignment="1">
      <alignment horizontal="center" vertical="center"/>
      <protection/>
    </xf>
    <xf numFmtId="0" fontId="62" fillId="0" borderId="30" xfId="54" applyFont="1" applyFill="1" applyBorder="1" applyAlignment="1">
      <alignment horizontal="left" vertical="top" wrapText="1"/>
      <protection/>
    </xf>
    <xf numFmtId="0" fontId="62" fillId="0" borderId="69" xfId="65" applyFont="1" applyFill="1" applyBorder="1" applyAlignment="1">
      <alignment vertical="center"/>
      <protection/>
    </xf>
    <xf numFmtId="0" fontId="63" fillId="0" borderId="42" xfId="62" applyFont="1" applyFill="1" applyBorder="1" applyAlignment="1">
      <alignment vertical="top" wrapText="1"/>
      <protection/>
    </xf>
    <xf numFmtId="0" fontId="62" fillId="0" borderId="44" xfId="62" applyFont="1" applyFill="1" applyBorder="1" applyAlignment="1">
      <alignment vertical="top" wrapText="1"/>
      <protection/>
    </xf>
    <xf numFmtId="0" fontId="62" fillId="0" borderId="30" xfId="0" applyFont="1" applyFill="1" applyBorder="1" applyAlignment="1">
      <alignment horizontal="left" vertical="center" wrapText="1"/>
    </xf>
    <xf numFmtId="172" fontId="62" fillId="0" borderId="69" xfId="64" applyNumberFormat="1" applyFont="1" applyFill="1" applyBorder="1" applyAlignment="1">
      <alignment horizontal="left" vertical="center" wrapText="1"/>
      <protection/>
    </xf>
    <xf numFmtId="49" fontId="63" fillId="0" borderId="15" xfId="65" applyNumberFormat="1" applyFont="1" applyFill="1" applyBorder="1" applyAlignment="1">
      <alignment horizontal="center" vertical="center" wrapText="1"/>
      <protection/>
    </xf>
    <xf numFmtId="0" fontId="63" fillId="0" borderId="30" xfId="62" applyFont="1" applyFill="1" applyBorder="1" applyAlignment="1">
      <alignment vertical="top" wrapText="1"/>
      <protection/>
    </xf>
    <xf numFmtId="172" fontId="62" fillId="0" borderId="69" xfId="64" applyNumberFormat="1" applyFont="1" applyFill="1" applyBorder="1" applyAlignment="1">
      <alignment vertical="center" wrapText="1"/>
      <protection/>
    </xf>
    <xf numFmtId="0" fontId="62" fillId="0" borderId="30" xfId="62" applyFont="1" applyFill="1" applyBorder="1" applyAlignment="1">
      <alignment horizontal="center" vertical="center" wrapText="1"/>
      <protection/>
    </xf>
    <xf numFmtId="205" fontId="62" fillId="0" borderId="30" xfId="58" applyNumberFormat="1" applyFont="1" applyFill="1" applyBorder="1" applyAlignment="1" applyProtection="1">
      <alignment horizontal="left" vertical="center" wrapText="1"/>
      <protection/>
    </xf>
    <xf numFmtId="49" fontId="62" fillId="0" borderId="15" xfId="58" applyNumberFormat="1" applyFont="1" applyFill="1" applyBorder="1" applyAlignment="1" applyProtection="1">
      <alignment horizontal="center" vertical="center" wrapText="1"/>
      <protection/>
    </xf>
    <xf numFmtId="194" fontId="62" fillId="0" borderId="16" xfId="65" applyNumberFormat="1" applyFont="1" applyFill="1" applyBorder="1" applyAlignment="1">
      <alignment horizontal="right" vertical="center"/>
      <protection/>
    </xf>
    <xf numFmtId="49" fontId="62" fillId="0" borderId="30" xfId="64" applyNumberFormat="1" applyFont="1" applyFill="1" applyBorder="1" applyAlignment="1">
      <alignment horizontal="left" vertical="center" wrapText="1"/>
      <protection/>
    </xf>
    <xf numFmtId="0" fontId="62" fillId="0" borderId="69" xfId="64" applyFont="1" applyFill="1" applyBorder="1" applyAlignment="1">
      <alignment vertical="center"/>
      <protection/>
    </xf>
    <xf numFmtId="0" fontId="62" fillId="0" borderId="30" xfId="0" applyFont="1" applyFill="1" applyBorder="1" applyAlignment="1">
      <alignment horizontal="justify" vertical="top" wrapText="1"/>
    </xf>
    <xf numFmtId="0" fontId="63" fillId="0" borderId="68" xfId="61" applyFont="1" applyFill="1" applyBorder="1" applyAlignment="1">
      <alignment horizontal="left" vertical="center" wrapText="1"/>
      <protection/>
    </xf>
    <xf numFmtId="223" fontId="62" fillId="0" borderId="30" xfId="64" applyNumberFormat="1" applyFont="1" applyFill="1" applyBorder="1" applyAlignment="1">
      <alignment horizontal="left" vertical="center" wrapText="1" indent="2"/>
      <protection/>
    </xf>
    <xf numFmtId="172" fontId="62" fillId="0" borderId="15" xfId="64" applyNumberFormat="1" applyFont="1" applyFill="1" applyBorder="1" applyAlignment="1">
      <alignment horizontal="left" vertical="center" wrapText="1"/>
      <protection/>
    </xf>
    <xf numFmtId="172" fontId="62" fillId="0" borderId="15" xfId="64" applyNumberFormat="1" applyFont="1" applyFill="1" applyBorder="1" applyAlignment="1">
      <alignment horizontal="left" vertical="center" wrapText="1" indent="2"/>
      <protection/>
    </xf>
    <xf numFmtId="172" fontId="63" fillId="0" borderId="15" xfId="64" applyNumberFormat="1" applyFont="1" applyFill="1" applyBorder="1" applyAlignment="1">
      <alignment horizontal="left" vertical="center" wrapText="1"/>
      <protection/>
    </xf>
    <xf numFmtId="0" fontId="62" fillId="0" borderId="66" xfId="64" applyFont="1" applyFill="1" applyBorder="1" applyAlignment="1">
      <alignment vertical="center"/>
      <protection/>
    </xf>
    <xf numFmtId="172" fontId="62" fillId="0" borderId="11" xfId="64" applyNumberFormat="1" applyFont="1" applyFill="1" applyBorder="1" applyAlignment="1">
      <alignment horizontal="left" vertical="center" wrapText="1" indent="2"/>
      <protection/>
    </xf>
    <xf numFmtId="194" fontId="62" fillId="0" borderId="17" xfId="64" applyNumberFormat="1" applyFont="1" applyFill="1" applyBorder="1" applyAlignment="1">
      <alignment horizontal="right" vertical="center" wrapText="1"/>
      <protection/>
    </xf>
    <xf numFmtId="49" fontId="62" fillId="0" borderId="12" xfId="64" applyNumberFormat="1" applyFont="1" applyFill="1" applyBorder="1" applyAlignment="1">
      <alignment horizontal="center" vertical="center" wrapText="1"/>
      <protection/>
    </xf>
    <xf numFmtId="0" fontId="62" fillId="0" borderId="34" xfId="64" applyFont="1" applyFill="1" applyBorder="1" applyAlignment="1">
      <alignment horizontal="center" vertical="center"/>
      <protection/>
    </xf>
    <xf numFmtId="0" fontId="70" fillId="0" borderId="30" xfId="0" applyFont="1" applyBorder="1" applyAlignment="1">
      <alignment horizontal="left" vertical="center" wrapText="1"/>
    </xf>
    <xf numFmtId="0" fontId="26" fillId="0" borderId="31" xfId="62" applyFont="1" applyFill="1" applyBorder="1" applyAlignment="1">
      <alignment horizontal="left" vertical="center"/>
      <protection/>
    </xf>
    <xf numFmtId="0" fontId="62" fillId="0" borderId="58" xfId="64" applyFont="1" applyFill="1" applyBorder="1" applyAlignment="1">
      <alignment horizontal="center" vertical="center"/>
      <protection/>
    </xf>
    <xf numFmtId="205" fontId="62" fillId="0" borderId="47" xfId="64" applyNumberFormat="1" applyFont="1" applyFill="1" applyBorder="1" applyAlignment="1">
      <alignment horizontal="left" vertical="center" wrapText="1" indent="2"/>
      <protection/>
    </xf>
    <xf numFmtId="49" fontId="62" fillId="0" borderId="48" xfId="64" applyNumberFormat="1" applyFont="1" applyFill="1" applyBorder="1" applyAlignment="1">
      <alignment horizontal="center" vertical="center" wrapText="1"/>
      <protection/>
    </xf>
    <xf numFmtId="194" fontId="62" fillId="0" borderId="21" xfId="64" applyNumberFormat="1" applyFont="1" applyFill="1" applyBorder="1" applyAlignment="1">
      <alignment horizontal="right" vertical="center" wrapText="1"/>
      <protection/>
    </xf>
    <xf numFmtId="0" fontId="61" fillId="0" borderId="0" xfId="55" applyFont="1" applyFill="1" applyAlignment="1">
      <alignment vertical="center"/>
      <protection/>
    </xf>
    <xf numFmtId="0" fontId="63" fillId="0" borderId="39" xfId="64" applyFont="1" applyFill="1" applyBorder="1" applyAlignment="1">
      <alignment horizontal="center" vertical="center" wrapText="1"/>
      <protection/>
    </xf>
    <xf numFmtId="205" fontId="63" fillId="0" borderId="28" xfId="64" applyNumberFormat="1" applyFont="1" applyFill="1" applyBorder="1" applyAlignment="1">
      <alignment horizontal="center" vertical="center" wrapText="1"/>
      <protection/>
    </xf>
    <xf numFmtId="186" fontId="63" fillId="0" borderId="28" xfId="64" applyNumberFormat="1" applyFont="1" applyFill="1" applyBorder="1" applyAlignment="1">
      <alignment horizontal="center" vertical="center" wrapText="1"/>
      <protection/>
    </xf>
    <xf numFmtId="0" fontId="26" fillId="0" borderId="42" xfId="64" applyFont="1" applyFill="1" applyBorder="1" applyAlignment="1">
      <alignment horizontal="center" vertical="center"/>
      <protection/>
    </xf>
    <xf numFmtId="205" fontId="31" fillId="0" borderId="11" xfId="64" applyNumberFormat="1" applyFont="1" applyFill="1" applyBorder="1" applyAlignment="1">
      <alignment horizontal="left" vertical="center" wrapText="1"/>
      <protection/>
    </xf>
    <xf numFmtId="172" fontId="31" fillId="0" borderId="11" xfId="64" applyNumberFormat="1" applyFont="1" applyFill="1" applyBorder="1" applyAlignment="1">
      <alignment horizontal="left" vertical="center" wrapText="1"/>
      <protection/>
    </xf>
    <xf numFmtId="186" fontId="31" fillId="0" borderId="11" xfId="64" applyNumberFormat="1" applyFont="1" applyFill="1" applyBorder="1" applyAlignment="1">
      <alignment horizontal="right" vertical="center" wrapText="1"/>
      <protection/>
    </xf>
    <xf numFmtId="186" fontId="31" fillId="0" borderId="17" xfId="64" applyNumberFormat="1" applyFont="1" applyFill="1" applyBorder="1" applyAlignment="1">
      <alignment horizontal="right" vertical="center" wrapText="1"/>
      <protection/>
    </xf>
    <xf numFmtId="0" fontId="63" fillId="0" borderId="68" xfId="64" applyFont="1" applyFill="1" applyBorder="1" applyAlignment="1">
      <alignment horizontal="center" vertical="center"/>
      <protection/>
    </xf>
    <xf numFmtId="0" fontId="63" fillId="0" borderId="12" xfId="61" applyFont="1" applyFill="1" applyBorder="1" applyAlignment="1">
      <alignment horizontal="left" vertical="center" wrapText="1"/>
      <protection/>
    </xf>
    <xf numFmtId="186" fontId="63" fillId="0" borderId="12" xfId="64" applyNumberFormat="1" applyFont="1" applyFill="1" applyBorder="1" applyAlignment="1">
      <alignment horizontal="right" vertical="center" wrapText="1"/>
      <protection/>
    </xf>
    <xf numFmtId="186" fontId="63" fillId="0" borderId="13" xfId="64" applyNumberFormat="1" applyFont="1" applyFill="1" applyBorder="1" applyAlignment="1">
      <alignment horizontal="right" vertical="center" wrapText="1"/>
      <protection/>
    </xf>
    <xf numFmtId="0" fontId="63" fillId="0" borderId="44" xfId="64" applyFont="1" applyFill="1" applyBorder="1" applyAlignment="1">
      <alignment horizontal="center" vertical="center"/>
      <protection/>
    </xf>
    <xf numFmtId="205" fontId="63" fillId="0" borderId="14" xfId="64" applyNumberFormat="1" applyFont="1" applyFill="1" applyBorder="1" applyAlignment="1">
      <alignment horizontal="left" vertical="center" wrapText="1"/>
      <protection/>
    </xf>
    <xf numFmtId="172" fontId="63" fillId="0" borderId="14" xfId="64" applyNumberFormat="1" applyFont="1" applyFill="1" applyBorder="1" applyAlignment="1">
      <alignment horizontal="left" vertical="center" wrapText="1"/>
      <protection/>
    </xf>
    <xf numFmtId="186" fontId="63" fillId="0" borderId="14" xfId="64" applyNumberFormat="1" applyFont="1" applyFill="1" applyBorder="1" applyAlignment="1">
      <alignment horizontal="right" vertical="center" wrapText="1"/>
      <protection/>
    </xf>
    <xf numFmtId="186" fontId="63" fillId="0" borderId="20" xfId="64" applyNumberFormat="1" applyFont="1" applyFill="1" applyBorder="1" applyAlignment="1">
      <alignment horizontal="right" vertical="center" wrapText="1"/>
      <protection/>
    </xf>
    <xf numFmtId="0" fontId="63" fillId="0" borderId="30" xfId="64" applyFont="1" applyFill="1" applyBorder="1" applyAlignment="1">
      <alignment horizontal="center" vertical="center"/>
      <protection/>
    </xf>
    <xf numFmtId="205" fontId="63" fillId="0" borderId="15" xfId="64" applyNumberFormat="1" applyFont="1" applyFill="1" applyBorder="1" applyAlignment="1">
      <alignment horizontal="left" vertical="center" wrapText="1"/>
      <protection/>
    </xf>
    <xf numFmtId="186" fontId="63" fillId="0" borderId="15" xfId="64" applyNumberFormat="1" applyFont="1" applyFill="1" applyBorder="1" applyAlignment="1">
      <alignment horizontal="right" vertical="center"/>
      <protection/>
    </xf>
    <xf numFmtId="186" fontId="63" fillId="0" borderId="16" xfId="64" applyNumberFormat="1" applyFont="1" applyFill="1" applyBorder="1" applyAlignment="1">
      <alignment horizontal="right" vertical="center"/>
      <protection/>
    </xf>
    <xf numFmtId="0" fontId="62" fillId="0" borderId="30" xfId="64" applyFont="1" applyFill="1" applyBorder="1" applyAlignment="1">
      <alignment horizontal="center" vertical="center"/>
      <protection/>
    </xf>
    <xf numFmtId="205" fontId="62" fillId="0" borderId="15" xfId="64" applyNumberFormat="1" applyFont="1" applyFill="1" applyBorder="1" applyAlignment="1">
      <alignment horizontal="left" vertical="center" wrapText="1"/>
      <protection/>
    </xf>
    <xf numFmtId="186" fontId="62" fillId="0" borderId="15" xfId="64" applyNumberFormat="1" applyFont="1" applyFill="1" applyBorder="1" applyAlignment="1">
      <alignment horizontal="right" vertical="center"/>
      <protection/>
    </xf>
    <xf numFmtId="186" fontId="62" fillId="0" borderId="16" xfId="64" applyNumberFormat="1" applyFont="1" applyFill="1" applyBorder="1" applyAlignment="1">
      <alignment horizontal="right" vertical="center"/>
      <protection/>
    </xf>
    <xf numFmtId="205" fontId="62" fillId="0" borderId="15" xfId="64" applyNumberFormat="1" applyFont="1" applyFill="1" applyBorder="1" applyAlignment="1">
      <alignment horizontal="left" vertical="center" wrapText="1" indent="2"/>
      <protection/>
    </xf>
    <xf numFmtId="205" fontId="62" fillId="0" borderId="15" xfId="57" applyNumberFormat="1" applyFont="1" applyFill="1" applyBorder="1" applyAlignment="1" applyProtection="1">
      <alignment horizontal="left" vertical="center" wrapText="1"/>
      <protection/>
    </xf>
    <xf numFmtId="172" fontId="62" fillId="0" borderId="15" xfId="57" applyNumberFormat="1" applyFont="1" applyFill="1" applyBorder="1" applyAlignment="1" applyProtection="1">
      <alignment horizontal="left" vertical="center" wrapText="1"/>
      <protection/>
    </xf>
    <xf numFmtId="172" fontId="63" fillId="0" borderId="15" xfId="57" applyNumberFormat="1" applyFont="1" applyFill="1" applyBorder="1" applyAlignment="1" applyProtection="1">
      <alignment horizontal="left" vertical="center" wrapText="1"/>
      <protection/>
    </xf>
    <xf numFmtId="0" fontId="63" fillId="0" borderId="42" xfId="64" applyFont="1" applyFill="1" applyBorder="1" applyAlignment="1">
      <alignment horizontal="center" vertical="center"/>
      <protection/>
    </xf>
    <xf numFmtId="205" fontId="62" fillId="0" borderId="11" xfId="64" applyNumberFormat="1" applyFont="1" applyFill="1" applyBorder="1" applyAlignment="1">
      <alignment horizontal="left" vertical="center" wrapText="1" indent="2"/>
      <protection/>
    </xf>
    <xf numFmtId="186" fontId="62" fillId="0" borderId="11" xfId="64" applyNumberFormat="1" applyFont="1" applyFill="1" applyBorder="1" applyAlignment="1">
      <alignment horizontal="right" vertical="center"/>
      <protection/>
    </xf>
    <xf numFmtId="186" fontId="62" fillId="0" borderId="17" xfId="64" applyNumberFormat="1" applyFont="1" applyFill="1" applyBorder="1" applyAlignment="1">
      <alignment horizontal="right" vertical="center"/>
      <protection/>
    </xf>
    <xf numFmtId="205" fontId="63" fillId="0" borderId="12" xfId="64" applyNumberFormat="1" applyFont="1" applyFill="1" applyBorder="1" applyAlignment="1">
      <alignment horizontal="left" vertical="center" wrapText="1"/>
      <protection/>
    </xf>
    <xf numFmtId="0" fontId="62" fillId="0" borderId="44" xfId="64" applyFont="1" applyFill="1" applyBorder="1" applyAlignment="1">
      <alignment horizontal="center" vertical="center"/>
      <protection/>
    </xf>
    <xf numFmtId="0" fontId="62" fillId="0" borderId="19" xfId="55" applyFont="1" applyFill="1" applyBorder="1" applyAlignment="1">
      <alignment horizontal="left" vertical="center" wrapText="1"/>
      <protection/>
    </xf>
    <xf numFmtId="0" fontId="62" fillId="0" borderId="19" xfId="55" applyFont="1" applyFill="1" applyBorder="1" applyAlignment="1">
      <alignment wrapText="1"/>
      <protection/>
    </xf>
    <xf numFmtId="186" fontId="62" fillId="0" borderId="15" xfId="64" applyNumberFormat="1" applyFont="1" applyFill="1" applyBorder="1" applyAlignment="1">
      <alignment horizontal="right" vertical="center" wrapText="1"/>
      <protection/>
    </xf>
    <xf numFmtId="186" fontId="62" fillId="0" borderId="16" xfId="64" applyNumberFormat="1" applyFont="1" applyFill="1" applyBorder="1" applyAlignment="1">
      <alignment horizontal="right" vertical="center" wrapText="1"/>
      <protection/>
    </xf>
    <xf numFmtId="0" fontId="62" fillId="0" borderId="15" xfId="55" applyNumberFormat="1" applyFont="1" applyFill="1" applyBorder="1" applyAlignment="1" applyProtection="1">
      <alignment horizontal="left" vertical="center" wrapText="1"/>
      <protection/>
    </xf>
    <xf numFmtId="210" fontId="62" fillId="0" borderId="15" xfId="56" applyNumberFormat="1" applyFont="1" applyFill="1" applyBorder="1" applyAlignment="1" applyProtection="1">
      <alignment horizontal="left" vertical="center" wrapText="1"/>
      <protection/>
    </xf>
    <xf numFmtId="0" fontId="62" fillId="0" borderId="15" xfId="55" applyFont="1" applyFill="1" applyBorder="1" applyAlignment="1">
      <alignment horizontal="left" vertical="center" wrapText="1"/>
      <protection/>
    </xf>
    <xf numFmtId="49" fontId="65" fillId="0" borderId="15" xfId="62" applyNumberFormat="1" applyFont="1" applyFill="1" applyBorder="1" applyAlignment="1">
      <alignment horizontal="center" vertical="center" wrapText="1"/>
      <protection/>
    </xf>
    <xf numFmtId="0" fontId="65" fillId="0" borderId="19" xfId="62" applyFont="1" applyFill="1" applyBorder="1" applyAlignment="1">
      <alignment horizontal="left" vertical="center" wrapText="1"/>
      <protection/>
    </xf>
    <xf numFmtId="186" fontId="63" fillId="0" borderId="15" xfId="64" applyNumberFormat="1" applyFont="1" applyFill="1" applyBorder="1" applyAlignment="1">
      <alignment horizontal="right" vertical="center" wrapText="1"/>
      <protection/>
    </xf>
    <xf numFmtId="186" fontId="63" fillId="0" borderId="16" xfId="64" applyNumberFormat="1" applyFont="1" applyFill="1" applyBorder="1" applyAlignment="1">
      <alignment horizontal="right" vertical="center" wrapText="1"/>
      <protection/>
    </xf>
    <xf numFmtId="0" fontId="63" fillId="0" borderId="30" xfId="64" applyFont="1" applyFill="1" applyBorder="1" applyAlignment="1">
      <alignment vertical="center"/>
      <protection/>
    </xf>
    <xf numFmtId="0" fontId="66" fillId="0" borderId="19" xfId="62" applyFont="1" applyFill="1" applyBorder="1" applyAlignment="1">
      <alignment horizontal="left" vertical="center" wrapText="1"/>
      <protection/>
    </xf>
    <xf numFmtId="0" fontId="62" fillId="0" borderId="14" xfId="56" applyNumberFormat="1" applyFont="1" applyFill="1" applyBorder="1" applyAlignment="1" applyProtection="1">
      <alignment horizontal="left" vertical="center" wrapText="1"/>
      <protection/>
    </xf>
    <xf numFmtId="205" fontId="63" fillId="0" borderId="15" xfId="64" applyNumberFormat="1" applyFont="1" applyFill="1" applyBorder="1" applyAlignment="1">
      <alignment horizontal="left" vertical="top" wrapText="1"/>
      <protection/>
    </xf>
    <xf numFmtId="172" fontId="63" fillId="0" borderId="15" xfId="65" applyNumberFormat="1" applyFont="1" applyFill="1" applyBorder="1" applyAlignment="1">
      <alignment vertical="center" wrapText="1"/>
      <protection/>
    </xf>
    <xf numFmtId="0" fontId="67" fillId="0" borderId="19" xfId="62" applyFont="1" applyFill="1" applyBorder="1" applyAlignment="1">
      <alignment horizontal="left" vertical="center" wrapText="1"/>
      <protection/>
    </xf>
    <xf numFmtId="172" fontId="62" fillId="0" borderId="15" xfId="65" applyNumberFormat="1" applyFont="1" applyFill="1" applyBorder="1" applyAlignment="1">
      <alignment vertical="center" wrapText="1"/>
      <protection/>
    </xf>
    <xf numFmtId="0" fontId="62" fillId="0" borderId="19" xfId="56" applyFont="1" applyFill="1" applyBorder="1" applyAlignment="1">
      <alignment horizontal="left" vertical="center" wrapText="1"/>
      <protection/>
    </xf>
    <xf numFmtId="205" fontId="62" fillId="0" borderId="15" xfId="55" applyNumberFormat="1" applyFont="1" applyFill="1" applyBorder="1" applyAlignment="1">
      <alignment vertical="center" wrapText="1"/>
      <protection/>
    </xf>
    <xf numFmtId="223" fontId="62" fillId="0" borderId="15" xfId="57" applyNumberFormat="1" applyFont="1" applyFill="1" applyBorder="1" applyAlignment="1" applyProtection="1">
      <alignment horizontal="left" vertical="center" wrapText="1"/>
      <protection/>
    </xf>
    <xf numFmtId="205" fontId="63" fillId="0" borderId="15" xfId="55" applyNumberFormat="1" applyFont="1" applyFill="1" applyBorder="1" applyAlignment="1">
      <alignment vertical="center" wrapText="1"/>
      <protection/>
    </xf>
    <xf numFmtId="49" fontId="63" fillId="0" borderId="15" xfId="65" applyNumberFormat="1" applyFont="1" applyFill="1" applyBorder="1" applyAlignment="1">
      <alignment vertical="center" wrapText="1"/>
      <protection/>
    </xf>
    <xf numFmtId="49" fontId="62" fillId="0" borderId="15" xfId="65" applyNumberFormat="1" applyFont="1" applyFill="1" applyBorder="1" applyAlignment="1">
      <alignment vertical="center" wrapText="1"/>
      <protection/>
    </xf>
    <xf numFmtId="49" fontId="62" fillId="0" borderId="15" xfId="64" applyNumberFormat="1" applyFont="1" applyFill="1" applyBorder="1" applyAlignment="1">
      <alignment horizontal="left" vertical="center" wrapText="1"/>
      <protection/>
    </xf>
    <xf numFmtId="205" fontId="63" fillId="0" borderId="15" xfId="58" applyNumberFormat="1" applyFont="1" applyFill="1" applyBorder="1" applyAlignment="1" applyProtection="1">
      <alignment horizontal="left" vertical="center" wrapText="1"/>
      <protection/>
    </xf>
    <xf numFmtId="172" fontId="63" fillId="0" borderId="15" xfId="58" applyNumberFormat="1" applyFont="1" applyFill="1" applyBorder="1" applyAlignment="1" applyProtection="1">
      <alignment horizontal="left" vertical="center" wrapText="1"/>
      <protection/>
    </xf>
    <xf numFmtId="186" fontId="66" fillId="0" borderId="15" xfId="65" applyNumberFormat="1" applyFont="1" applyFill="1" applyBorder="1" applyAlignment="1">
      <alignment horizontal="right" vertical="center"/>
      <protection/>
    </xf>
    <xf numFmtId="186" fontId="66" fillId="0" borderId="16" xfId="65" applyNumberFormat="1" applyFont="1" applyFill="1" applyBorder="1" applyAlignment="1">
      <alignment horizontal="right" vertical="center"/>
      <protection/>
    </xf>
    <xf numFmtId="0" fontId="65" fillId="0" borderId="30" xfId="65" applyFont="1" applyFill="1" applyBorder="1" applyAlignment="1">
      <alignment horizontal="center" vertical="center"/>
      <protection/>
    </xf>
    <xf numFmtId="0" fontId="62" fillId="0" borderId="15" xfId="55" applyFont="1" applyFill="1" applyBorder="1" applyAlignment="1">
      <alignment horizontal="left" vertical="top" wrapText="1"/>
      <protection/>
    </xf>
    <xf numFmtId="0" fontId="65" fillId="0" borderId="30" xfId="65" applyFont="1" applyFill="1" applyBorder="1" applyAlignment="1">
      <alignment vertical="center"/>
      <protection/>
    </xf>
    <xf numFmtId="0" fontId="66" fillId="0" borderId="33" xfId="62" applyFont="1" applyFill="1" applyBorder="1" applyAlignment="1">
      <alignment vertical="top" wrapText="1"/>
      <protection/>
    </xf>
    <xf numFmtId="0" fontId="65" fillId="0" borderId="31" xfId="62" applyFont="1" applyFill="1" applyBorder="1" applyAlignment="1">
      <alignment vertical="top" wrapText="1"/>
      <protection/>
    </xf>
    <xf numFmtId="0" fontId="66" fillId="0" borderId="19" xfId="62" applyFont="1" applyFill="1" applyBorder="1" applyAlignment="1">
      <alignment vertical="top" wrapText="1"/>
      <protection/>
    </xf>
    <xf numFmtId="0" fontId="63" fillId="0" borderId="19" xfId="62" applyFont="1" applyFill="1" applyBorder="1" applyAlignment="1">
      <alignment vertical="top" wrapText="1"/>
      <protection/>
    </xf>
    <xf numFmtId="172" fontId="62" fillId="0" borderId="30" xfId="64" applyNumberFormat="1" applyFont="1" applyFill="1" applyBorder="1" applyAlignment="1">
      <alignment vertical="center" wrapText="1"/>
      <protection/>
    </xf>
    <xf numFmtId="0" fontId="65" fillId="0" borderId="19" xfId="62" applyFont="1" applyFill="1" applyBorder="1" applyAlignment="1">
      <alignment horizontal="center" vertical="center" wrapText="1"/>
      <protection/>
    </xf>
    <xf numFmtId="205" fontId="62" fillId="0" borderId="15" xfId="58" applyNumberFormat="1" applyFont="1" applyFill="1" applyBorder="1" applyAlignment="1" applyProtection="1">
      <alignment horizontal="left" vertical="center" wrapText="1"/>
      <protection/>
    </xf>
    <xf numFmtId="186" fontId="65" fillId="0" borderId="15" xfId="65" applyNumberFormat="1" applyFont="1" applyFill="1" applyBorder="1" applyAlignment="1">
      <alignment horizontal="right" vertical="center"/>
      <protection/>
    </xf>
    <xf numFmtId="186" fontId="65" fillId="0" borderId="16" xfId="65" applyNumberFormat="1" applyFont="1" applyFill="1" applyBorder="1" applyAlignment="1">
      <alignment horizontal="right" vertical="center"/>
      <protection/>
    </xf>
    <xf numFmtId="0" fontId="62" fillId="0" borderId="19" xfId="62" applyFont="1" applyFill="1" applyBorder="1" applyAlignment="1">
      <alignment horizontal="left" vertical="center" wrapText="1"/>
      <protection/>
    </xf>
    <xf numFmtId="0" fontId="62" fillId="0" borderId="30" xfId="64" applyFont="1" applyFill="1" applyBorder="1" applyAlignment="1">
      <alignment vertical="center"/>
      <protection/>
    </xf>
    <xf numFmtId="0" fontId="62" fillId="0" borderId="15" xfId="55" applyFont="1" applyFill="1" applyBorder="1" applyAlignment="1">
      <alignment horizontal="justify" vertical="top" wrapText="1"/>
      <protection/>
    </xf>
    <xf numFmtId="223" fontId="62" fillId="0" borderId="15" xfId="64" applyNumberFormat="1" applyFont="1" applyFill="1" applyBorder="1" applyAlignment="1">
      <alignment horizontal="left" vertical="center" wrapText="1" indent="2"/>
      <protection/>
    </xf>
    <xf numFmtId="0" fontId="63" fillId="0" borderId="19" xfId="62" applyFont="1" applyFill="1" applyBorder="1" applyAlignment="1">
      <alignment horizontal="left" vertical="center" wrapText="1"/>
      <protection/>
    </xf>
    <xf numFmtId="186" fontId="68" fillId="0" borderId="15" xfId="64" applyNumberFormat="1" applyFont="1" applyFill="1" applyBorder="1" applyAlignment="1">
      <alignment horizontal="right" vertical="center" wrapText="1"/>
      <protection/>
    </xf>
    <xf numFmtId="0" fontId="62" fillId="0" borderId="42" xfId="64" applyFont="1" applyFill="1" applyBorder="1" applyAlignment="1">
      <alignment vertical="center"/>
      <protection/>
    </xf>
    <xf numFmtId="186" fontId="62" fillId="0" borderId="11" xfId="64" applyNumberFormat="1" applyFont="1" applyFill="1" applyBorder="1" applyAlignment="1">
      <alignment horizontal="right" vertical="center" wrapText="1"/>
      <protection/>
    </xf>
    <xf numFmtId="186" fontId="62" fillId="0" borderId="17" xfId="64" applyNumberFormat="1" applyFont="1" applyFill="1" applyBorder="1" applyAlignment="1">
      <alignment horizontal="right" vertical="center" wrapText="1"/>
      <protection/>
    </xf>
    <xf numFmtId="186" fontId="62" fillId="0" borderId="12" xfId="64" applyNumberFormat="1" applyFont="1" applyFill="1" applyBorder="1" applyAlignment="1">
      <alignment horizontal="right" vertical="center" wrapText="1"/>
      <protection/>
    </xf>
    <xf numFmtId="0" fontId="62" fillId="0" borderId="47" xfId="64" applyFont="1" applyFill="1" applyBorder="1" applyAlignment="1">
      <alignment horizontal="center" vertical="center"/>
      <protection/>
    </xf>
    <xf numFmtId="205" fontId="62" fillId="0" borderId="48" xfId="64" applyNumberFormat="1" applyFont="1" applyFill="1" applyBorder="1" applyAlignment="1">
      <alignment horizontal="left" vertical="center" wrapText="1" indent="2"/>
      <protection/>
    </xf>
    <xf numFmtId="172" fontId="62" fillId="0" borderId="48" xfId="64" applyNumberFormat="1" applyFont="1" applyFill="1" applyBorder="1" applyAlignment="1">
      <alignment horizontal="left" vertical="center" wrapText="1" indent="2"/>
      <protection/>
    </xf>
    <xf numFmtId="186" fontId="62" fillId="0" borderId="48" xfId="64" applyNumberFormat="1" applyFont="1" applyFill="1" applyBorder="1" applyAlignment="1">
      <alignment horizontal="right" vertical="center" wrapText="1"/>
      <protection/>
    </xf>
    <xf numFmtId="186" fontId="62" fillId="0" borderId="21" xfId="64" applyNumberFormat="1" applyFont="1" applyFill="1" applyBorder="1" applyAlignment="1">
      <alignment horizontal="right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классификация" xfId="56"/>
    <cellStyle name="Обычный 3" xfId="57"/>
    <cellStyle name="Обычный 3 2" xfId="58"/>
    <cellStyle name="Обычный 4" xfId="59"/>
    <cellStyle name="Обычный_3 и 4 2012 г" xfId="60"/>
    <cellStyle name="Обычный_pril k resh_07092011" xfId="61"/>
    <cellStyle name="Обычный_классификация" xfId="62"/>
    <cellStyle name="Обычный_прил 12_pril181_01062011" xfId="63"/>
    <cellStyle name="Обычный_Приложения 1-9 к бюджету 2007 Поправка" xfId="64"/>
    <cellStyle name="Обычный_Приложения 9-15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2 2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2 10" xfId="80"/>
    <cellStyle name="Финансовый 2 11" xfId="81"/>
    <cellStyle name="Финансовый 2 8" xfId="82"/>
    <cellStyle name="Финансовый 2 9" xfId="83"/>
    <cellStyle name="Финансовый 3" xfId="84"/>
    <cellStyle name="Финансовый_3 и 4 2012 г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zoomScale="75" zoomScaleNormal="75" zoomScalePageLayoutView="0" workbookViewId="0" topLeftCell="A12">
      <selection activeCell="A62" sqref="A62:C63"/>
    </sheetView>
  </sheetViews>
  <sheetFormatPr defaultColWidth="9.140625" defaultRowHeight="12.75"/>
  <cols>
    <col min="1" max="2" width="9.140625" style="58" customWidth="1"/>
    <col min="3" max="3" width="15.57421875" style="58" customWidth="1"/>
    <col min="4" max="5" width="9.140625" style="58" customWidth="1"/>
    <col min="6" max="6" width="19.00390625" style="58" customWidth="1"/>
    <col min="7" max="7" width="15.421875" style="58" customWidth="1"/>
    <col min="8" max="8" width="18.28125" style="58" customWidth="1"/>
    <col min="9" max="9" width="9.140625" style="58" customWidth="1"/>
    <col min="10" max="10" width="26.421875" style="58" customWidth="1"/>
    <col min="11" max="11" width="9.140625" style="62" customWidth="1"/>
    <col min="12" max="12" width="11.7109375" style="62" customWidth="1"/>
    <col min="13" max="15" width="17.421875" style="68" hidden="1" customWidth="1"/>
    <col min="16" max="16" width="17.421875" style="69" hidden="1" customWidth="1"/>
    <col min="17" max="17" width="18.28125" style="60" hidden="1" customWidth="1"/>
    <col min="18" max="18" width="9.140625" style="58" hidden="1" customWidth="1"/>
    <col min="19" max="19" width="17.140625" style="58" hidden="1" customWidth="1"/>
    <col min="20" max="20" width="4.28125" style="58" hidden="1" customWidth="1"/>
    <col min="21" max="21" width="17.140625" style="58" hidden="1" customWidth="1"/>
    <col min="22" max="22" width="9.140625" style="58" customWidth="1"/>
    <col min="23" max="23" width="15.7109375" style="58" customWidth="1"/>
    <col min="24" max="16384" width="9.140625" style="58" customWidth="1"/>
  </cols>
  <sheetData>
    <row r="1" spans="11:13" ht="15.75" hidden="1">
      <c r="K1" s="59"/>
      <c r="L1" s="5" t="s">
        <v>350</v>
      </c>
      <c r="M1" s="5"/>
    </row>
    <row r="2" spans="10:14" ht="15.75" hidden="1">
      <c r="J2" s="61"/>
      <c r="K2" s="59"/>
      <c r="L2" s="55" t="s">
        <v>1</v>
      </c>
      <c r="M2" s="55"/>
      <c r="N2" s="55"/>
    </row>
    <row r="3" spans="8:16" ht="15.75" hidden="1">
      <c r="H3" s="61"/>
      <c r="I3" s="61"/>
      <c r="J3" s="61"/>
      <c r="K3" s="59"/>
      <c r="L3" s="55" t="s">
        <v>349</v>
      </c>
      <c r="M3" s="55"/>
      <c r="N3" s="55"/>
      <c r="O3" s="55"/>
      <c r="P3" s="55"/>
    </row>
    <row r="4" spans="9:15" ht="15.75" hidden="1">
      <c r="I4" s="61"/>
      <c r="J4" s="61"/>
      <c r="K4" s="59"/>
      <c r="L4" s="55" t="s">
        <v>3</v>
      </c>
      <c r="M4" s="55"/>
      <c r="N4" s="55"/>
      <c r="O4" s="55"/>
    </row>
    <row r="5" spans="9:15" ht="15.75" hidden="1">
      <c r="I5" s="61"/>
      <c r="J5" s="61"/>
      <c r="K5" s="59"/>
      <c r="L5" s="55" t="s">
        <v>3</v>
      </c>
      <c r="M5" s="55"/>
      <c r="N5" s="55"/>
      <c r="O5" s="55"/>
    </row>
    <row r="6" spans="10:14" ht="15.75" hidden="1">
      <c r="J6" s="61"/>
      <c r="K6" s="59"/>
      <c r="L6" s="70" t="s">
        <v>351</v>
      </c>
      <c r="M6" s="70"/>
      <c r="N6" s="70"/>
    </row>
    <row r="7" ht="15" hidden="1"/>
    <row r="8" ht="15.75" hidden="1">
      <c r="L8" s="5" t="s">
        <v>5</v>
      </c>
    </row>
    <row r="9" ht="15" hidden="1"/>
    <row r="10" ht="15.75" hidden="1">
      <c r="L10" s="5" t="s">
        <v>352</v>
      </c>
    </row>
    <row r="11" ht="15.75" hidden="1">
      <c r="L11" s="5"/>
    </row>
    <row r="12" spans="1:12" ht="15.75">
      <c r="A12" s="578"/>
      <c r="B12" s="578"/>
      <c r="C12" s="578"/>
      <c r="D12" s="578"/>
      <c r="E12" s="578"/>
      <c r="F12" s="578"/>
      <c r="G12" s="578"/>
      <c r="H12" s="578"/>
      <c r="I12" s="578"/>
      <c r="J12" s="578"/>
      <c r="K12" s="579"/>
      <c r="L12" s="580" t="s">
        <v>350</v>
      </c>
    </row>
    <row r="13" spans="1:12" ht="15.75">
      <c r="A13" s="578"/>
      <c r="B13" s="578"/>
      <c r="C13" s="578"/>
      <c r="D13" s="578"/>
      <c r="E13" s="578"/>
      <c r="F13" s="578"/>
      <c r="G13" s="578"/>
      <c r="H13" s="578"/>
      <c r="I13" s="578"/>
      <c r="J13" s="578"/>
      <c r="K13" s="579"/>
      <c r="L13" s="580" t="s">
        <v>1</v>
      </c>
    </row>
    <row r="14" spans="1:12" ht="15.75">
      <c r="A14" s="578"/>
      <c r="B14" s="578"/>
      <c r="C14" s="578"/>
      <c r="D14" s="578"/>
      <c r="E14" s="578"/>
      <c r="F14" s="578"/>
      <c r="G14" s="578"/>
      <c r="H14" s="578"/>
      <c r="I14" s="578"/>
      <c r="J14" s="578"/>
      <c r="K14" s="579"/>
      <c r="L14" s="580" t="s">
        <v>349</v>
      </c>
    </row>
    <row r="15" spans="1:12" ht="15.75">
      <c r="A15" s="578"/>
      <c r="B15" s="578"/>
      <c r="C15" s="578"/>
      <c r="D15" s="578"/>
      <c r="E15" s="578"/>
      <c r="F15" s="578"/>
      <c r="G15" s="578"/>
      <c r="H15" s="578"/>
      <c r="I15" s="578"/>
      <c r="J15" s="578"/>
      <c r="K15" s="579"/>
      <c r="L15" s="580" t="s">
        <v>3</v>
      </c>
    </row>
    <row r="16" spans="1:12" ht="15">
      <c r="A16" s="578"/>
      <c r="B16" s="578"/>
      <c r="C16" s="578"/>
      <c r="D16" s="578"/>
      <c r="E16" s="578"/>
      <c r="F16" s="578"/>
      <c r="G16" s="578"/>
      <c r="H16" s="578"/>
      <c r="I16" s="578"/>
      <c r="J16" s="578"/>
      <c r="K16" s="579"/>
      <c r="L16" s="581" t="s">
        <v>807</v>
      </c>
    </row>
    <row r="17" spans="1:12" ht="15">
      <c r="A17" s="578"/>
      <c r="B17" s="578"/>
      <c r="C17" s="578"/>
      <c r="D17" s="578"/>
      <c r="E17" s="578"/>
      <c r="F17" s="578"/>
      <c r="G17" s="578"/>
      <c r="H17" s="578"/>
      <c r="I17" s="578"/>
      <c r="J17" s="578"/>
      <c r="K17" s="579"/>
      <c r="L17" s="582"/>
    </row>
    <row r="18" spans="1:12" ht="15.75">
      <c r="A18" s="578"/>
      <c r="B18" s="578"/>
      <c r="C18" s="578"/>
      <c r="D18" s="578"/>
      <c r="E18" s="578"/>
      <c r="F18" s="578"/>
      <c r="G18" s="578"/>
      <c r="H18" s="578"/>
      <c r="I18" s="578"/>
      <c r="J18" s="578"/>
      <c r="K18" s="579"/>
      <c r="L18" s="56" t="s">
        <v>5</v>
      </c>
    </row>
    <row r="19" spans="1:12" ht="15">
      <c r="A19" s="578"/>
      <c r="B19" s="578"/>
      <c r="C19" s="578"/>
      <c r="D19" s="578"/>
      <c r="E19" s="578"/>
      <c r="F19" s="578"/>
      <c r="G19" s="578"/>
      <c r="H19" s="578"/>
      <c r="I19" s="578"/>
      <c r="J19" s="578"/>
      <c r="K19" s="579"/>
      <c r="L19" s="57"/>
    </row>
    <row r="20" spans="1:12" ht="15.75">
      <c r="A20" s="578"/>
      <c r="B20" s="578"/>
      <c r="C20" s="578"/>
      <c r="D20" s="578"/>
      <c r="E20" s="578"/>
      <c r="F20" s="578"/>
      <c r="G20" s="578"/>
      <c r="H20" s="578"/>
      <c r="I20" s="578"/>
      <c r="J20" s="578"/>
      <c r="K20" s="579"/>
      <c r="L20" s="56" t="s">
        <v>6</v>
      </c>
    </row>
    <row r="21" spans="1:12" ht="15.75">
      <c r="A21" s="578"/>
      <c r="B21" s="578"/>
      <c r="C21" s="578"/>
      <c r="D21" s="578"/>
      <c r="E21" s="578"/>
      <c r="F21" s="578"/>
      <c r="G21" s="578"/>
      <c r="H21" s="578"/>
      <c r="I21" s="578"/>
      <c r="J21" s="578"/>
      <c r="K21" s="579"/>
      <c r="L21" s="583"/>
    </row>
    <row r="22" spans="1:12" ht="15.75">
      <c r="A22" s="578"/>
      <c r="B22" s="578"/>
      <c r="C22" s="578"/>
      <c r="D22" s="578"/>
      <c r="E22" s="578"/>
      <c r="F22" s="578"/>
      <c r="G22" s="578"/>
      <c r="H22" s="578"/>
      <c r="I22" s="578"/>
      <c r="J22" s="578"/>
      <c r="K22" s="579"/>
      <c r="L22" s="583"/>
    </row>
    <row r="23" spans="1:21" ht="15.75">
      <c r="A23" s="578"/>
      <c r="B23" s="578"/>
      <c r="C23" s="578"/>
      <c r="D23" s="578"/>
      <c r="E23" s="578"/>
      <c r="F23" s="578"/>
      <c r="G23" s="578"/>
      <c r="H23" s="578"/>
      <c r="I23" s="578"/>
      <c r="J23" s="578"/>
      <c r="K23" s="584" t="s">
        <v>468</v>
      </c>
      <c r="L23" s="584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5.75">
      <c r="A24" s="578"/>
      <c r="B24" s="578"/>
      <c r="C24" s="578"/>
      <c r="D24" s="578"/>
      <c r="E24" s="578"/>
      <c r="F24" s="578"/>
      <c r="G24" s="578"/>
      <c r="H24" s="578"/>
      <c r="I24" s="578"/>
      <c r="J24" s="585" t="s">
        <v>1</v>
      </c>
      <c r="K24" s="585"/>
      <c r="L24" s="585"/>
      <c r="Q24" s="71"/>
      <c r="S24" s="63"/>
      <c r="T24" s="63"/>
      <c r="U24" s="63"/>
    </row>
    <row r="25" spans="1:21" ht="15.75">
      <c r="A25" s="578"/>
      <c r="B25" s="578"/>
      <c r="C25" s="578"/>
      <c r="D25" s="578"/>
      <c r="E25" s="578"/>
      <c r="F25" s="578"/>
      <c r="G25" s="578"/>
      <c r="H25" s="585" t="s">
        <v>2</v>
      </c>
      <c r="I25" s="585"/>
      <c r="J25" s="585"/>
      <c r="K25" s="585"/>
      <c r="L25" s="585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15.75">
      <c r="A26" s="578"/>
      <c r="B26" s="578"/>
      <c r="C26" s="578"/>
      <c r="D26" s="578"/>
      <c r="E26" s="578"/>
      <c r="F26" s="578"/>
      <c r="G26" s="578"/>
      <c r="H26" s="578"/>
      <c r="I26" s="585" t="s">
        <v>3</v>
      </c>
      <c r="J26" s="585"/>
      <c r="K26" s="585"/>
      <c r="L26" s="585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5.75">
      <c r="A27" s="578"/>
      <c r="B27" s="578"/>
      <c r="C27" s="578"/>
      <c r="D27" s="578"/>
      <c r="E27" s="578"/>
      <c r="F27" s="578"/>
      <c r="G27" s="578"/>
      <c r="H27" s="578"/>
      <c r="I27" s="578"/>
      <c r="J27" s="450" t="s">
        <v>469</v>
      </c>
      <c r="K27" s="450"/>
      <c r="L27" s="450"/>
      <c r="Q27" s="61"/>
      <c r="R27" s="10" t="s">
        <v>4</v>
      </c>
      <c r="T27" s="72"/>
      <c r="U27" s="72"/>
    </row>
    <row r="28" spans="1:21" ht="15.75">
      <c r="A28" s="578"/>
      <c r="B28" s="578"/>
      <c r="C28" s="578"/>
      <c r="D28" s="578"/>
      <c r="E28" s="578"/>
      <c r="F28" s="578"/>
      <c r="G28" s="578"/>
      <c r="H28" s="578"/>
      <c r="I28" s="578"/>
      <c r="J28" s="578"/>
      <c r="K28" s="579"/>
      <c r="L28" s="579"/>
      <c r="Q28" s="61"/>
      <c r="R28" s="5"/>
      <c r="S28" s="5"/>
      <c r="T28" s="5"/>
      <c r="U28" s="5"/>
    </row>
    <row r="29" spans="1:20" ht="15.75">
      <c r="A29" s="578"/>
      <c r="B29" s="578"/>
      <c r="C29" s="578"/>
      <c r="D29" s="578"/>
      <c r="E29" s="578"/>
      <c r="F29" s="578"/>
      <c r="G29" s="578"/>
      <c r="H29" s="578"/>
      <c r="I29" s="578"/>
      <c r="J29" s="578"/>
      <c r="K29" s="579"/>
      <c r="L29" s="583" t="s">
        <v>5</v>
      </c>
      <c r="Q29" s="61"/>
      <c r="R29" s="5"/>
      <c r="S29" s="5"/>
      <c r="T29" s="5"/>
    </row>
    <row r="30" spans="1:21" ht="15.75">
      <c r="A30" s="578"/>
      <c r="B30" s="578"/>
      <c r="C30" s="578"/>
      <c r="D30" s="578"/>
      <c r="E30" s="578"/>
      <c r="F30" s="578"/>
      <c r="G30" s="578"/>
      <c r="H30" s="578"/>
      <c r="I30" s="578"/>
      <c r="J30" s="578"/>
      <c r="K30" s="579"/>
      <c r="L30" s="579"/>
      <c r="Q30" s="61"/>
      <c r="R30" s="5"/>
      <c r="S30" s="5"/>
      <c r="T30" s="5"/>
      <c r="U30" s="5"/>
    </row>
    <row r="31" spans="1:20" ht="15.75">
      <c r="A31" s="578"/>
      <c r="B31" s="578"/>
      <c r="C31" s="578"/>
      <c r="D31" s="578"/>
      <c r="E31" s="578"/>
      <c r="F31" s="578"/>
      <c r="G31" s="578"/>
      <c r="H31" s="578"/>
      <c r="I31" s="578"/>
      <c r="J31" s="578"/>
      <c r="K31" s="579"/>
      <c r="L31" s="583" t="s">
        <v>352</v>
      </c>
      <c r="Q31" s="61"/>
      <c r="R31" s="5"/>
      <c r="S31" s="5"/>
      <c r="T31" s="5"/>
    </row>
    <row r="32" spans="1:12" ht="15.75">
      <c r="A32" s="578"/>
      <c r="B32" s="578"/>
      <c r="C32" s="578"/>
      <c r="D32" s="578"/>
      <c r="E32" s="578"/>
      <c r="F32" s="578"/>
      <c r="G32" s="578"/>
      <c r="H32" s="578"/>
      <c r="I32" s="578"/>
      <c r="J32" s="583"/>
      <c r="K32" s="583"/>
      <c r="L32" s="583"/>
    </row>
    <row r="33" spans="1:12" ht="15.75">
      <c r="A33" s="578"/>
      <c r="B33" s="578"/>
      <c r="C33" s="578"/>
      <c r="D33" s="578"/>
      <c r="E33" s="578"/>
      <c r="F33" s="578"/>
      <c r="G33" s="578"/>
      <c r="H33" s="578"/>
      <c r="I33" s="578"/>
      <c r="J33" s="583"/>
      <c r="K33" s="583"/>
      <c r="L33" s="583"/>
    </row>
    <row r="34" spans="1:12" ht="15" hidden="1">
      <c r="A34" s="578"/>
      <c r="B34" s="578"/>
      <c r="C34" s="578"/>
      <c r="D34" s="578"/>
      <c r="E34" s="578"/>
      <c r="F34" s="578"/>
      <c r="G34" s="578"/>
      <c r="H34" s="578"/>
      <c r="I34" s="578"/>
      <c r="J34" s="578"/>
      <c r="K34" s="579"/>
      <c r="L34" s="579"/>
    </row>
    <row r="35" spans="1:12" ht="19.5" customHeight="1">
      <c r="A35" s="451" t="s">
        <v>353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</row>
    <row r="36" spans="1:12" ht="18.75">
      <c r="A36" s="451" t="s">
        <v>470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</row>
    <row r="37" spans="1:12" ht="18.75" hidden="1">
      <c r="A37" s="451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</row>
    <row r="38" spans="1:12" ht="18.75">
      <c r="A38" s="451" t="s">
        <v>471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</row>
    <row r="39" spans="1:21" ht="16.5" thickBot="1">
      <c r="A39" s="578"/>
      <c r="B39" s="578"/>
      <c r="C39" s="578"/>
      <c r="D39" s="578"/>
      <c r="E39" s="578"/>
      <c r="F39" s="578"/>
      <c r="G39" s="578"/>
      <c r="H39" s="578"/>
      <c r="I39" s="578"/>
      <c r="J39" s="578"/>
      <c r="K39" s="586" t="s">
        <v>472</v>
      </c>
      <c r="L39" s="586"/>
      <c r="R39" s="449"/>
      <c r="S39" s="449"/>
      <c r="T39" s="449" t="s">
        <v>472</v>
      </c>
      <c r="U39" s="449"/>
    </row>
    <row r="40" spans="1:21" ht="15.75">
      <c r="A40" s="587" t="s">
        <v>354</v>
      </c>
      <c r="B40" s="588"/>
      <c r="C40" s="589"/>
      <c r="D40" s="590" t="s">
        <v>355</v>
      </c>
      <c r="E40" s="591"/>
      <c r="F40" s="591"/>
      <c r="G40" s="591"/>
      <c r="H40" s="591"/>
      <c r="I40" s="591"/>
      <c r="J40" s="592"/>
      <c r="K40" s="593" t="s">
        <v>473</v>
      </c>
      <c r="L40" s="594"/>
      <c r="M40" s="456" t="s">
        <v>357</v>
      </c>
      <c r="N40" s="458" t="s">
        <v>358</v>
      </c>
      <c r="O40" s="458" t="s">
        <v>359</v>
      </c>
      <c r="P40" s="460" t="s">
        <v>360</v>
      </c>
      <c r="Q40" s="462" t="s">
        <v>361</v>
      </c>
      <c r="R40" s="452" t="s">
        <v>356</v>
      </c>
      <c r="S40" s="453"/>
      <c r="T40" s="452" t="s">
        <v>362</v>
      </c>
      <c r="U40" s="453"/>
    </row>
    <row r="41" spans="1:21" ht="16.5" thickBot="1">
      <c r="A41" s="595" t="s">
        <v>363</v>
      </c>
      <c r="B41" s="596"/>
      <c r="C41" s="597"/>
      <c r="D41" s="598"/>
      <c r="E41" s="599"/>
      <c r="F41" s="599"/>
      <c r="G41" s="599"/>
      <c r="H41" s="599"/>
      <c r="I41" s="599"/>
      <c r="J41" s="600"/>
      <c r="K41" s="601"/>
      <c r="L41" s="602"/>
      <c r="M41" s="457"/>
      <c r="N41" s="459"/>
      <c r="O41" s="459"/>
      <c r="P41" s="461"/>
      <c r="Q41" s="463"/>
      <c r="R41" s="454"/>
      <c r="S41" s="455"/>
      <c r="T41" s="454"/>
      <c r="U41" s="455"/>
    </row>
    <row r="42" spans="1:21" ht="16.5" thickBot="1">
      <c r="A42" s="603"/>
      <c r="B42" s="604">
        <v>1</v>
      </c>
      <c r="C42" s="605"/>
      <c r="D42" s="603"/>
      <c r="E42" s="606"/>
      <c r="F42" s="606"/>
      <c r="G42" s="604">
        <v>2</v>
      </c>
      <c r="H42" s="606"/>
      <c r="I42" s="606"/>
      <c r="J42" s="605"/>
      <c r="K42" s="607">
        <v>3</v>
      </c>
      <c r="L42" s="608"/>
      <c r="M42" s="73"/>
      <c r="N42" s="73"/>
      <c r="O42" s="73"/>
      <c r="P42" s="74"/>
      <c r="Q42" s="75"/>
      <c r="R42" s="464">
        <v>3</v>
      </c>
      <c r="S42" s="465"/>
      <c r="T42" s="464">
        <v>3</v>
      </c>
      <c r="U42" s="465"/>
    </row>
    <row r="43" spans="1:21" ht="15" customHeight="1">
      <c r="A43" s="609" t="s">
        <v>364</v>
      </c>
      <c r="B43" s="610"/>
      <c r="C43" s="611"/>
      <c r="D43" s="612" t="s">
        <v>365</v>
      </c>
      <c r="E43" s="613"/>
      <c r="F43" s="613"/>
      <c r="G43" s="613"/>
      <c r="H43" s="613"/>
      <c r="I43" s="613"/>
      <c r="J43" s="614"/>
      <c r="K43" s="615">
        <f>K45+K56+K62+K68+K87+K93+K109+K52+K49+K105</f>
        <v>66316.4</v>
      </c>
      <c r="L43" s="616"/>
      <c r="M43" s="466">
        <v>17235.358</v>
      </c>
      <c r="N43" s="466"/>
      <c r="O43" s="466"/>
      <c r="P43" s="467">
        <f>P45+P56+P62+P68+P87+P93+P109</f>
        <v>24582.394</v>
      </c>
      <c r="Q43" s="466">
        <v>20829</v>
      </c>
      <c r="R43" s="468">
        <f>R45+R56+R62+R68+R87+R93+R109+R52+R49+R105</f>
        <v>73596.20000000001</v>
      </c>
      <c r="S43" s="469"/>
      <c r="T43" s="468">
        <f>T45+T56+T62+T68+T87+T93+T109+T52+T49+T105</f>
        <v>75660.70000000001</v>
      </c>
      <c r="U43" s="469"/>
    </row>
    <row r="44" spans="1:21" ht="13.5" customHeight="1" thickBot="1">
      <c r="A44" s="617"/>
      <c r="B44" s="618"/>
      <c r="C44" s="619"/>
      <c r="D44" s="620"/>
      <c r="E44" s="621"/>
      <c r="F44" s="621"/>
      <c r="G44" s="621"/>
      <c r="H44" s="621"/>
      <c r="I44" s="621"/>
      <c r="J44" s="622"/>
      <c r="K44" s="623"/>
      <c r="L44" s="624"/>
      <c r="M44" s="466"/>
      <c r="N44" s="466"/>
      <c r="O44" s="466"/>
      <c r="P44" s="467"/>
      <c r="Q44" s="466"/>
      <c r="R44" s="470"/>
      <c r="S44" s="471"/>
      <c r="T44" s="470"/>
      <c r="U44" s="471"/>
    </row>
    <row r="45" spans="1:21" ht="15.75">
      <c r="A45" s="625" t="s">
        <v>366</v>
      </c>
      <c r="B45" s="626"/>
      <c r="C45" s="627"/>
      <c r="D45" s="628"/>
      <c r="E45" s="626"/>
      <c r="F45" s="626"/>
      <c r="G45" s="626"/>
      <c r="H45" s="626"/>
      <c r="I45" s="626"/>
      <c r="J45" s="627"/>
      <c r="K45" s="615">
        <f>K47</f>
        <v>24710.300000000003</v>
      </c>
      <c r="L45" s="616"/>
      <c r="M45" s="466">
        <v>4523.7</v>
      </c>
      <c r="N45" s="466"/>
      <c r="O45" s="466"/>
      <c r="P45" s="467">
        <f>P47</f>
        <v>5592.7</v>
      </c>
      <c r="Q45" s="472">
        <v>4938.464</v>
      </c>
      <c r="R45" s="468">
        <f>R47</f>
        <v>25200</v>
      </c>
      <c r="S45" s="469"/>
      <c r="T45" s="468">
        <f>T47</f>
        <v>26208</v>
      </c>
      <c r="U45" s="469"/>
    </row>
    <row r="46" spans="1:21" ht="16.5" thickBot="1">
      <c r="A46" s="629" t="s">
        <v>367</v>
      </c>
      <c r="B46" s="630"/>
      <c r="C46" s="631"/>
      <c r="D46" s="632" t="s">
        <v>368</v>
      </c>
      <c r="E46" s="630"/>
      <c r="F46" s="630"/>
      <c r="G46" s="630"/>
      <c r="H46" s="630"/>
      <c r="I46" s="630"/>
      <c r="J46" s="631"/>
      <c r="K46" s="623"/>
      <c r="L46" s="624"/>
      <c r="M46" s="466"/>
      <c r="N46" s="466"/>
      <c r="O46" s="466"/>
      <c r="P46" s="467"/>
      <c r="Q46" s="472"/>
      <c r="R46" s="470"/>
      <c r="S46" s="471"/>
      <c r="T46" s="470"/>
      <c r="U46" s="471"/>
    </row>
    <row r="47" spans="1:21" ht="15.75">
      <c r="A47" s="587" t="s">
        <v>369</v>
      </c>
      <c r="B47" s="588"/>
      <c r="C47" s="589"/>
      <c r="D47" s="633"/>
      <c r="E47" s="634"/>
      <c r="F47" s="634"/>
      <c r="G47" s="634"/>
      <c r="H47" s="634"/>
      <c r="I47" s="634"/>
      <c r="J47" s="635"/>
      <c r="K47" s="636">
        <f>23774.4+935.9</f>
        <v>24710.300000000003</v>
      </c>
      <c r="L47" s="637"/>
      <c r="M47" s="466">
        <v>4523.7</v>
      </c>
      <c r="N47" s="466">
        <v>534.5</v>
      </c>
      <c r="O47" s="473">
        <v>534.5</v>
      </c>
      <c r="P47" s="467">
        <f>M47+N47+O47</f>
        <v>5592.7</v>
      </c>
      <c r="Q47" s="472">
        <v>4938.464</v>
      </c>
      <c r="R47" s="474">
        <v>25200</v>
      </c>
      <c r="S47" s="475"/>
      <c r="T47" s="474">
        <v>26208</v>
      </c>
      <c r="U47" s="475"/>
    </row>
    <row r="48" spans="1:21" ht="16.5" thickBot="1">
      <c r="A48" s="595"/>
      <c r="B48" s="596"/>
      <c r="C48" s="597"/>
      <c r="D48" s="638" t="s">
        <v>370</v>
      </c>
      <c r="E48" s="639"/>
      <c r="F48" s="639"/>
      <c r="G48" s="639"/>
      <c r="H48" s="639"/>
      <c r="I48" s="639"/>
      <c r="J48" s="640"/>
      <c r="K48" s="641"/>
      <c r="L48" s="642"/>
      <c r="M48" s="466"/>
      <c r="N48" s="466"/>
      <c r="O48" s="473"/>
      <c r="P48" s="467"/>
      <c r="Q48" s="472"/>
      <c r="R48" s="476"/>
      <c r="S48" s="477"/>
      <c r="T48" s="476"/>
      <c r="U48" s="477"/>
    </row>
    <row r="49" spans="1:21" ht="15" customHeight="1">
      <c r="A49" s="643" t="s">
        <v>371</v>
      </c>
      <c r="B49" s="644"/>
      <c r="C49" s="645"/>
      <c r="D49" s="478" t="s">
        <v>372</v>
      </c>
      <c r="E49" s="479"/>
      <c r="F49" s="479"/>
      <c r="G49" s="479"/>
      <c r="H49" s="479"/>
      <c r="I49" s="479"/>
      <c r="J49" s="480"/>
      <c r="K49" s="615">
        <f>K51</f>
        <v>960.6</v>
      </c>
      <c r="L49" s="616"/>
      <c r="M49" s="466">
        <v>9794</v>
      </c>
      <c r="N49" s="466"/>
      <c r="O49" s="466"/>
      <c r="P49" s="467" t="e">
        <f>#REF!+P52+P53</f>
        <v>#REF!</v>
      </c>
      <c r="Q49" s="484">
        <v>12087.28833</v>
      </c>
      <c r="R49" s="468">
        <f>R51</f>
        <v>0</v>
      </c>
      <c r="S49" s="469"/>
      <c r="T49" s="468">
        <f>T51</f>
        <v>0</v>
      </c>
      <c r="U49" s="469"/>
    </row>
    <row r="50" spans="1:21" ht="15.75" customHeight="1" thickBot="1">
      <c r="A50" s="646"/>
      <c r="B50" s="647"/>
      <c r="C50" s="648"/>
      <c r="D50" s="481"/>
      <c r="E50" s="482"/>
      <c r="F50" s="482"/>
      <c r="G50" s="482"/>
      <c r="H50" s="482"/>
      <c r="I50" s="482"/>
      <c r="J50" s="483"/>
      <c r="K50" s="623"/>
      <c r="L50" s="624"/>
      <c r="M50" s="466"/>
      <c r="N50" s="466"/>
      <c r="O50" s="466"/>
      <c r="P50" s="467"/>
      <c r="Q50" s="484"/>
      <c r="R50" s="470"/>
      <c r="S50" s="471"/>
      <c r="T50" s="470"/>
      <c r="U50" s="471"/>
    </row>
    <row r="51" spans="1:21" ht="30.75" customHeight="1" thickBot="1">
      <c r="A51" s="649" t="s">
        <v>373</v>
      </c>
      <c r="B51" s="650"/>
      <c r="C51" s="651"/>
      <c r="D51" s="485" t="s">
        <v>374</v>
      </c>
      <c r="E51" s="486"/>
      <c r="F51" s="486"/>
      <c r="G51" s="486"/>
      <c r="H51" s="486"/>
      <c r="I51" s="486"/>
      <c r="J51" s="487"/>
      <c r="K51" s="652">
        <v>960.6</v>
      </c>
      <c r="L51" s="653"/>
      <c r="M51" s="76">
        <v>124</v>
      </c>
      <c r="N51" s="76"/>
      <c r="O51" s="76"/>
      <c r="P51" s="77">
        <f>M51+N51+O51</f>
        <v>124</v>
      </c>
      <c r="Q51" s="81">
        <v>206.22338</v>
      </c>
      <c r="R51" s="488"/>
      <c r="S51" s="489"/>
      <c r="T51" s="488"/>
      <c r="U51" s="489"/>
    </row>
    <row r="52" spans="1:21" ht="15" customHeight="1">
      <c r="A52" s="643" t="s">
        <v>375</v>
      </c>
      <c r="B52" s="644"/>
      <c r="C52" s="645"/>
      <c r="D52" s="654" t="s">
        <v>376</v>
      </c>
      <c r="E52" s="655"/>
      <c r="F52" s="655"/>
      <c r="G52" s="655"/>
      <c r="H52" s="655"/>
      <c r="I52" s="655"/>
      <c r="J52" s="656"/>
      <c r="K52" s="615">
        <f>K55</f>
        <v>70</v>
      </c>
      <c r="L52" s="616"/>
      <c r="M52" s="466">
        <v>9794</v>
      </c>
      <c r="N52" s="466"/>
      <c r="O52" s="466"/>
      <c r="P52" s="467">
        <f>P55+P56+P57</f>
        <v>15318</v>
      </c>
      <c r="Q52" s="484">
        <v>12087.28833</v>
      </c>
      <c r="R52" s="468">
        <f>R55</f>
        <v>75.8</v>
      </c>
      <c r="S52" s="469"/>
      <c r="T52" s="468">
        <f>T55</f>
        <v>80</v>
      </c>
      <c r="U52" s="469"/>
    </row>
    <row r="53" spans="1:21" ht="15.75" customHeight="1" thickBot="1">
      <c r="A53" s="646"/>
      <c r="B53" s="647"/>
      <c r="C53" s="648"/>
      <c r="D53" s="657"/>
      <c r="E53" s="658"/>
      <c r="F53" s="658"/>
      <c r="G53" s="658"/>
      <c r="H53" s="658"/>
      <c r="I53" s="658"/>
      <c r="J53" s="659"/>
      <c r="K53" s="623"/>
      <c r="L53" s="624"/>
      <c r="M53" s="466"/>
      <c r="N53" s="466"/>
      <c r="O53" s="466"/>
      <c r="P53" s="467"/>
      <c r="Q53" s="484"/>
      <c r="R53" s="470"/>
      <c r="S53" s="471"/>
      <c r="T53" s="470"/>
      <c r="U53" s="471"/>
    </row>
    <row r="54" spans="1:21" ht="16.5" hidden="1" thickBot="1">
      <c r="A54" s="629"/>
      <c r="B54" s="630"/>
      <c r="C54" s="630"/>
      <c r="D54" s="660"/>
      <c r="E54" s="661"/>
      <c r="F54" s="661"/>
      <c r="G54" s="661"/>
      <c r="H54" s="661"/>
      <c r="I54" s="661"/>
      <c r="J54" s="662"/>
      <c r="K54" s="663"/>
      <c r="L54" s="664"/>
      <c r="R54" s="82"/>
      <c r="S54" s="78"/>
      <c r="T54" s="82"/>
      <c r="U54" s="78"/>
    </row>
    <row r="55" spans="1:21" ht="16.5" thickBot="1">
      <c r="A55" s="665" t="s">
        <v>377</v>
      </c>
      <c r="B55" s="666"/>
      <c r="C55" s="667"/>
      <c r="D55" s="668" t="s">
        <v>378</v>
      </c>
      <c r="E55" s="669"/>
      <c r="F55" s="669"/>
      <c r="G55" s="669"/>
      <c r="H55" s="669"/>
      <c r="I55" s="669"/>
      <c r="J55" s="670"/>
      <c r="K55" s="652">
        <v>70</v>
      </c>
      <c r="L55" s="653"/>
      <c r="M55" s="76">
        <v>124</v>
      </c>
      <c r="N55" s="76"/>
      <c r="O55" s="76"/>
      <c r="P55" s="77">
        <f>M55+N55+O55</f>
        <v>124</v>
      </c>
      <c r="Q55" s="81">
        <v>206.22338</v>
      </c>
      <c r="R55" s="488">
        <v>75.8</v>
      </c>
      <c r="S55" s="489"/>
      <c r="T55" s="488">
        <v>80</v>
      </c>
      <c r="U55" s="489"/>
    </row>
    <row r="56" spans="1:21" ht="15" customHeight="1">
      <c r="A56" s="643" t="s">
        <v>379</v>
      </c>
      <c r="B56" s="644"/>
      <c r="C56" s="645"/>
      <c r="D56" s="654" t="s">
        <v>380</v>
      </c>
      <c r="E56" s="655"/>
      <c r="F56" s="655"/>
      <c r="G56" s="655"/>
      <c r="H56" s="655"/>
      <c r="I56" s="655"/>
      <c r="J56" s="656"/>
      <c r="K56" s="615">
        <f>K59+K61+K60</f>
        <v>37031.299999999996</v>
      </c>
      <c r="L56" s="616"/>
      <c r="M56" s="466">
        <v>9794</v>
      </c>
      <c r="N56" s="466"/>
      <c r="O56" s="466"/>
      <c r="P56" s="467">
        <f>P59+P60+P61</f>
        <v>15194</v>
      </c>
      <c r="Q56" s="484">
        <v>12087.28833</v>
      </c>
      <c r="R56" s="468">
        <f>R59+R61+R60</f>
        <v>44797.8</v>
      </c>
      <c r="S56" s="469"/>
      <c r="T56" s="468">
        <f>T59+T61+T60</f>
        <v>46588.6</v>
      </c>
      <c r="U56" s="469"/>
    </row>
    <row r="57" spans="1:21" ht="15.75" customHeight="1" thickBot="1">
      <c r="A57" s="646"/>
      <c r="B57" s="647"/>
      <c r="C57" s="648"/>
      <c r="D57" s="657"/>
      <c r="E57" s="658"/>
      <c r="F57" s="658"/>
      <c r="G57" s="658"/>
      <c r="H57" s="658"/>
      <c r="I57" s="658"/>
      <c r="J57" s="659"/>
      <c r="K57" s="623"/>
      <c r="L57" s="624"/>
      <c r="M57" s="466"/>
      <c r="N57" s="466"/>
      <c r="O57" s="466"/>
      <c r="P57" s="467"/>
      <c r="Q57" s="484"/>
      <c r="R57" s="470"/>
      <c r="S57" s="471"/>
      <c r="T57" s="470"/>
      <c r="U57" s="471"/>
    </row>
    <row r="58" spans="1:21" ht="16.5" hidden="1" thickBot="1">
      <c r="A58" s="629"/>
      <c r="B58" s="630"/>
      <c r="C58" s="630"/>
      <c r="D58" s="671"/>
      <c r="E58" s="672"/>
      <c r="F58" s="672"/>
      <c r="G58" s="672"/>
      <c r="H58" s="672"/>
      <c r="I58" s="672"/>
      <c r="J58" s="673"/>
      <c r="K58" s="663"/>
      <c r="L58" s="664"/>
      <c r="R58" s="82"/>
      <c r="S58" s="78"/>
      <c r="T58" s="82"/>
      <c r="U58" s="78"/>
    </row>
    <row r="59" spans="1:21" ht="16.5" thickBot="1">
      <c r="A59" s="665" t="s">
        <v>381</v>
      </c>
      <c r="B59" s="666"/>
      <c r="C59" s="667"/>
      <c r="D59" s="603" t="s">
        <v>382</v>
      </c>
      <c r="E59" s="606"/>
      <c r="F59" s="606"/>
      <c r="G59" s="606"/>
      <c r="H59" s="606"/>
      <c r="I59" s="606"/>
      <c r="J59" s="605"/>
      <c r="K59" s="652">
        <v>3600</v>
      </c>
      <c r="L59" s="653"/>
      <c r="M59" s="76">
        <v>124</v>
      </c>
      <c r="N59" s="76"/>
      <c r="O59" s="76"/>
      <c r="P59" s="77">
        <f>M59+N59+O59</f>
        <v>124</v>
      </c>
      <c r="Q59" s="81">
        <v>206.22338</v>
      </c>
      <c r="R59" s="488">
        <v>3816</v>
      </c>
      <c r="S59" s="489"/>
      <c r="T59" s="488">
        <v>3968.6</v>
      </c>
      <c r="U59" s="489"/>
    </row>
    <row r="60" spans="1:21" ht="16.5" hidden="1" thickBot="1">
      <c r="A60" s="665" t="s">
        <v>383</v>
      </c>
      <c r="B60" s="666"/>
      <c r="C60" s="667"/>
      <c r="D60" s="674" t="s">
        <v>384</v>
      </c>
      <c r="E60" s="675"/>
      <c r="F60" s="675"/>
      <c r="G60" s="675"/>
      <c r="H60" s="675"/>
      <c r="I60" s="675"/>
      <c r="J60" s="676"/>
      <c r="K60" s="677"/>
      <c r="L60" s="678"/>
      <c r="M60" s="76">
        <v>1970</v>
      </c>
      <c r="N60" s="76">
        <v>700</v>
      </c>
      <c r="O60" s="80">
        <v>700</v>
      </c>
      <c r="P60" s="77">
        <f>M60+N60+O60</f>
        <v>3370</v>
      </c>
      <c r="Q60" s="81">
        <v>2811.74088</v>
      </c>
      <c r="R60" s="488">
        <v>9783.8</v>
      </c>
      <c r="S60" s="489"/>
      <c r="T60" s="488">
        <v>10175</v>
      </c>
      <c r="U60" s="489"/>
    </row>
    <row r="61" spans="1:21" ht="16.5" thickBot="1">
      <c r="A61" s="665" t="s">
        <v>385</v>
      </c>
      <c r="B61" s="666"/>
      <c r="C61" s="667"/>
      <c r="D61" s="603" t="s">
        <v>386</v>
      </c>
      <c r="E61" s="606"/>
      <c r="F61" s="606"/>
      <c r="G61" s="606"/>
      <c r="H61" s="606"/>
      <c r="I61" s="606"/>
      <c r="J61" s="605"/>
      <c r="K61" s="652">
        <f>29432+3907.6+91.7</f>
        <v>33431.299999999996</v>
      </c>
      <c r="L61" s="653"/>
      <c r="M61" s="76">
        <v>7700</v>
      </c>
      <c r="N61" s="76">
        <v>2000</v>
      </c>
      <c r="O61" s="80">
        <v>2000</v>
      </c>
      <c r="P61" s="77">
        <f>M61+N61+O61</f>
        <v>11700</v>
      </c>
      <c r="Q61" s="81">
        <v>9069.32407</v>
      </c>
      <c r="R61" s="488">
        <v>31198</v>
      </c>
      <c r="S61" s="489"/>
      <c r="T61" s="488">
        <v>32445</v>
      </c>
      <c r="U61" s="489"/>
    </row>
    <row r="62" spans="1:21" ht="15" customHeight="1">
      <c r="A62" s="643" t="s">
        <v>387</v>
      </c>
      <c r="B62" s="644"/>
      <c r="C62" s="645"/>
      <c r="D62" s="654" t="s">
        <v>388</v>
      </c>
      <c r="E62" s="655"/>
      <c r="F62" s="655"/>
      <c r="G62" s="655"/>
      <c r="H62" s="655"/>
      <c r="I62" s="655"/>
      <c r="J62" s="656"/>
      <c r="K62" s="615">
        <f>K64</f>
        <v>5</v>
      </c>
      <c r="L62" s="616"/>
      <c r="M62" s="466">
        <v>17</v>
      </c>
      <c r="N62" s="466"/>
      <c r="O62" s="466"/>
      <c r="P62" s="467">
        <f>M62+N62+O62</f>
        <v>17</v>
      </c>
      <c r="Q62" s="466">
        <v>3.965</v>
      </c>
      <c r="R62" s="468">
        <f>R64</f>
        <v>8</v>
      </c>
      <c r="S62" s="469"/>
      <c r="T62" s="468">
        <f>T64</f>
        <v>10</v>
      </c>
      <c r="U62" s="469"/>
    </row>
    <row r="63" spans="1:21" ht="13.5" customHeight="1" thickBot="1">
      <c r="A63" s="646"/>
      <c r="B63" s="647"/>
      <c r="C63" s="648"/>
      <c r="D63" s="657"/>
      <c r="E63" s="658"/>
      <c r="F63" s="658"/>
      <c r="G63" s="658"/>
      <c r="H63" s="658"/>
      <c r="I63" s="658"/>
      <c r="J63" s="659"/>
      <c r="K63" s="623"/>
      <c r="L63" s="624"/>
      <c r="M63" s="466"/>
      <c r="N63" s="466"/>
      <c r="O63" s="466"/>
      <c r="P63" s="467"/>
      <c r="Q63" s="466"/>
      <c r="R63" s="470"/>
      <c r="S63" s="471"/>
      <c r="T63" s="470"/>
      <c r="U63" s="471"/>
    </row>
    <row r="64" spans="1:21" ht="15.75">
      <c r="A64" s="590" t="s">
        <v>389</v>
      </c>
      <c r="B64" s="591"/>
      <c r="C64" s="592"/>
      <c r="D64" s="633" t="s">
        <v>390</v>
      </c>
      <c r="E64" s="634"/>
      <c r="F64" s="634"/>
      <c r="G64" s="634"/>
      <c r="H64" s="634"/>
      <c r="I64" s="634"/>
      <c r="J64" s="634"/>
      <c r="K64" s="636">
        <v>5</v>
      </c>
      <c r="L64" s="637"/>
      <c r="M64" s="466">
        <v>17</v>
      </c>
      <c r="N64" s="466"/>
      <c r="O64" s="466"/>
      <c r="P64" s="467">
        <f>M64+N64+O64</f>
        <v>17</v>
      </c>
      <c r="Q64" s="466">
        <v>3.965</v>
      </c>
      <c r="R64" s="474">
        <v>8</v>
      </c>
      <c r="S64" s="475"/>
      <c r="T64" s="474">
        <v>10</v>
      </c>
      <c r="U64" s="475"/>
    </row>
    <row r="65" spans="1:21" ht="15.75">
      <c r="A65" s="679"/>
      <c r="B65" s="680"/>
      <c r="C65" s="681"/>
      <c r="D65" s="682" t="s">
        <v>391</v>
      </c>
      <c r="E65" s="675"/>
      <c r="F65" s="675"/>
      <c r="G65" s="675"/>
      <c r="H65" s="675"/>
      <c r="I65" s="675"/>
      <c r="J65" s="675"/>
      <c r="K65" s="683"/>
      <c r="L65" s="684"/>
      <c r="M65" s="466"/>
      <c r="N65" s="466"/>
      <c r="O65" s="466"/>
      <c r="P65" s="467"/>
      <c r="Q65" s="466"/>
      <c r="R65" s="490"/>
      <c r="S65" s="491"/>
      <c r="T65" s="490"/>
      <c r="U65" s="491"/>
    </row>
    <row r="66" spans="1:21" ht="15.75">
      <c r="A66" s="679"/>
      <c r="B66" s="680"/>
      <c r="C66" s="681"/>
      <c r="D66" s="682" t="s">
        <v>392</v>
      </c>
      <c r="E66" s="675"/>
      <c r="F66" s="675"/>
      <c r="G66" s="675"/>
      <c r="H66" s="675"/>
      <c r="I66" s="675"/>
      <c r="J66" s="675"/>
      <c r="K66" s="683"/>
      <c r="L66" s="684"/>
      <c r="M66" s="466"/>
      <c r="N66" s="466"/>
      <c r="O66" s="466"/>
      <c r="P66" s="467"/>
      <c r="Q66" s="466"/>
      <c r="R66" s="490"/>
      <c r="S66" s="491"/>
      <c r="T66" s="490"/>
      <c r="U66" s="491"/>
    </row>
    <row r="67" spans="1:21" ht="16.5" thickBot="1">
      <c r="A67" s="598"/>
      <c r="B67" s="599"/>
      <c r="C67" s="600"/>
      <c r="D67" s="685" t="s">
        <v>393</v>
      </c>
      <c r="E67" s="639"/>
      <c r="F67" s="639"/>
      <c r="G67" s="639"/>
      <c r="H67" s="639"/>
      <c r="I67" s="639"/>
      <c r="J67" s="639"/>
      <c r="K67" s="641"/>
      <c r="L67" s="642"/>
      <c r="M67" s="466"/>
      <c r="N67" s="466"/>
      <c r="O67" s="466"/>
      <c r="P67" s="467"/>
      <c r="Q67" s="466"/>
      <c r="R67" s="476"/>
      <c r="S67" s="477"/>
      <c r="T67" s="476"/>
      <c r="U67" s="477"/>
    </row>
    <row r="68" spans="1:21" ht="15.75">
      <c r="A68" s="643" t="s">
        <v>394</v>
      </c>
      <c r="B68" s="644"/>
      <c r="C68" s="645"/>
      <c r="D68" s="628" t="s">
        <v>395</v>
      </c>
      <c r="E68" s="626"/>
      <c r="F68" s="626"/>
      <c r="G68" s="626"/>
      <c r="H68" s="626"/>
      <c r="I68" s="626"/>
      <c r="J68" s="627"/>
      <c r="K68" s="615">
        <f>K71+K75+K83+K79</f>
        <v>1874.6</v>
      </c>
      <c r="L68" s="616"/>
      <c r="M68" s="466">
        <v>2183.658</v>
      </c>
      <c r="N68" s="466"/>
      <c r="O68" s="466"/>
      <c r="P68" s="467">
        <f>P71+P75+P83</f>
        <v>2913.6940000000004</v>
      </c>
      <c r="Q68" s="492">
        <v>2859.29671</v>
      </c>
      <c r="R68" s="493">
        <f>R71+R75+R83+R79</f>
        <v>1933</v>
      </c>
      <c r="S68" s="494"/>
      <c r="T68" s="493">
        <f>T71+T75+T83+T79</f>
        <v>1975</v>
      </c>
      <c r="U68" s="494"/>
    </row>
    <row r="69" spans="1:21" ht="15.75">
      <c r="A69" s="686"/>
      <c r="B69" s="687"/>
      <c r="C69" s="688"/>
      <c r="D69" s="689" t="s">
        <v>396</v>
      </c>
      <c r="E69" s="690"/>
      <c r="F69" s="690"/>
      <c r="G69" s="690"/>
      <c r="H69" s="690"/>
      <c r="I69" s="690"/>
      <c r="J69" s="691"/>
      <c r="K69" s="692"/>
      <c r="L69" s="693"/>
      <c r="M69" s="466"/>
      <c r="N69" s="466"/>
      <c r="O69" s="466"/>
      <c r="P69" s="467"/>
      <c r="Q69" s="492"/>
      <c r="R69" s="495"/>
      <c r="S69" s="496"/>
      <c r="T69" s="495"/>
      <c r="U69" s="496"/>
    </row>
    <row r="70" spans="1:21" ht="16.5" thickBot="1">
      <c r="A70" s="646"/>
      <c r="B70" s="647"/>
      <c r="C70" s="648"/>
      <c r="D70" s="632" t="s">
        <v>397</v>
      </c>
      <c r="E70" s="630"/>
      <c r="F70" s="630"/>
      <c r="G70" s="630"/>
      <c r="H70" s="630"/>
      <c r="I70" s="630"/>
      <c r="J70" s="631"/>
      <c r="K70" s="623"/>
      <c r="L70" s="624"/>
      <c r="M70" s="466"/>
      <c r="N70" s="466"/>
      <c r="O70" s="466"/>
      <c r="P70" s="467"/>
      <c r="Q70" s="492"/>
      <c r="R70" s="497"/>
      <c r="S70" s="498"/>
      <c r="T70" s="497"/>
      <c r="U70" s="498"/>
    </row>
    <row r="71" spans="1:21" ht="16.5" hidden="1" thickBot="1">
      <c r="A71" s="590" t="s">
        <v>398</v>
      </c>
      <c r="B71" s="591"/>
      <c r="C71" s="592"/>
      <c r="D71" s="694" t="s">
        <v>399</v>
      </c>
      <c r="E71" s="634"/>
      <c r="F71" s="634"/>
      <c r="G71" s="634"/>
      <c r="H71" s="634"/>
      <c r="I71" s="634"/>
      <c r="J71" s="635"/>
      <c r="K71" s="695"/>
      <c r="L71" s="696"/>
      <c r="M71" s="466">
        <v>1030</v>
      </c>
      <c r="N71" s="466">
        <v>140</v>
      </c>
      <c r="O71" s="473">
        <v>140</v>
      </c>
      <c r="P71" s="467">
        <f>M71+N71+O71</f>
        <v>1310</v>
      </c>
      <c r="Q71" s="492">
        <v>1430.72931</v>
      </c>
      <c r="R71" s="499"/>
      <c r="S71" s="500"/>
      <c r="T71" s="499"/>
      <c r="U71" s="500"/>
    </row>
    <row r="72" spans="1:21" ht="16.5" hidden="1" thickBot="1">
      <c r="A72" s="679"/>
      <c r="B72" s="680"/>
      <c r="C72" s="681"/>
      <c r="D72" s="682" t="s">
        <v>400</v>
      </c>
      <c r="E72" s="675"/>
      <c r="F72" s="675"/>
      <c r="G72" s="675"/>
      <c r="H72" s="675"/>
      <c r="I72" s="675"/>
      <c r="J72" s="676"/>
      <c r="K72" s="697"/>
      <c r="L72" s="698"/>
      <c r="M72" s="466"/>
      <c r="N72" s="466"/>
      <c r="O72" s="473"/>
      <c r="P72" s="467"/>
      <c r="Q72" s="492"/>
      <c r="R72" s="501"/>
      <c r="S72" s="502"/>
      <c r="T72" s="501"/>
      <c r="U72" s="502"/>
    </row>
    <row r="73" spans="1:21" ht="16.5" hidden="1" thickBot="1">
      <c r="A73" s="679"/>
      <c r="B73" s="680"/>
      <c r="C73" s="681"/>
      <c r="D73" s="682" t="s">
        <v>401</v>
      </c>
      <c r="E73" s="675"/>
      <c r="F73" s="675"/>
      <c r="G73" s="675"/>
      <c r="H73" s="675"/>
      <c r="I73" s="675"/>
      <c r="J73" s="676"/>
      <c r="K73" s="697"/>
      <c r="L73" s="698"/>
      <c r="M73" s="466"/>
      <c r="N73" s="466"/>
      <c r="O73" s="473"/>
      <c r="P73" s="467"/>
      <c r="Q73" s="492"/>
      <c r="R73" s="501"/>
      <c r="S73" s="502"/>
      <c r="T73" s="501"/>
      <c r="U73" s="502"/>
    </row>
    <row r="74" spans="1:21" ht="16.5" hidden="1" thickBot="1">
      <c r="A74" s="598"/>
      <c r="B74" s="599"/>
      <c r="C74" s="600"/>
      <c r="D74" s="685" t="s">
        <v>402</v>
      </c>
      <c r="E74" s="639"/>
      <c r="F74" s="639"/>
      <c r="G74" s="639"/>
      <c r="H74" s="639"/>
      <c r="I74" s="639"/>
      <c r="J74" s="640"/>
      <c r="K74" s="699"/>
      <c r="L74" s="700"/>
      <c r="M74" s="466"/>
      <c r="N74" s="466"/>
      <c r="O74" s="473"/>
      <c r="P74" s="467"/>
      <c r="Q74" s="492"/>
      <c r="R74" s="503"/>
      <c r="S74" s="504"/>
      <c r="T74" s="503"/>
      <c r="U74" s="504"/>
    </row>
    <row r="75" spans="1:21" ht="16.5" hidden="1" thickBot="1">
      <c r="A75" s="590" t="s">
        <v>403</v>
      </c>
      <c r="B75" s="591"/>
      <c r="C75" s="592"/>
      <c r="D75" s="633" t="s">
        <v>404</v>
      </c>
      <c r="E75" s="634"/>
      <c r="F75" s="634"/>
      <c r="G75" s="634"/>
      <c r="H75" s="634"/>
      <c r="I75" s="634"/>
      <c r="J75" s="635"/>
      <c r="K75" s="636"/>
      <c r="L75" s="637"/>
      <c r="M75" s="466">
        <v>928.55</v>
      </c>
      <c r="N75" s="466">
        <v>200</v>
      </c>
      <c r="O75" s="473">
        <v>200</v>
      </c>
      <c r="P75" s="467">
        <f>M75+N75+O75</f>
        <v>1328.55</v>
      </c>
      <c r="Q75" s="492">
        <v>1007.7294</v>
      </c>
      <c r="R75" s="505"/>
      <c r="S75" s="506"/>
      <c r="T75" s="505"/>
      <c r="U75" s="506"/>
    </row>
    <row r="76" spans="1:21" ht="14.25" customHeight="1" hidden="1">
      <c r="A76" s="679"/>
      <c r="B76" s="680"/>
      <c r="C76" s="681"/>
      <c r="D76" s="682" t="s">
        <v>405</v>
      </c>
      <c r="E76" s="675"/>
      <c r="F76" s="675"/>
      <c r="G76" s="675"/>
      <c r="H76" s="675"/>
      <c r="I76" s="675"/>
      <c r="J76" s="676"/>
      <c r="K76" s="683"/>
      <c r="L76" s="684"/>
      <c r="M76" s="466"/>
      <c r="N76" s="466"/>
      <c r="O76" s="473"/>
      <c r="P76" s="467"/>
      <c r="Q76" s="492"/>
      <c r="R76" s="507"/>
      <c r="S76" s="508"/>
      <c r="T76" s="507"/>
      <c r="U76" s="508"/>
    </row>
    <row r="77" spans="1:21" ht="15.75" customHeight="1" hidden="1">
      <c r="A77" s="679"/>
      <c r="B77" s="680"/>
      <c r="C77" s="681"/>
      <c r="D77" s="682" t="s">
        <v>406</v>
      </c>
      <c r="E77" s="675"/>
      <c r="F77" s="675"/>
      <c r="G77" s="675"/>
      <c r="H77" s="675"/>
      <c r="I77" s="675"/>
      <c r="J77" s="676"/>
      <c r="K77" s="683"/>
      <c r="L77" s="684"/>
      <c r="M77" s="466"/>
      <c r="N77" s="466"/>
      <c r="O77" s="473"/>
      <c r="P77" s="467"/>
      <c r="Q77" s="492"/>
      <c r="R77" s="507"/>
      <c r="S77" s="508"/>
      <c r="T77" s="507"/>
      <c r="U77" s="508"/>
    </row>
    <row r="78" spans="1:21" ht="15.75" customHeight="1" hidden="1" thickBot="1">
      <c r="A78" s="598"/>
      <c r="B78" s="599"/>
      <c r="C78" s="600"/>
      <c r="D78" s="685" t="s">
        <v>407</v>
      </c>
      <c r="E78" s="639"/>
      <c r="F78" s="639"/>
      <c r="G78" s="639"/>
      <c r="H78" s="639"/>
      <c r="I78" s="639"/>
      <c r="J78" s="640"/>
      <c r="K78" s="641"/>
      <c r="L78" s="642"/>
      <c r="M78" s="466"/>
      <c r="N78" s="466"/>
      <c r="O78" s="473"/>
      <c r="P78" s="467"/>
      <c r="Q78" s="492"/>
      <c r="R78" s="509"/>
      <c r="S78" s="510"/>
      <c r="T78" s="509"/>
      <c r="U78" s="510"/>
    </row>
    <row r="79" spans="1:21" ht="15.75">
      <c r="A79" s="590" t="s">
        <v>408</v>
      </c>
      <c r="B79" s="591"/>
      <c r="C79" s="592"/>
      <c r="D79" s="701"/>
      <c r="E79" s="675"/>
      <c r="F79" s="675"/>
      <c r="G79" s="675"/>
      <c r="H79" s="675"/>
      <c r="I79" s="675"/>
      <c r="J79" s="676"/>
      <c r="K79" s="636">
        <v>1026.6</v>
      </c>
      <c r="L79" s="637"/>
      <c r="M79" s="466">
        <v>928.55</v>
      </c>
      <c r="N79" s="466">
        <v>200</v>
      </c>
      <c r="O79" s="473">
        <v>200</v>
      </c>
      <c r="P79" s="467">
        <f>M79+N79+O79</f>
        <v>1328.55</v>
      </c>
      <c r="Q79" s="492">
        <v>1007.7294</v>
      </c>
      <c r="R79" s="505">
        <v>1035</v>
      </c>
      <c r="S79" s="506"/>
      <c r="T79" s="505">
        <v>1040</v>
      </c>
      <c r="U79" s="506"/>
    </row>
    <row r="80" spans="1:21" ht="14.25" customHeight="1">
      <c r="A80" s="679"/>
      <c r="B80" s="680"/>
      <c r="C80" s="681"/>
      <c r="D80" s="702" t="s">
        <v>409</v>
      </c>
      <c r="E80" s="675"/>
      <c r="F80" s="675"/>
      <c r="G80" s="675"/>
      <c r="H80" s="675"/>
      <c r="I80" s="675"/>
      <c r="J80" s="676"/>
      <c r="K80" s="683"/>
      <c r="L80" s="684"/>
      <c r="M80" s="466"/>
      <c r="N80" s="466"/>
      <c r="O80" s="473"/>
      <c r="P80" s="467"/>
      <c r="Q80" s="492"/>
      <c r="R80" s="507"/>
      <c r="S80" s="508"/>
      <c r="T80" s="507"/>
      <c r="U80" s="508"/>
    </row>
    <row r="81" spans="1:21" ht="15.75" customHeight="1">
      <c r="A81" s="679"/>
      <c r="B81" s="680"/>
      <c r="C81" s="681"/>
      <c r="D81" s="702" t="s">
        <v>410</v>
      </c>
      <c r="E81" s="675"/>
      <c r="F81" s="675"/>
      <c r="G81" s="675"/>
      <c r="H81" s="675"/>
      <c r="I81" s="675"/>
      <c r="J81" s="676"/>
      <c r="K81" s="683"/>
      <c r="L81" s="684"/>
      <c r="M81" s="466"/>
      <c r="N81" s="466"/>
      <c r="O81" s="473"/>
      <c r="P81" s="467"/>
      <c r="Q81" s="492"/>
      <c r="R81" s="507"/>
      <c r="S81" s="508"/>
      <c r="T81" s="507"/>
      <c r="U81" s="508"/>
    </row>
    <row r="82" spans="1:21" ht="15.75" customHeight="1" thickBot="1">
      <c r="A82" s="598"/>
      <c r="B82" s="599"/>
      <c r="C82" s="600"/>
      <c r="D82" s="703"/>
      <c r="E82" s="639"/>
      <c r="F82" s="639"/>
      <c r="G82" s="639"/>
      <c r="H82" s="639"/>
      <c r="I82" s="639"/>
      <c r="J82" s="640"/>
      <c r="K82" s="641"/>
      <c r="L82" s="642"/>
      <c r="M82" s="466"/>
      <c r="N82" s="466"/>
      <c r="O82" s="473"/>
      <c r="P82" s="467"/>
      <c r="Q82" s="492"/>
      <c r="R82" s="509"/>
      <c r="S82" s="510"/>
      <c r="T82" s="509"/>
      <c r="U82" s="510"/>
    </row>
    <row r="83" spans="1:21" ht="15" customHeight="1">
      <c r="A83" s="590" t="s">
        <v>411</v>
      </c>
      <c r="B83" s="591"/>
      <c r="C83" s="592"/>
      <c r="D83" s="694" t="s">
        <v>412</v>
      </c>
      <c r="E83" s="634"/>
      <c r="F83" s="634"/>
      <c r="G83" s="634"/>
      <c r="H83" s="634"/>
      <c r="I83" s="634"/>
      <c r="J83" s="635"/>
      <c r="K83" s="636">
        <v>848</v>
      </c>
      <c r="L83" s="637"/>
      <c r="M83" s="511">
        <v>225.108</v>
      </c>
      <c r="N83" s="514">
        <f>24.9+0.118</f>
        <v>25.017999999999997</v>
      </c>
      <c r="O83" s="517">
        <v>25.018</v>
      </c>
      <c r="P83" s="520">
        <f>M83+N83+O83</f>
        <v>275.144</v>
      </c>
      <c r="Q83" s="514">
        <v>420.838</v>
      </c>
      <c r="R83" s="523">
        <v>898</v>
      </c>
      <c r="S83" s="524"/>
      <c r="T83" s="523">
        <v>935</v>
      </c>
      <c r="U83" s="524"/>
    </row>
    <row r="84" spans="1:21" ht="12.75" customHeight="1">
      <c r="A84" s="679"/>
      <c r="B84" s="680"/>
      <c r="C84" s="681"/>
      <c r="D84" s="682" t="s">
        <v>413</v>
      </c>
      <c r="E84" s="675"/>
      <c r="F84" s="675"/>
      <c r="G84" s="675"/>
      <c r="H84" s="675"/>
      <c r="I84" s="675"/>
      <c r="J84" s="676"/>
      <c r="K84" s="683"/>
      <c r="L84" s="684"/>
      <c r="M84" s="512"/>
      <c r="N84" s="515"/>
      <c r="O84" s="518"/>
      <c r="P84" s="521"/>
      <c r="Q84" s="515"/>
      <c r="R84" s="525"/>
      <c r="S84" s="526"/>
      <c r="T84" s="525"/>
      <c r="U84" s="526"/>
    </row>
    <row r="85" spans="1:21" ht="12.75" customHeight="1">
      <c r="A85" s="679"/>
      <c r="B85" s="680"/>
      <c r="C85" s="681"/>
      <c r="D85" s="682" t="s">
        <v>414</v>
      </c>
      <c r="E85" s="675"/>
      <c r="F85" s="675"/>
      <c r="G85" s="675"/>
      <c r="H85" s="675"/>
      <c r="I85" s="675"/>
      <c r="J85" s="676"/>
      <c r="K85" s="683"/>
      <c r="L85" s="684"/>
      <c r="M85" s="512"/>
      <c r="N85" s="515"/>
      <c r="O85" s="518"/>
      <c r="P85" s="521"/>
      <c r="Q85" s="515"/>
      <c r="R85" s="525"/>
      <c r="S85" s="526"/>
      <c r="T85" s="525"/>
      <c r="U85" s="526"/>
    </row>
    <row r="86" spans="1:21" ht="12.75" customHeight="1" thickBot="1">
      <c r="A86" s="598"/>
      <c r="B86" s="599"/>
      <c r="C86" s="600"/>
      <c r="D86" s="685" t="s">
        <v>415</v>
      </c>
      <c r="E86" s="639"/>
      <c r="F86" s="639"/>
      <c r="G86" s="639"/>
      <c r="H86" s="639"/>
      <c r="I86" s="639"/>
      <c r="J86" s="640"/>
      <c r="K86" s="641"/>
      <c r="L86" s="642"/>
      <c r="M86" s="513"/>
      <c r="N86" s="516"/>
      <c r="O86" s="519"/>
      <c r="P86" s="522"/>
      <c r="Q86" s="516"/>
      <c r="R86" s="527"/>
      <c r="S86" s="528"/>
      <c r="T86" s="527"/>
      <c r="U86" s="528"/>
    </row>
    <row r="87" spans="1:21" ht="15.75">
      <c r="A87" s="643" t="s">
        <v>416</v>
      </c>
      <c r="B87" s="644"/>
      <c r="C87" s="645"/>
      <c r="D87" s="625" t="s">
        <v>417</v>
      </c>
      <c r="E87" s="626"/>
      <c r="F87" s="626"/>
      <c r="G87" s="626"/>
      <c r="H87" s="626"/>
      <c r="I87" s="626"/>
      <c r="J87" s="627"/>
      <c r="K87" s="615">
        <f>K89+K92</f>
        <v>10</v>
      </c>
      <c r="L87" s="616"/>
      <c r="M87" s="466">
        <v>97</v>
      </c>
      <c r="N87" s="466"/>
      <c r="O87" s="466"/>
      <c r="P87" s="467">
        <f>P89+P92</f>
        <v>125</v>
      </c>
      <c r="Q87" s="492">
        <v>435.29176</v>
      </c>
      <c r="R87" s="529">
        <f>R89+R92</f>
        <v>10.6</v>
      </c>
      <c r="S87" s="530"/>
      <c r="T87" s="529">
        <f>T89+T92</f>
        <v>11.1</v>
      </c>
      <c r="U87" s="530"/>
    </row>
    <row r="88" spans="1:21" ht="16.5" thickBot="1">
      <c r="A88" s="646"/>
      <c r="B88" s="647"/>
      <c r="C88" s="648"/>
      <c r="D88" s="629" t="s">
        <v>418</v>
      </c>
      <c r="E88" s="630"/>
      <c r="F88" s="630"/>
      <c r="G88" s="630"/>
      <c r="H88" s="630"/>
      <c r="I88" s="630"/>
      <c r="J88" s="631"/>
      <c r="K88" s="623"/>
      <c r="L88" s="624"/>
      <c r="M88" s="466"/>
      <c r="N88" s="466"/>
      <c r="O88" s="466"/>
      <c r="P88" s="467"/>
      <c r="Q88" s="492"/>
      <c r="R88" s="531"/>
      <c r="S88" s="532"/>
      <c r="T88" s="531"/>
      <c r="U88" s="532"/>
    </row>
    <row r="89" spans="1:21" ht="15" customHeight="1" hidden="1">
      <c r="A89" s="590" t="s">
        <v>419</v>
      </c>
      <c r="B89" s="591"/>
      <c r="C89" s="592"/>
      <c r="D89" s="694" t="s">
        <v>420</v>
      </c>
      <c r="E89" s="634"/>
      <c r="F89" s="634"/>
      <c r="G89" s="634"/>
      <c r="H89" s="634"/>
      <c r="I89" s="634"/>
      <c r="J89" s="635"/>
      <c r="K89" s="636"/>
      <c r="L89" s="704"/>
      <c r="M89" s="466">
        <v>69</v>
      </c>
      <c r="N89" s="466">
        <v>7</v>
      </c>
      <c r="O89" s="466">
        <v>7</v>
      </c>
      <c r="P89" s="467">
        <f>M89+N89+O89</f>
        <v>83</v>
      </c>
      <c r="Q89" s="466">
        <v>0.5</v>
      </c>
      <c r="R89" s="505"/>
      <c r="S89" s="533"/>
      <c r="T89" s="505"/>
      <c r="U89" s="533"/>
    </row>
    <row r="90" spans="1:21" ht="15" customHeight="1" hidden="1">
      <c r="A90" s="679"/>
      <c r="B90" s="680"/>
      <c r="C90" s="681"/>
      <c r="D90" s="682" t="s">
        <v>421</v>
      </c>
      <c r="E90" s="675"/>
      <c r="F90" s="675"/>
      <c r="G90" s="675"/>
      <c r="H90" s="675"/>
      <c r="I90" s="675"/>
      <c r="J90" s="676"/>
      <c r="K90" s="705"/>
      <c r="L90" s="706"/>
      <c r="M90" s="466"/>
      <c r="N90" s="466"/>
      <c r="O90" s="466"/>
      <c r="P90" s="467"/>
      <c r="Q90" s="466"/>
      <c r="R90" s="534"/>
      <c r="S90" s="535"/>
      <c r="T90" s="534"/>
      <c r="U90" s="535"/>
    </row>
    <row r="91" spans="1:21" ht="6.75" customHeight="1" hidden="1">
      <c r="A91" s="707"/>
      <c r="B91" s="708"/>
      <c r="C91" s="709"/>
      <c r="D91" s="710"/>
      <c r="E91" s="711"/>
      <c r="F91" s="711"/>
      <c r="G91" s="711"/>
      <c r="H91" s="711"/>
      <c r="I91" s="711"/>
      <c r="J91" s="712"/>
      <c r="K91" s="713"/>
      <c r="L91" s="714"/>
      <c r="M91" s="466"/>
      <c r="N91" s="466"/>
      <c r="O91" s="466"/>
      <c r="P91" s="467"/>
      <c r="Q91" s="466"/>
      <c r="R91" s="536"/>
      <c r="S91" s="537"/>
      <c r="T91" s="536"/>
      <c r="U91" s="537"/>
    </row>
    <row r="92" spans="1:21" ht="16.5" thickBot="1">
      <c r="A92" s="715" t="s">
        <v>422</v>
      </c>
      <c r="B92" s="716"/>
      <c r="C92" s="717"/>
      <c r="D92" s="682" t="s">
        <v>423</v>
      </c>
      <c r="E92" s="675"/>
      <c r="F92" s="675"/>
      <c r="G92" s="675"/>
      <c r="H92" s="675"/>
      <c r="I92" s="675"/>
      <c r="J92" s="676"/>
      <c r="K92" s="718">
        <v>10</v>
      </c>
      <c r="L92" s="719"/>
      <c r="M92" s="76">
        <v>28</v>
      </c>
      <c r="N92" s="76">
        <v>7</v>
      </c>
      <c r="O92" s="76">
        <v>7</v>
      </c>
      <c r="P92" s="77">
        <f>M92+N92+O92</f>
        <v>42</v>
      </c>
      <c r="Q92" s="83">
        <v>434.79176</v>
      </c>
      <c r="R92" s="538">
        <v>10.6</v>
      </c>
      <c r="S92" s="539"/>
      <c r="T92" s="538">
        <v>11.1</v>
      </c>
      <c r="U92" s="539"/>
    </row>
    <row r="93" spans="1:21" ht="15.75">
      <c r="A93" s="643" t="s">
        <v>424</v>
      </c>
      <c r="B93" s="644"/>
      <c r="C93" s="645"/>
      <c r="D93" s="628" t="s">
        <v>425</v>
      </c>
      <c r="E93" s="626"/>
      <c r="F93" s="626"/>
      <c r="G93" s="626"/>
      <c r="H93" s="626"/>
      <c r="I93" s="626"/>
      <c r="J93" s="627"/>
      <c r="K93" s="615">
        <f>K96+K101+K95</f>
        <v>1624.6</v>
      </c>
      <c r="L93" s="616"/>
      <c r="M93" s="466">
        <v>530</v>
      </c>
      <c r="N93" s="466"/>
      <c r="O93" s="466"/>
      <c r="P93" s="467">
        <f>P95+P96+P101</f>
        <v>590</v>
      </c>
      <c r="Q93" s="492">
        <v>375.10428</v>
      </c>
      <c r="R93" s="529">
        <f>R96+R101+R95</f>
        <v>1540</v>
      </c>
      <c r="S93" s="530"/>
      <c r="T93" s="529">
        <f>T96+T101+T95</f>
        <v>755</v>
      </c>
      <c r="U93" s="530"/>
    </row>
    <row r="94" spans="1:21" ht="16.5" thickBot="1">
      <c r="A94" s="646"/>
      <c r="B94" s="647"/>
      <c r="C94" s="648"/>
      <c r="D94" s="632" t="s">
        <v>426</v>
      </c>
      <c r="E94" s="630"/>
      <c r="F94" s="630"/>
      <c r="G94" s="630"/>
      <c r="H94" s="630"/>
      <c r="I94" s="630"/>
      <c r="J94" s="631"/>
      <c r="K94" s="623"/>
      <c r="L94" s="624"/>
      <c r="M94" s="540"/>
      <c r="N94" s="540"/>
      <c r="O94" s="540"/>
      <c r="P94" s="520"/>
      <c r="Q94" s="541"/>
      <c r="R94" s="531"/>
      <c r="S94" s="532"/>
      <c r="T94" s="531"/>
      <c r="U94" s="532"/>
    </row>
    <row r="95" spans="1:21" ht="15.75" hidden="1">
      <c r="A95" s="720" t="s">
        <v>427</v>
      </c>
      <c r="B95" s="721"/>
      <c r="C95" s="722"/>
      <c r="D95" s="723" t="s">
        <v>428</v>
      </c>
      <c r="E95" s="724"/>
      <c r="F95" s="724"/>
      <c r="G95" s="724"/>
      <c r="H95" s="724"/>
      <c r="I95" s="724"/>
      <c r="J95" s="725"/>
      <c r="K95" s="726"/>
      <c r="L95" s="727"/>
      <c r="M95" s="84"/>
      <c r="N95" s="85"/>
      <c r="O95" s="85"/>
      <c r="P95" s="86"/>
      <c r="Q95" s="87">
        <v>62.085</v>
      </c>
      <c r="R95" s="542"/>
      <c r="S95" s="543"/>
      <c r="T95" s="542"/>
      <c r="U95" s="543"/>
    </row>
    <row r="96" spans="1:21" ht="15.75">
      <c r="A96" s="728" t="s">
        <v>429</v>
      </c>
      <c r="B96" s="729"/>
      <c r="C96" s="730"/>
      <c r="D96" s="682" t="s">
        <v>430</v>
      </c>
      <c r="E96" s="675"/>
      <c r="F96" s="675"/>
      <c r="G96" s="675"/>
      <c r="H96" s="675"/>
      <c r="I96" s="675"/>
      <c r="J96" s="676"/>
      <c r="K96" s="683">
        <v>1624.6</v>
      </c>
      <c r="L96" s="684"/>
      <c r="M96" s="544">
        <v>190</v>
      </c>
      <c r="N96" s="544">
        <v>30</v>
      </c>
      <c r="O96" s="544">
        <v>30</v>
      </c>
      <c r="P96" s="522">
        <f>M96+N96+O96</f>
        <v>250</v>
      </c>
      <c r="Q96" s="545">
        <v>243.4375</v>
      </c>
      <c r="R96" s="507">
        <v>1540</v>
      </c>
      <c r="S96" s="508"/>
      <c r="T96" s="507">
        <v>755</v>
      </c>
      <c r="U96" s="508"/>
    </row>
    <row r="97" spans="1:21" ht="15.75">
      <c r="A97" s="679"/>
      <c r="B97" s="680"/>
      <c r="C97" s="681"/>
      <c r="D97" s="682" t="s">
        <v>431</v>
      </c>
      <c r="E97" s="675"/>
      <c r="F97" s="675"/>
      <c r="G97" s="675"/>
      <c r="H97" s="675"/>
      <c r="I97" s="675"/>
      <c r="J97" s="676"/>
      <c r="K97" s="683"/>
      <c r="L97" s="684"/>
      <c r="M97" s="466"/>
      <c r="N97" s="466"/>
      <c r="O97" s="466"/>
      <c r="P97" s="467"/>
      <c r="Q97" s="492"/>
      <c r="R97" s="507"/>
      <c r="S97" s="508"/>
      <c r="T97" s="507"/>
      <c r="U97" s="508"/>
    </row>
    <row r="98" spans="1:21" ht="15.75">
      <c r="A98" s="679"/>
      <c r="B98" s="680"/>
      <c r="C98" s="681"/>
      <c r="D98" s="682" t="s">
        <v>432</v>
      </c>
      <c r="E98" s="675"/>
      <c r="F98" s="675"/>
      <c r="G98" s="675"/>
      <c r="H98" s="675"/>
      <c r="I98" s="675"/>
      <c r="J98" s="676"/>
      <c r="K98" s="683"/>
      <c r="L98" s="684"/>
      <c r="M98" s="466"/>
      <c r="N98" s="466"/>
      <c r="O98" s="466"/>
      <c r="P98" s="467"/>
      <c r="Q98" s="492"/>
      <c r="R98" s="507"/>
      <c r="S98" s="508"/>
      <c r="T98" s="507"/>
      <c r="U98" s="508"/>
    </row>
    <row r="99" spans="1:21" ht="15.75">
      <c r="A99" s="679"/>
      <c r="B99" s="680"/>
      <c r="C99" s="681"/>
      <c r="D99" s="682" t="s">
        <v>433</v>
      </c>
      <c r="E99" s="675"/>
      <c r="F99" s="675"/>
      <c r="G99" s="675"/>
      <c r="H99" s="675"/>
      <c r="I99" s="675"/>
      <c r="J99" s="676"/>
      <c r="K99" s="683"/>
      <c r="L99" s="684"/>
      <c r="M99" s="466"/>
      <c r="N99" s="466"/>
      <c r="O99" s="466"/>
      <c r="P99" s="467"/>
      <c r="Q99" s="492"/>
      <c r="R99" s="507"/>
      <c r="S99" s="508"/>
      <c r="T99" s="507"/>
      <c r="U99" s="508"/>
    </row>
    <row r="100" spans="1:21" ht="16.5" thickBot="1">
      <c r="A100" s="598"/>
      <c r="B100" s="599"/>
      <c r="C100" s="600"/>
      <c r="D100" s="685" t="s">
        <v>434</v>
      </c>
      <c r="E100" s="639"/>
      <c r="F100" s="639"/>
      <c r="G100" s="639"/>
      <c r="H100" s="639"/>
      <c r="I100" s="639"/>
      <c r="J100" s="640"/>
      <c r="K100" s="641"/>
      <c r="L100" s="642"/>
      <c r="M100" s="466"/>
      <c r="N100" s="466"/>
      <c r="O100" s="466"/>
      <c r="P100" s="467"/>
      <c r="Q100" s="492"/>
      <c r="R100" s="509"/>
      <c r="S100" s="510"/>
      <c r="T100" s="509"/>
      <c r="U100" s="510"/>
    </row>
    <row r="101" spans="1:21" ht="16.5" hidden="1" thickBot="1">
      <c r="A101" s="590" t="s">
        <v>435</v>
      </c>
      <c r="B101" s="591"/>
      <c r="C101" s="592"/>
      <c r="D101" s="682" t="s">
        <v>436</v>
      </c>
      <c r="E101" s="675"/>
      <c r="F101" s="675"/>
      <c r="G101" s="675"/>
      <c r="H101" s="675"/>
      <c r="I101" s="675"/>
      <c r="J101" s="676"/>
      <c r="K101" s="695"/>
      <c r="L101" s="696"/>
      <c r="M101" s="466">
        <v>340</v>
      </c>
      <c r="N101" s="466"/>
      <c r="O101" s="466"/>
      <c r="P101" s="467">
        <f>M101+N101+O101</f>
        <v>340</v>
      </c>
      <c r="Q101" s="492">
        <v>69.58178</v>
      </c>
      <c r="R101" s="499"/>
      <c r="S101" s="500"/>
      <c r="T101" s="499"/>
      <c r="U101" s="500"/>
    </row>
    <row r="102" spans="1:21" ht="16.5" hidden="1" thickBot="1">
      <c r="A102" s="679"/>
      <c r="B102" s="680"/>
      <c r="C102" s="681"/>
      <c r="D102" s="682" t="s">
        <v>437</v>
      </c>
      <c r="E102" s="675"/>
      <c r="F102" s="675"/>
      <c r="G102" s="675"/>
      <c r="H102" s="675"/>
      <c r="I102" s="675"/>
      <c r="J102" s="676"/>
      <c r="K102" s="697"/>
      <c r="L102" s="698"/>
      <c r="M102" s="466"/>
      <c r="N102" s="466"/>
      <c r="O102" s="466"/>
      <c r="P102" s="467"/>
      <c r="Q102" s="492"/>
      <c r="R102" s="501"/>
      <c r="S102" s="502"/>
      <c r="T102" s="501"/>
      <c r="U102" s="502"/>
    </row>
    <row r="103" spans="1:21" ht="16.5" hidden="1" thickBot="1">
      <c r="A103" s="679"/>
      <c r="B103" s="680"/>
      <c r="C103" s="681"/>
      <c r="D103" s="682" t="s">
        <v>438</v>
      </c>
      <c r="E103" s="675"/>
      <c r="F103" s="675"/>
      <c r="G103" s="675"/>
      <c r="H103" s="675"/>
      <c r="I103" s="675"/>
      <c r="J103" s="676"/>
      <c r="K103" s="697"/>
      <c r="L103" s="698"/>
      <c r="M103" s="466"/>
      <c r="N103" s="466"/>
      <c r="O103" s="466"/>
      <c r="P103" s="467"/>
      <c r="Q103" s="492"/>
      <c r="R103" s="501"/>
      <c r="S103" s="502"/>
      <c r="T103" s="501"/>
      <c r="U103" s="502"/>
    </row>
    <row r="104" spans="1:21" ht="15.75" customHeight="1" hidden="1" thickBot="1">
      <c r="A104" s="674"/>
      <c r="B104" s="675"/>
      <c r="C104" s="676"/>
      <c r="D104" s="682"/>
      <c r="E104" s="675"/>
      <c r="F104" s="675"/>
      <c r="G104" s="675"/>
      <c r="H104" s="675"/>
      <c r="I104" s="675"/>
      <c r="J104" s="676"/>
      <c r="K104" s="697"/>
      <c r="L104" s="698"/>
      <c r="M104" s="76"/>
      <c r="N104" s="76"/>
      <c r="O104" s="76"/>
      <c r="P104" s="77"/>
      <c r="Q104" s="79"/>
      <c r="R104" s="501"/>
      <c r="S104" s="502"/>
      <c r="T104" s="501"/>
      <c r="U104" s="502"/>
    </row>
    <row r="105" spans="1:21" ht="15.75" customHeight="1">
      <c r="A105" s="643" t="s">
        <v>439</v>
      </c>
      <c r="B105" s="644"/>
      <c r="C105" s="645"/>
      <c r="D105" s="654" t="s">
        <v>440</v>
      </c>
      <c r="E105" s="655"/>
      <c r="F105" s="655"/>
      <c r="G105" s="655"/>
      <c r="H105" s="655"/>
      <c r="I105" s="655"/>
      <c r="J105" s="656"/>
      <c r="K105" s="615">
        <f>K107</f>
        <v>10</v>
      </c>
      <c r="L105" s="616"/>
      <c r="M105" s="76"/>
      <c r="N105" s="76"/>
      <c r="O105" s="76"/>
      <c r="P105" s="77"/>
      <c r="Q105" s="79"/>
      <c r="R105" s="529">
        <f>R107</f>
        <v>10</v>
      </c>
      <c r="S105" s="530"/>
      <c r="T105" s="529">
        <f>T107</f>
        <v>11</v>
      </c>
      <c r="U105" s="530"/>
    </row>
    <row r="106" spans="1:21" ht="15.75" customHeight="1" thickBot="1">
      <c r="A106" s="646"/>
      <c r="B106" s="647"/>
      <c r="C106" s="648"/>
      <c r="D106" s="657"/>
      <c r="E106" s="658"/>
      <c r="F106" s="658"/>
      <c r="G106" s="658"/>
      <c r="H106" s="658"/>
      <c r="I106" s="658"/>
      <c r="J106" s="659"/>
      <c r="K106" s="731"/>
      <c r="L106" s="732"/>
      <c r="M106" s="76"/>
      <c r="N106" s="76"/>
      <c r="O106" s="76"/>
      <c r="P106" s="77"/>
      <c r="Q106" s="79"/>
      <c r="R106" s="546"/>
      <c r="S106" s="547"/>
      <c r="T106" s="546"/>
      <c r="U106" s="547"/>
    </row>
    <row r="107" spans="1:21" ht="15.75" customHeight="1">
      <c r="A107" s="590" t="s">
        <v>441</v>
      </c>
      <c r="B107" s="591"/>
      <c r="C107" s="592"/>
      <c r="D107" s="733" t="s">
        <v>442</v>
      </c>
      <c r="E107" s="734"/>
      <c r="F107" s="734"/>
      <c r="G107" s="734"/>
      <c r="H107" s="734"/>
      <c r="I107" s="734"/>
      <c r="J107" s="735"/>
      <c r="K107" s="636">
        <v>10</v>
      </c>
      <c r="L107" s="637"/>
      <c r="M107" s="76"/>
      <c r="N107" s="76"/>
      <c r="O107" s="76"/>
      <c r="P107" s="77"/>
      <c r="Q107" s="79"/>
      <c r="R107" s="505">
        <v>10</v>
      </c>
      <c r="S107" s="506"/>
      <c r="T107" s="505">
        <v>11</v>
      </c>
      <c r="U107" s="506"/>
    </row>
    <row r="108" spans="1:21" ht="27" customHeight="1" thickBot="1">
      <c r="A108" s="598"/>
      <c r="B108" s="599"/>
      <c r="C108" s="600"/>
      <c r="D108" s="736"/>
      <c r="E108" s="737"/>
      <c r="F108" s="737"/>
      <c r="G108" s="737"/>
      <c r="H108" s="737"/>
      <c r="I108" s="737"/>
      <c r="J108" s="738"/>
      <c r="K108" s="739"/>
      <c r="L108" s="740"/>
      <c r="M108" s="76"/>
      <c r="N108" s="76"/>
      <c r="O108" s="76"/>
      <c r="P108" s="77"/>
      <c r="Q108" s="79"/>
      <c r="R108" s="548"/>
      <c r="S108" s="549"/>
      <c r="T108" s="548"/>
      <c r="U108" s="549"/>
    </row>
    <row r="109" spans="1:21" ht="15.75">
      <c r="A109" s="609" t="s">
        <v>443</v>
      </c>
      <c r="B109" s="610"/>
      <c r="C109" s="611"/>
      <c r="D109" s="625"/>
      <c r="E109" s="626"/>
      <c r="F109" s="626"/>
      <c r="G109" s="626"/>
      <c r="H109" s="626"/>
      <c r="I109" s="626"/>
      <c r="J109" s="627"/>
      <c r="K109" s="615">
        <f>K111</f>
        <v>20</v>
      </c>
      <c r="L109" s="616"/>
      <c r="M109" s="466">
        <v>90</v>
      </c>
      <c r="N109" s="466"/>
      <c r="O109" s="466"/>
      <c r="P109" s="467">
        <f>P111</f>
        <v>150</v>
      </c>
      <c r="Q109" s="492">
        <v>129.83756</v>
      </c>
      <c r="R109" s="529">
        <f>R111</f>
        <v>21</v>
      </c>
      <c r="S109" s="530"/>
      <c r="T109" s="529">
        <f>T111</f>
        <v>22</v>
      </c>
      <c r="U109" s="530"/>
    </row>
    <row r="110" spans="1:21" ht="16.5" thickBot="1">
      <c r="A110" s="617"/>
      <c r="B110" s="618"/>
      <c r="C110" s="619"/>
      <c r="D110" s="741" t="s">
        <v>444</v>
      </c>
      <c r="E110" s="742"/>
      <c r="F110" s="742"/>
      <c r="G110" s="742"/>
      <c r="H110" s="742"/>
      <c r="I110" s="742"/>
      <c r="J110" s="743"/>
      <c r="K110" s="731"/>
      <c r="L110" s="732"/>
      <c r="M110" s="466"/>
      <c r="N110" s="466"/>
      <c r="O110" s="466"/>
      <c r="P110" s="467"/>
      <c r="Q110" s="492"/>
      <c r="R110" s="546"/>
      <c r="S110" s="547"/>
      <c r="T110" s="546"/>
      <c r="U110" s="547"/>
    </row>
    <row r="111" spans="1:21" ht="15.75">
      <c r="A111" s="587" t="s">
        <v>445</v>
      </c>
      <c r="B111" s="588"/>
      <c r="C111" s="589"/>
      <c r="D111" s="625"/>
      <c r="E111" s="626"/>
      <c r="F111" s="626"/>
      <c r="G111" s="626"/>
      <c r="H111" s="626"/>
      <c r="I111" s="626"/>
      <c r="J111" s="627"/>
      <c r="K111" s="636">
        <v>20</v>
      </c>
      <c r="L111" s="637"/>
      <c r="M111" s="466">
        <v>90</v>
      </c>
      <c r="N111" s="466">
        <v>30</v>
      </c>
      <c r="O111" s="466">
        <v>30</v>
      </c>
      <c r="P111" s="467">
        <f>M111+N111+O111</f>
        <v>150</v>
      </c>
      <c r="Q111" s="492">
        <v>117.42056</v>
      </c>
      <c r="R111" s="505">
        <v>21</v>
      </c>
      <c r="S111" s="506"/>
      <c r="T111" s="505">
        <v>22</v>
      </c>
      <c r="U111" s="506"/>
    </row>
    <row r="112" spans="1:21" ht="16.5" thickBot="1">
      <c r="A112" s="595"/>
      <c r="B112" s="596"/>
      <c r="C112" s="597"/>
      <c r="D112" s="744" t="s">
        <v>446</v>
      </c>
      <c r="E112" s="742"/>
      <c r="F112" s="742"/>
      <c r="G112" s="742"/>
      <c r="H112" s="742"/>
      <c r="I112" s="742"/>
      <c r="J112" s="743"/>
      <c r="K112" s="739"/>
      <c r="L112" s="740"/>
      <c r="M112" s="466"/>
      <c r="N112" s="466"/>
      <c r="O112" s="466"/>
      <c r="P112" s="467"/>
      <c r="Q112" s="492"/>
      <c r="R112" s="548"/>
      <c r="S112" s="549"/>
      <c r="T112" s="548"/>
      <c r="U112" s="549"/>
    </row>
    <row r="113" spans="1:21" ht="15.75">
      <c r="A113" s="609" t="s">
        <v>447</v>
      </c>
      <c r="B113" s="610"/>
      <c r="C113" s="611"/>
      <c r="D113" s="625"/>
      <c r="E113" s="626"/>
      <c r="F113" s="626"/>
      <c r="G113" s="626"/>
      <c r="H113" s="626"/>
      <c r="I113" s="626"/>
      <c r="J113" s="627"/>
      <c r="K113" s="615">
        <f>K116+K121+K122+K123+K125+K117+L118+K124+K120+K119</f>
        <v>23516.198</v>
      </c>
      <c r="L113" s="616"/>
      <c r="M113" s="466">
        <v>8484.062</v>
      </c>
      <c r="N113" s="466"/>
      <c r="O113" s="466"/>
      <c r="P113" s="467">
        <f>P116+P121+P122+P123+P125</f>
        <v>8524.062</v>
      </c>
      <c r="Q113" s="492">
        <v>3580.94595</v>
      </c>
      <c r="R113" s="550">
        <f>R116+R121+R122+R123+R125+R117+S118+R124+R120+R119</f>
        <v>810.5</v>
      </c>
      <c r="S113" s="551"/>
      <c r="T113" s="550">
        <f>T116+T121+T122+T123+T125+T117+U118+T124+T120+T119</f>
        <v>818.5</v>
      </c>
      <c r="U113" s="551"/>
    </row>
    <row r="114" spans="1:21" ht="15.75">
      <c r="A114" s="745"/>
      <c r="B114" s="746"/>
      <c r="C114" s="747"/>
      <c r="D114" s="748" t="s">
        <v>448</v>
      </c>
      <c r="E114" s="690"/>
      <c r="F114" s="690"/>
      <c r="G114" s="690"/>
      <c r="H114" s="690"/>
      <c r="I114" s="690"/>
      <c r="J114" s="691"/>
      <c r="K114" s="692"/>
      <c r="L114" s="693"/>
      <c r="M114" s="466"/>
      <c r="N114" s="466"/>
      <c r="O114" s="466"/>
      <c r="P114" s="467"/>
      <c r="Q114" s="492"/>
      <c r="R114" s="552"/>
      <c r="S114" s="553"/>
      <c r="T114" s="552"/>
      <c r="U114" s="553"/>
    </row>
    <row r="115" spans="1:21" ht="0.75" customHeight="1" thickBot="1">
      <c r="A115" s="629"/>
      <c r="B115" s="630"/>
      <c r="C115" s="631"/>
      <c r="D115" s="629"/>
      <c r="E115" s="630"/>
      <c r="F115" s="630"/>
      <c r="G115" s="630"/>
      <c r="H115" s="630"/>
      <c r="I115" s="630"/>
      <c r="J115" s="631"/>
      <c r="K115" s="623"/>
      <c r="L115" s="624"/>
      <c r="M115" s="76"/>
      <c r="N115" s="76"/>
      <c r="O115" s="76"/>
      <c r="P115" s="77"/>
      <c r="Q115" s="79"/>
      <c r="R115" s="554"/>
      <c r="S115" s="555"/>
      <c r="T115" s="554"/>
      <c r="U115" s="555"/>
    </row>
    <row r="116" spans="1:21" ht="34.5" customHeight="1" thickBot="1">
      <c r="A116" s="749" t="s">
        <v>449</v>
      </c>
      <c r="B116" s="750"/>
      <c r="C116" s="751"/>
      <c r="D116" s="752" t="s">
        <v>450</v>
      </c>
      <c r="E116" s="753"/>
      <c r="F116" s="753"/>
      <c r="G116" s="753"/>
      <c r="H116" s="753"/>
      <c r="I116" s="753"/>
      <c r="J116" s="754"/>
      <c r="K116" s="652">
        <f>21944.9+95.6</f>
        <v>22040.5</v>
      </c>
      <c r="L116" s="653"/>
      <c r="M116" s="76">
        <v>6410.5</v>
      </c>
      <c r="N116" s="76"/>
      <c r="O116" s="76"/>
      <c r="P116" s="77">
        <f>M116</f>
        <v>6410.5</v>
      </c>
      <c r="Q116" s="79">
        <v>1538.52</v>
      </c>
      <c r="R116" s="556"/>
      <c r="S116" s="557"/>
      <c r="T116" s="556"/>
      <c r="U116" s="557"/>
    </row>
    <row r="117" spans="1:21" ht="34.5" customHeight="1" hidden="1" thickBot="1">
      <c r="A117" s="749" t="s">
        <v>451</v>
      </c>
      <c r="B117" s="750"/>
      <c r="C117" s="751"/>
      <c r="D117" s="752" t="s">
        <v>452</v>
      </c>
      <c r="E117" s="753"/>
      <c r="F117" s="753"/>
      <c r="G117" s="753"/>
      <c r="H117" s="753"/>
      <c r="I117" s="753"/>
      <c r="J117" s="754"/>
      <c r="K117" s="652"/>
      <c r="L117" s="653"/>
      <c r="M117" s="76"/>
      <c r="N117" s="76"/>
      <c r="O117" s="76"/>
      <c r="P117" s="77"/>
      <c r="Q117" s="79"/>
      <c r="R117" s="558"/>
      <c r="S117" s="559"/>
      <c r="T117" s="558"/>
      <c r="U117" s="559"/>
    </row>
    <row r="118" spans="1:21" ht="36.75" customHeight="1" hidden="1" thickBot="1">
      <c r="A118" s="749" t="s">
        <v>453</v>
      </c>
      <c r="B118" s="750"/>
      <c r="C118" s="751"/>
      <c r="D118" s="752" t="s">
        <v>454</v>
      </c>
      <c r="E118" s="753"/>
      <c r="F118" s="753"/>
      <c r="G118" s="753"/>
      <c r="H118" s="753"/>
      <c r="I118" s="753"/>
      <c r="J118" s="754"/>
      <c r="K118" s="755"/>
      <c r="L118" s="756"/>
      <c r="M118" s="76">
        <v>485.562</v>
      </c>
      <c r="N118" s="76"/>
      <c r="O118" s="76"/>
      <c r="P118" s="77">
        <v>485.562</v>
      </c>
      <c r="Q118" s="79">
        <v>485.562</v>
      </c>
      <c r="R118" s="88"/>
      <c r="S118" s="64"/>
      <c r="T118" s="88"/>
      <c r="U118" s="64"/>
    </row>
    <row r="119" spans="1:21" s="62" customFormat="1" ht="60" customHeight="1" hidden="1" thickBot="1">
      <c r="A119" s="757" t="s">
        <v>455</v>
      </c>
      <c r="B119" s="758"/>
      <c r="C119" s="759"/>
      <c r="D119" s="760" t="s">
        <v>474</v>
      </c>
      <c r="E119" s="761"/>
      <c r="F119" s="761"/>
      <c r="G119" s="761"/>
      <c r="H119" s="761"/>
      <c r="I119" s="761"/>
      <c r="J119" s="762"/>
      <c r="K119" s="763"/>
      <c r="L119" s="764"/>
      <c r="M119" s="369"/>
      <c r="N119" s="369"/>
      <c r="O119" s="369"/>
      <c r="P119" s="369"/>
      <c r="Q119" s="370"/>
      <c r="R119" s="560"/>
      <c r="S119" s="561"/>
      <c r="T119" s="560"/>
      <c r="U119" s="561"/>
    </row>
    <row r="120" spans="1:21" s="62" customFormat="1" ht="30.75" customHeight="1" thickBot="1">
      <c r="A120" s="757" t="s">
        <v>453</v>
      </c>
      <c r="B120" s="758"/>
      <c r="C120" s="759"/>
      <c r="D120" s="765" t="s">
        <v>789</v>
      </c>
      <c r="E120" s="766"/>
      <c r="F120" s="766"/>
      <c r="G120" s="766"/>
      <c r="H120" s="766"/>
      <c r="I120" s="766"/>
      <c r="J120" s="767"/>
      <c r="K120" s="763">
        <v>139.6</v>
      </c>
      <c r="L120" s="764"/>
      <c r="M120" s="369"/>
      <c r="N120" s="369"/>
      <c r="O120" s="369"/>
      <c r="P120" s="369"/>
      <c r="Q120" s="370"/>
      <c r="R120" s="560"/>
      <c r="S120" s="561"/>
      <c r="T120" s="560"/>
      <c r="U120" s="561"/>
    </row>
    <row r="121" spans="1:21" s="62" customFormat="1" ht="36.75" customHeight="1" thickBot="1">
      <c r="A121" s="757" t="s">
        <v>456</v>
      </c>
      <c r="B121" s="758"/>
      <c r="C121" s="759"/>
      <c r="D121" s="768" t="s">
        <v>457</v>
      </c>
      <c r="E121" s="769"/>
      <c r="F121" s="769"/>
      <c r="G121" s="769"/>
      <c r="H121" s="769"/>
      <c r="I121" s="769"/>
      <c r="J121" s="770"/>
      <c r="K121" s="763">
        <f>640.2+0.02-84.43</f>
        <v>555.79</v>
      </c>
      <c r="L121" s="764"/>
      <c r="M121" s="369">
        <v>485.562</v>
      </c>
      <c r="N121" s="369"/>
      <c r="O121" s="369"/>
      <c r="P121" s="369">
        <v>485.562</v>
      </c>
      <c r="Q121" s="370">
        <v>485.562</v>
      </c>
      <c r="R121" s="560"/>
      <c r="S121" s="561"/>
      <c r="T121" s="560"/>
      <c r="U121" s="561"/>
    </row>
    <row r="122" spans="1:23" ht="36.75" customHeight="1" thickBot="1">
      <c r="A122" s="749" t="s">
        <v>458</v>
      </c>
      <c r="B122" s="750"/>
      <c r="C122" s="751"/>
      <c r="D122" s="752" t="s">
        <v>459</v>
      </c>
      <c r="E122" s="753"/>
      <c r="F122" s="753"/>
      <c r="G122" s="753"/>
      <c r="H122" s="753"/>
      <c r="I122" s="753"/>
      <c r="J122" s="754"/>
      <c r="K122" s="763">
        <f>598.5+0.008</f>
        <v>598.508</v>
      </c>
      <c r="L122" s="764"/>
      <c r="M122" s="76">
        <v>10</v>
      </c>
      <c r="N122" s="76"/>
      <c r="O122" s="76"/>
      <c r="P122" s="77">
        <v>10</v>
      </c>
      <c r="Q122" s="79">
        <v>10</v>
      </c>
      <c r="R122" s="560">
        <v>598.5</v>
      </c>
      <c r="S122" s="561"/>
      <c r="T122" s="560">
        <v>598.5</v>
      </c>
      <c r="U122" s="561"/>
      <c r="W122" s="89"/>
    </row>
    <row r="123" spans="1:21" ht="48.75" customHeight="1" hidden="1" thickBot="1">
      <c r="A123" s="749" t="s">
        <v>460</v>
      </c>
      <c r="B123" s="750"/>
      <c r="C123" s="751"/>
      <c r="D123" s="752" t="s">
        <v>461</v>
      </c>
      <c r="E123" s="753"/>
      <c r="F123" s="753"/>
      <c r="G123" s="753"/>
      <c r="H123" s="753"/>
      <c r="I123" s="753"/>
      <c r="J123" s="754"/>
      <c r="K123" s="763"/>
      <c r="L123" s="764"/>
      <c r="M123" s="76">
        <v>613</v>
      </c>
      <c r="N123" s="76"/>
      <c r="O123" s="76"/>
      <c r="P123" s="77">
        <v>613</v>
      </c>
      <c r="Q123" s="79">
        <v>613</v>
      </c>
      <c r="R123" s="560"/>
      <c r="S123" s="561"/>
      <c r="T123" s="560"/>
      <c r="U123" s="561"/>
    </row>
    <row r="124" spans="1:21" ht="58.5" customHeight="1" hidden="1" thickBot="1">
      <c r="A124" s="749" t="s">
        <v>462</v>
      </c>
      <c r="B124" s="750"/>
      <c r="C124" s="751"/>
      <c r="D124" s="752" t="s">
        <v>463</v>
      </c>
      <c r="E124" s="753"/>
      <c r="F124" s="753"/>
      <c r="G124" s="753"/>
      <c r="H124" s="753"/>
      <c r="I124" s="753"/>
      <c r="J124" s="754"/>
      <c r="K124" s="763"/>
      <c r="L124" s="764"/>
      <c r="M124" s="76"/>
      <c r="N124" s="76"/>
      <c r="O124" s="76"/>
      <c r="P124" s="77"/>
      <c r="Q124" s="79"/>
      <c r="R124" s="562"/>
      <c r="S124" s="563"/>
      <c r="T124" s="562"/>
      <c r="U124" s="563"/>
    </row>
    <row r="125" spans="1:21" ht="34.5" customHeight="1" thickBot="1">
      <c r="A125" s="749" t="s">
        <v>464</v>
      </c>
      <c r="B125" s="750"/>
      <c r="C125" s="751"/>
      <c r="D125" s="771" t="s">
        <v>465</v>
      </c>
      <c r="E125" s="772"/>
      <c r="F125" s="772"/>
      <c r="G125" s="772"/>
      <c r="H125" s="772"/>
      <c r="I125" s="772"/>
      <c r="J125" s="773"/>
      <c r="K125" s="652">
        <f>200-18.2</f>
        <v>181.8</v>
      </c>
      <c r="L125" s="653"/>
      <c r="M125" s="76">
        <v>965</v>
      </c>
      <c r="N125" s="76">
        <v>20</v>
      </c>
      <c r="O125" s="76">
        <v>20</v>
      </c>
      <c r="P125" s="77">
        <f>M125+N125+O125</f>
        <v>1005</v>
      </c>
      <c r="Q125" s="79">
        <v>1222.22</v>
      </c>
      <c r="R125" s="564">
        <v>212</v>
      </c>
      <c r="S125" s="565"/>
      <c r="T125" s="564">
        <v>220</v>
      </c>
      <c r="U125" s="565"/>
    </row>
    <row r="126" spans="1:21" ht="12.75" customHeight="1">
      <c r="A126" s="609" t="s">
        <v>466</v>
      </c>
      <c r="B126" s="610"/>
      <c r="C126" s="611"/>
      <c r="D126" s="694"/>
      <c r="E126" s="634"/>
      <c r="F126" s="634"/>
      <c r="G126" s="634"/>
      <c r="H126" s="634"/>
      <c r="I126" s="634"/>
      <c r="J126" s="635"/>
      <c r="K126" s="615">
        <f>K43+K113</f>
        <v>89832.598</v>
      </c>
      <c r="L126" s="616"/>
      <c r="M126" s="466">
        <v>25719.42</v>
      </c>
      <c r="N126" s="466"/>
      <c r="O126" s="466"/>
      <c r="P126" s="520">
        <f>P43+P113</f>
        <v>33106.456</v>
      </c>
      <c r="Q126" s="466"/>
      <c r="R126" s="550">
        <f>R43+R113</f>
        <v>74406.70000000001</v>
      </c>
      <c r="S126" s="551"/>
      <c r="T126" s="550">
        <f>T43+T113</f>
        <v>76479.20000000001</v>
      </c>
      <c r="U126" s="551"/>
    </row>
    <row r="127" spans="1:21" ht="16.5" customHeight="1" thickBot="1">
      <c r="A127" s="617"/>
      <c r="B127" s="618"/>
      <c r="C127" s="619"/>
      <c r="D127" s="629"/>
      <c r="E127" s="630"/>
      <c r="F127" s="630"/>
      <c r="G127" s="639"/>
      <c r="H127" s="639"/>
      <c r="I127" s="639"/>
      <c r="J127" s="640"/>
      <c r="K127" s="623"/>
      <c r="L127" s="624"/>
      <c r="M127" s="466"/>
      <c r="N127" s="466"/>
      <c r="O127" s="466"/>
      <c r="P127" s="522"/>
      <c r="Q127" s="466"/>
      <c r="R127" s="554"/>
      <c r="S127" s="555"/>
      <c r="T127" s="554"/>
      <c r="U127" s="555"/>
    </row>
    <row r="128" spans="11:16" ht="15">
      <c r="K128" s="65"/>
      <c r="L128" s="65"/>
      <c r="N128" s="68">
        <f>SUM(N43:N127)</f>
        <v>3893.518</v>
      </c>
      <c r="O128" s="68">
        <f>SUM(O43:O127)</f>
        <v>3893.518</v>
      </c>
      <c r="P128" s="69">
        <f>M126+N128+O128</f>
        <v>33506.456</v>
      </c>
    </row>
    <row r="130" spans="1:3" ht="15">
      <c r="A130" s="448"/>
      <c r="B130" s="448"/>
      <c r="C130" s="448"/>
    </row>
  </sheetData>
  <sheetProtection/>
  <mergeCells count="316">
    <mergeCell ref="P126:P127"/>
    <mergeCell ref="Q126:Q127"/>
    <mergeCell ref="R126:S127"/>
    <mergeCell ref="T126:U127"/>
    <mergeCell ref="A125:C125"/>
    <mergeCell ref="D125:J125"/>
    <mergeCell ref="K125:L125"/>
    <mergeCell ref="R125:S125"/>
    <mergeCell ref="T125:U125"/>
    <mergeCell ref="A126:C127"/>
    <mergeCell ref="K126:L127"/>
    <mergeCell ref="M126:M127"/>
    <mergeCell ref="N126:N127"/>
    <mergeCell ref="O126:O127"/>
    <mergeCell ref="A123:C123"/>
    <mergeCell ref="D123:J123"/>
    <mergeCell ref="K123:L123"/>
    <mergeCell ref="R123:S123"/>
    <mergeCell ref="T123:U123"/>
    <mergeCell ref="A124:C124"/>
    <mergeCell ref="D124:J124"/>
    <mergeCell ref="K124:L124"/>
    <mergeCell ref="R124:S124"/>
    <mergeCell ref="T124:U124"/>
    <mergeCell ref="A121:C121"/>
    <mergeCell ref="D121:J121"/>
    <mergeCell ref="K121:L121"/>
    <mergeCell ref="R121:S121"/>
    <mergeCell ref="T121:U121"/>
    <mergeCell ref="A122:C122"/>
    <mergeCell ref="D122:J122"/>
    <mergeCell ref="K122:L122"/>
    <mergeCell ref="R122:S122"/>
    <mergeCell ref="T122:U122"/>
    <mergeCell ref="A119:C119"/>
    <mergeCell ref="D119:J119"/>
    <mergeCell ref="K119:L119"/>
    <mergeCell ref="R119:S119"/>
    <mergeCell ref="T119:U119"/>
    <mergeCell ref="A120:C120"/>
    <mergeCell ref="D120:J120"/>
    <mergeCell ref="K120:L120"/>
    <mergeCell ref="R120:S120"/>
    <mergeCell ref="T120:U120"/>
    <mergeCell ref="A117:C117"/>
    <mergeCell ref="D117:J117"/>
    <mergeCell ref="K117:L117"/>
    <mergeCell ref="R117:S117"/>
    <mergeCell ref="T117:U117"/>
    <mergeCell ref="A118:C118"/>
    <mergeCell ref="D118:J118"/>
    <mergeCell ref="R113:S115"/>
    <mergeCell ref="T113:U115"/>
    <mergeCell ref="A116:C116"/>
    <mergeCell ref="D116:J116"/>
    <mergeCell ref="K116:L116"/>
    <mergeCell ref="R116:S116"/>
    <mergeCell ref="T116:U116"/>
    <mergeCell ref="Q111:Q112"/>
    <mergeCell ref="R111:S112"/>
    <mergeCell ref="T111:U112"/>
    <mergeCell ref="A113:C114"/>
    <mergeCell ref="K113:L115"/>
    <mergeCell ref="M113:M114"/>
    <mergeCell ref="N113:N114"/>
    <mergeCell ref="O113:O114"/>
    <mergeCell ref="P113:P114"/>
    <mergeCell ref="Q113:Q114"/>
    <mergeCell ref="P109:P110"/>
    <mergeCell ref="Q109:Q110"/>
    <mergeCell ref="R109:S110"/>
    <mergeCell ref="T109:U110"/>
    <mergeCell ref="A111:C112"/>
    <mergeCell ref="K111:L112"/>
    <mergeCell ref="M111:M112"/>
    <mergeCell ref="N111:N112"/>
    <mergeCell ref="O111:O112"/>
    <mergeCell ref="P111:P112"/>
    <mergeCell ref="A107:C108"/>
    <mergeCell ref="D107:J108"/>
    <mergeCell ref="K107:L108"/>
    <mergeCell ref="R107:S108"/>
    <mergeCell ref="T107:U108"/>
    <mergeCell ref="A109:C110"/>
    <mergeCell ref="K109:L110"/>
    <mergeCell ref="M109:M110"/>
    <mergeCell ref="N109:N110"/>
    <mergeCell ref="O109:O110"/>
    <mergeCell ref="R101:S104"/>
    <mergeCell ref="T101:U104"/>
    <mergeCell ref="A105:C106"/>
    <mergeCell ref="D105:J106"/>
    <mergeCell ref="K105:L106"/>
    <mergeCell ref="R105:S106"/>
    <mergeCell ref="T105:U106"/>
    <mergeCell ref="Q96:Q100"/>
    <mergeCell ref="R96:S100"/>
    <mergeCell ref="T96:U100"/>
    <mergeCell ref="A101:C103"/>
    <mergeCell ref="K101:L104"/>
    <mergeCell ref="M101:M103"/>
    <mergeCell ref="N101:N103"/>
    <mergeCell ref="O101:O103"/>
    <mergeCell ref="P101:P103"/>
    <mergeCell ref="Q101:Q103"/>
    <mergeCell ref="A96:C100"/>
    <mergeCell ref="K96:L100"/>
    <mergeCell ref="M96:M100"/>
    <mergeCell ref="N96:N100"/>
    <mergeCell ref="O96:O100"/>
    <mergeCell ref="P96:P100"/>
    <mergeCell ref="Q93:Q94"/>
    <mergeCell ref="R93:S94"/>
    <mergeCell ref="T93:U94"/>
    <mergeCell ref="A95:C95"/>
    <mergeCell ref="K95:L95"/>
    <mergeCell ref="R95:S95"/>
    <mergeCell ref="T95:U95"/>
    <mergeCell ref="A92:C92"/>
    <mergeCell ref="K92:L92"/>
    <mergeCell ref="R92:S92"/>
    <mergeCell ref="T92:U92"/>
    <mergeCell ref="A93:C94"/>
    <mergeCell ref="K93:L94"/>
    <mergeCell ref="M93:M94"/>
    <mergeCell ref="N93:N94"/>
    <mergeCell ref="O93:O94"/>
    <mergeCell ref="P93:P94"/>
    <mergeCell ref="T87:U88"/>
    <mergeCell ref="A89:C91"/>
    <mergeCell ref="K89:L91"/>
    <mergeCell ref="M89:M91"/>
    <mergeCell ref="N89:N91"/>
    <mergeCell ref="O89:O91"/>
    <mergeCell ref="P89:P91"/>
    <mergeCell ref="Q89:Q91"/>
    <mergeCell ref="R89:S91"/>
    <mergeCell ref="T89:U91"/>
    <mergeCell ref="R83:S86"/>
    <mergeCell ref="T83:U86"/>
    <mergeCell ref="A87:C88"/>
    <mergeCell ref="K87:L88"/>
    <mergeCell ref="M87:M88"/>
    <mergeCell ref="N87:N88"/>
    <mergeCell ref="O87:O88"/>
    <mergeCell ref="P87:P88"/>
    <mergeCell ref="Q87:Q88"/>
    <mergeCell ref="R87:S88"/>
    <mergeCell ref="Q79:Q82"/>
    <mergeCell ref="R79:S82"/>
    <mergeCell ref="T79:U82"/>
    <mergeCell ref="A83:C86"/>
    <mergeCell ref="K83:L86"/>
    <mergeCell ref="M83:M86"/>
    <mergeCell ref="N83:N86"/>
    <mergeCell ref="O83:O86"/>
    <mergeCell ref="P83:P86"/>
    <mergeCell ref="Q83:Q86"/>
    <mergeCell ref="A79:C82"/>
    <mergeCell ref="K79:L82"/>
    <mergeCell ref="M79:M82"/>
    <mergeCell ref="N79:N82"/>
    <mergeCell ref="O79:O82"/>
    <mergeCell ref="P79:P82"/>
    <mergeCell ref="T71:U74"/>
    <mergeCell ref="A75:C78"/>
    <mergeCell ref="K75:L78"/>
    <mergeCell ref="M75:M78"/>
    <mergeCell ref="N75:N78"/>
    <mergeCell ref="O75:O78"/>
    <mergeCell ref="P75:P78"/>
    <mergeCell ref="Q75:Q78"/>
    <mergeCell ref="R75:S78"/>
    <mergeCell ref="T75:U78"/>
    <mergeCell ref="R68:S70"/>
    <mergeCell ref="T68:U70"/>
    <mergeCell ref="A71:C74"/>
    <mergeCell ref="K71:L74"/>
    <mergeCell ref="M71:M74"/>
    <mergeCell ref="N71:N74"/>
    <mergeCell ref="O71:O74"/>
    <mergeCell ref="P71:P74"/>
    <mergeCell ref="Q71:Q74"/>
    <mergeCell ref="R71:S74"/>
    <mergeCell ref="Q64:Q67"/>
    <mergeCell ref="R64:S67"/>
    <mergeCell ref="T64:U67"/>
    <mergeCell ref="A68:C70"/>
    <mergeCell ref="K68:L70"/>
    <mergeCell ref="M68:M70"/>
    <mergeCell ref="N68:N70"/>
    <mergeCell ref="O68:O70"/>
    <mergeCell ref="P68:P70"/>
    <mergeCell ref="Q68:Q70"/>
    <mergeCell ref="P62:P63"/>
    <mergeCell ref="Q62:Q63"/>
    <mergeCell ref="R62:S63"/>
    <mergeCell ref="T62:U63"/>
    <mergeCell ref="A64:C67"/>
    <mergeCell ref="K64:L67"/>
    <mergeCell ref="M64:M67"/>
    <mergeCell ref="N64:N67"/>
    <mergeCell ref="O64:O67"/>
    <mergeCell ref="P64:P67"/>
    <mergeCell ref="A62:C63"/>
    <mergeCell ref="D62:J63"/>
    <mergeCell ref="K62:L63"/>
    <mergeCell ref="M62:M63"/>
    <mergeCell ref="N62:N63"/>
    <mergeCell ref="O62:O63"/>
    <mergeCell ref="A60:C60"/>
    <mergeCell ref="K60:L60"/>
    <mergeCell ref="R60:S60"/>
    <mergeCell ref="T60:U60"/>
    <mergeCell ref="A61:C61"/>
    <mergeCell ref="K61:L61"/>
    <mergeCell ref="R61:S61"/>
    <mergeCell ref="T61:U61"/>
    <mergeCell ref="R56:S57"/>
    <mergeCell ref="T56:U57"/>
    <mergeCell ref="A59:C59"/>
    <mergeCell ref="K59:L59"/>
    <mergeCell ref="R59:S59"/>
    <mergeCell ref="T59:U59"/>
    <mergeCell ref="A56:C57"/>
    <mergeCell ref="D56:J57"/>
    <mergeCell ref="K56:L57"/>
    <mergeCell ref="M56:M57"/>
    <mergeCell ref="N56:N57"/>
    <mergeCell ref="O56:O57"/>
    <mergeCell ref="P52:P53"/>
    <mergeCell ref="Q52:Q53"/>
    <mergeCell ref="M52:M53"/>
    <mergeCell ref="N52:N53"/>
    <mergeCell ref="O52:O53"/>
    <mergeCell ref="P56:P57"/>
    <mergeCell ref="Q56:Q57"/>
    <mergeCell ref="R52:S53"/>
    <mergeCell ref="T52:U53"/>
    <mergeCell ref="A55:C55"/>
    <mergeCell ref="D55:J55"/>
    <mergeCell ref="K55:L55"/>
    <mergeCell ref="R55:S55"/>
    <mergeCell ref="T55:U55"/>
    <mergeCell ref="A52:C53"/>
    <mergeCell ref="D52:J53"/>
    <mergeCell ref="K52:L53"/>
    <mergeCell ref="T49:U50"/>
    <mergeCell ref="A51:C51"/>
    <mergeCell ref="D51:J51"/>
    <mergeCell ref="K51:L51"/>
    <mergeCell ref="R51:S51"/>
    <mergeCell ref="T51:U51"/>
    <mergeCell ref="T47:U48"/>
    <mergeCell ref="A49:C50"/>
    <mergeCell ref="D49:J50"/>
    <mergeCell ref="K49:L50"/>
    <mergeCell ref="M49:M50"/>
    <mergeCell ref="N49:N50"/>
    <mergeCell ref="O49:O50"/>
    <mergeCell ref="P49:P50"/>
    <mergeCell ref="Q49:Q50"/>
    <mergeCell ref="R49:S50"/>
    <mergeCell ref="R45:S46"/>
    <mergeCell ref="T45:U46"/>
    <mergeCell ref="A47:C48"/>
    <mergeCell ref="K47:L48"/>
    <mergeCell ref="M47:M48"/>
    <mergeCell ref="N47:N48"/>
    <mergeCell ref="O47:O48"/>
    <mergeCell ref="P47:P48"/>
    <mergeCell ref="Q47:Q48"/>
    <mergeCell ref="R47:S48"/>
    <mergeCell ref="P43:P44"/>
    <mergeCell ref="Q43:Q44"/>
    <mergeCell ref="R43:S44"/>
    <mergeCell ref="T43:U44"/>
    <mergeCell ref="K45:L46"/>
    <mergeCell ref="M45:M46"/>
    <mergeCell ref="N45:N46"/>
    <mergeCell ref="O45:O46"/>
    <mergeCell ref="P45:P46"/>
    <mergeCell ref="Q45:Q46"/>
    <mergeCell ref="A43:C44"/>
    <mergeCell ref="D43:J44"/>
    <mergeCell ref="K43:L44"/>
    <mergeCell ref="M43:M44"/>
    <mergeCell ref="N43:N44"/>
    <mergeCell ref="O43:O44"/>
    <mergeCell ref="P40:P41"/>
    <mergeCell ref="Q40:Q41"/>
    <mergeCell ref="R40:S41"/>
    <mergeCell ref="T40:U41"/>
    <mergeCell ref="A41:C41"/>
    <mergeCell ref="K42:L42"/>
    <mergeCell ref="R42:S42"/>
    <mergeCell ref="T42:U42"/>
    <mergeCell ref="A40:C40"/>
    <mergeCell ref="D40:J41"/>
    <mergeCell ref="M40:M41"/>
    <mergeCell ref="N40:N41"/>
    <mergeCell ref="O40:O41"/>
    <mergeCell ref="A36:L36"/>
    <mergeCell ref="A37:L37"/>
    <mergeCell ref="A38:L38"/>
    <mergeCell ref="K39:L39"/>
    <mergeCell ref="A130:C130"/>
    <mergeCell ref="R39:S39"/>
    <mergeCell ref="T39:U39"/>
    <mergeCell ref="K23:L23"/>
    <mergeCell ref="J24:L24"/>
    <mergeCell ref="H25:L25"/>
    <mergeCell ref="I26:L26"/>
    <mergeCell ref="J27:L27"/>
    <mergeCell ref="A35:L35"/>
    <mergeCell ref="K40:L41"/>
  </mergeCells>
  <printOptions horizontalCentered="1"/>
  <pageMargins left="0.95" right="0.26" top="0.26" bottom="0.17" header="0.28" footer="0.17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6"/>
  <sheetViews>
    <sheetView zoomScaleSheetLayoutView="50" workbookViewId="0" topLeftCell="A24">
      <selection activeCell="A20" sqref="A20"/>
    </sheetView>
  </sheetViews>
  <sheetFormatPr defaultColWidth="9.140625" defaultRowHeight="12.75"/>
  <cols>
    <col min="1" max="1" width="8.8515625" style="1" customWidth="1"/>
    <col min="2" max="2" width="60.28125" style="2" customWidth="1"/>
    <col min="3" max="3" width="10.00390625" style="3" hidden="1" customWidth="1"/>
    <col min="4" max="4" width="9.28125" style="4" hidden="1" customWidth="1"/>
    <col min="5" max="5" width="10.421875" style="4" hidden="1" customWidth="1"/>
    <col min="6" max="6" width="13.28125" style="4" customWidth="1"/>
    <col min="7" max="7" width="10.28125" style="4" customWidth="1"/>
    <col min="8" max="8" width="10.421875" style="4" customWidth="1"/>
    <col min="9" max="9" width="22.140625" style="108" hidden="1" customWidth="1"/>
    <col min="10" max="10" width="14.7109375" style="108" hidden="1" customWidth="1"/>
    <col min="11" max="11" width="15.8515625" style="108" hidden="1" customWidth="1"/>
    <col min="12" max="12" width="18.7109375" style="108" hidden="1" customWidth="1"/>
    <col min="13" max="13" width="22.140625" style="108" customWidth="1"/>
    <col min="14" max="15" width="22.140625" style="108" hidden="1" customWidth="1"/>
    <col min="16" max="16" width="20.7109375" style="354" hidden="1" customWidth="1"/>
    <col min="17" max="17" width="16.421875" style="107" hidden="1" customWidth="1"/>
    <col min="18" max="23" width="9.140625" style="107" customWidth="1"/>
    <col min="24" max="16384" width="9.140625" style="1" customWidth="1"/>
  </cols>
  <sheetData>
    <row r="1" spans="6:13" ht="12.75">
      <c r="F1" s="774"/>
      <c r="G1" s="774"/>
      <c r="H1" s="774"/>
      <c r="I1" s="581"/>
      <c r="J1" s="581"/>
      <c r="K1" s="581"/>
      <c r="L1" s="581"/>
      <c r="M1" s="581" t="s">
        <v>468</v>
      </c>
    </row>
    <row r="2" spans="6:13" ht="12.75">
      <c r="F2" s="774"/>
      <c r="G2" s="774"/>
      <c r="H2" s="774"/>
      <c r="I2" s="581"/>
      <c r="J2" s="581"/>
      <c r="K2" s="581"/>
      <c r="L2" s="581"/>
      <c r="M2" s="581" t="s">
        <v>1</v>
      </c>
    </row>
    <row r="3" spans="6:13" ht="12.75">
      <c r="F3" s="774"/>
      <c r="G3" s="774"/>
      <c r="H3" s="774"/>
      <c r="I3" s="581"/>
      <c r="J3" s="581"/>
      <c r="K3" s="581"/>
      <c r="L3" s="581"/>
      <c r="M3" s="581" t="s">
        <v>349</v>
      </c>
    </row>
    <row r="4" spans="6:13" ht="12.75">
      <c r="F4" s="774"/>
      <c r="G4" s="774"/>
      <c r="H4" s="774"/>
      <c r="I4" s="581"/>
      <c r="J4" s="581"/>
      <c r="K4" s="581"/>
      <c r="L4" s="581"/>
      <c r="M4" s="581" t="s">
        <v>3</v>
      </c>
    </row>
    <row r="5" spans="6:13" ht="12.75">
      <c r="F5" s="774"/>
      <c r="G5" s="774"/>
      <c r="H5" s="774"/>
      <c r="I5" s="581"/>
      <c r="J5" s="581"/>
      <c r="K5" s="581"/>
      <c r="L5" s="581"/>
      <c r="M5" s="581" t="s">
        <v>807</v>
      </c>
    </row>
    <row r="6" spans="6:13" ht="12.75">
      <c r="F6" s="774"/>
      <c r="G6" s="774"/>
      <c r="H6" s="774"/>
      <c r="I6" s="581"/>
      <c r="J6" s="581"/>
      <c r="K6" s="581"/>
      <c r="L6" s="581"/>
      <c r="M6" s="581"/>
    </row>
    <row r="7" spans="6:13" ht="12.75">
      <c r="F7" s="774"/>
      <c r="G7" s="774"/>
      <c r="H7" s="774"/>
      <c r="I7" s="581"/>
      <c r="J7" s="581"/>
      <c r="K7" s="581"/>
      <c r="L7" s="581"/>
      <c r="M7" s="581" t="s">
        <v>5</v>
      </c>
    </row>
    <row r="8" spans="6:13" ht="12.75">
      <c r="F8" s="774"/>
      <c r="G8" s="774"/>
      <c r="H8" s="774"/>
      <c r="I8" s="581"/>
      <c r="J8" s="581"/>
      <c r="K8" s="581"/>
      <c r="L8" s="581"/>
      <c r="M8" s="581"/>
    </row>
    <row r="9" spans="6:13" ht="12.75">
      <c r="F9" s="774"/>
      <c r="G9" s="774"/>
      <c r="H9" s="774"/>
      <c r="I9" s="581"/>
      <c r="J9" s="581"/>
      <c r="K9" s="581"/>
      <c r="L9" s="581"/>
      <c r="M9" s="581" t="s">
        <v>6</v>
      </c>
    </row>
    <row r="10" spans="6:13" ht="12.75">
      <c r="F10" s="774"/>
      <c r="G10" s="774"/>
      <c r="H10" s="774"/>
      <c r="I10" s="581"/>
      <c r="J10" s="581"/>
      <c r="K10" s="581"/>
      <c r="L10" s="581"/>
      <c r="M10" s="581"/>
    </row>
    <row r="11" spans="1:256" s="107" customFormat="1" ht="15" customHeight="1">
      <c r="A11" s="1"/>
      <c r="B11" s="2"/>
      <c r="C11" s="3"/>
      <c r="D11" s="4"/>
      <c r="E11" s="4"/>
      <c r="F11" s="774"/>
      <c r="G11" s="774"/>
      <c r="H11" s="774"/>
      <c r="I11" s="776"/>
      <c r="J11" s="776"/>
      <c r="K11" s="776"/>
      <c r="L11" s="776"/>
      <c r="M11" s="776" t="s">
        <v>492</v>
      </c>
      <c r="N11" s="5"/>
      <c r="O11" s="566"/>
      <c r="P11" s="566"/>
      <c r="Q11" s="566"/>
      <c r="R11" s="566"/>
      <c r="S11" s="566"/>
      <c r="T11" s="56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07" customFormat="1" ht="12" customHeight="1">
      <c r="A12" s="1"/>
      <c r="B12" s="2"/>
      <c r="C12" s="3"/>
      <c r="D12" s="4"/>
      <c r="E12" s="4"/>
      <c r="F12" s="774"/>
      <c r="G12" s="774"/>
      <c r="H12" s="777" t="s">
        <v>1</v>
      </c>
      <c r="I12" s="777"/>
      <c r="J12" s="777"/>
      <c r="K12" s="777"/>
      <c r="L12" s="777"/>
      <c r="M12" s="777"/>
      <c r="N12" s="3"/>
      <c r="O12" s="566"/>
      <c r="P12" s="566"/>
      <c r="Q12" s="566"/>
      <c r="R12" s="566"/>
      <c r="S12" s="566"/>
      <c r="T12" s="56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7" customFormat="1" ht="12.75" customHeight="1">
      <c r="A13" s="1"/>
      <c r="B13" s="2"/>
      <c r="C13" s="6"/>
      <c r="D13" s="6"/>
      <c r="E13" s="6"/>
      <c r="F13" s="777" t="s">
        <v>2</v>
      </c>
      <c r="G13" s="777"/>
      <c r="H13" s="777"/>
      <c r="I13" s="777"/>
      <c r="J13" s="777"/>
      <c r="K13" s="777"/>
      <c r="L13" s="777"/>
      <c r="M13" s="777"/>
      <c r="N13" s="6"/>
      <c r="O13" s="6"/>
      <c r="P13" s="355"/>
      <c r="Q13" s="6"/>
      <c r="R13" s="6"/>
      <c r="S13" s="6"/>
      <c r="T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7" customFormat="1" ht="15.75">
      <c r="A14" s="1"/>
      <c r="B14" s="2"/>
      <c r="C14" s="3"/>
      <c r="D14" s="5"/>
      <c r="E14" s="5"/>
      <c r="F14" s="776"/>
      <c r="G14" s="776"/>
      <c r="H14" s="776"/>
      <c r="I14" s="776"/>
      <c r="J14" s="581"/>
      <c r="K14" s="581"/>
      <c r="L14" s="776" t="s">
        <v>3</v>
      </c>
      <c r="M14" s="778" t="s">
        <v>3</v>
      </c>
      <c r="N14" s="109"/>
      <c r="O14" s="566"/>
      <c r="P14" s="566"/>
      <c r="Q14" s="566"/>
      <c r="R14" s="566"/>
      <c r="S14" s="566"/>
      <c r="T14" s="56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07" customFormat="1" ht="15.75">
      <c r="A15" s="1"/>
      <c r="B15" s="2"/>
      <c r="C15" s="3"/>
      <c r="D15" s="110" t="s">
        <v>493</v>
      </c>
      <c r="E15" s="110"/>
      <c r="F15" s="105"/>
      <c r="G15" s="779" t="s">
        <v>494</v>
      </c>
      <c r="H15" s="779"/>
      <c r="I15" s="779"/>
      <c r="J15" s="779"/>
      <c r="K15" s="779"/>
      <c r="L15" s="779"/>
      <c r="M15" s="779"/>
      <c r="N15" s="111"/>
      <c r="O15" s="111"/>
      <c r="P15" s="356"/>
      <c r="Q15" s="111"/>
      <c r="R15" s="111"/>
      <c r="S15" s="111"/>
      <c r="T15" s="111"/>
      <c r="U15" s="111"/>
      <c r="V15" s="11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07" customFormat="1" ht="12.75" customHeight="1">
      <c r="A16" s="1"/>
      <c r="B16" s="2"/>
      <c r="C16" s="3"/>
      <c r="D16" s="4"/>
      <c r="E16" s="4"/>
      <c r="F16" s="774"/>
      <c r="G16" s="774"/>
      <c r="H16" s="774"/>
      <c r="I16" s="581"/>
      <c r="J16" s="581"/>
      <c r="K16" s="581"/>
      <c r="L16" s="774"/>
      <c r="M16" s="775"/>
      <c r="N16" s="2"/>
      <c r="O16" s="2"/>
      <c r="P16" s="357"/>
      <c r="Q16" s="4"/>
      <c r="R16" s="4"/>
      <c r="S16" s="4"/>
      <c r="T16" s="10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07" customFormat="1" ht="15.75">
      <c r="A17" s="1"/>
      <c r="B17" s="104"/>
      <c r="C17" s="3"/>
      <c r="D17" s="4"/>
      <c r="E17" s="12"/>
      <c r="F17" s="780"/>
      <c r="G17" s="780"/>
      <c r="H17" s="780"/>
      <c r="I17" s="581"/>
      <c r="J17" s="581"/>
      <c r="K17" s="581"/>
      <c r="L17" s="774"/>
      <c r="M17" s="781" t="s">
        <v>5</v>
      </c>
      <c r="N17" s="104"/>
      <c r="O17" s="104"/>
      <c r="P17" s="358"/>
      <c r="Q17" s="12"/>
      <c r="R17" s="12"/>
      <c r="S17" s="12"/>
      <c r="T17" s="10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07" customFormat="1" ht="15.75">
      <c r="A18" s="1"/>
      <c r="B18" s="2"/>
      <c r="C18" s="3"/>
      <c r="D18" s="4"/>
      <c r="E18" s="12"/>
      <c r="F18" s="780"/>
      <c r="G18" s="780"/>
      <c r="H18" s="780"/>
      <c r="I18" s="105"/>
      <c r="J18" s="581"/>
      <c r="K18" s="581"/>
      <c r="L18" s="774"/>
      <c r="M18" s="775"/>
      <c r="N18" s="2"/>
      <c r="O18" s="2"/>
      <c r="P18" s="358"/>
      <c r="Q18" s="12"/>
      <c r="R18" s="12"/>
      <c r="S18" s="12"/>
      <c r="T18" s="10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07" customFormat="1" ht="15.75">
      <c r="A19" s="1"/>
      <c r="B19" s="104"/>
      <c r="C19" s="3"/>
      <c r="D19" s="4"/>
      <c r="E19" s="12"/>
      <c r="F19" s="780"/>
      <c r="G19" s="780"/>
      <c r="H19" s="780"/>
      <c r="I19" s="581"/>
      <c r="J19" s="581"/>
      <c r="K19" s="581"/>
      <c r="L19" s="774"/>
      <c r="M19" s="781" t="s">
        <v>6</v>
      </c>
      <c r="N19" s="104"/>
      <c r="O19" s="104"/>
      <c r="P19" s="358"/>
      <c r="Q19" s="12"/>
      <c r="R19" s="12"/>
      <c r="S19" s="12"/>
      <c r="T19" s="10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7" customFormat="1" ht="12.75">
      <c r="A20" s="1"/>
      <c r="B20" s="46"/>
      <c r="C20" s="47"/>
      <c r="D20" s="48"/>
      <c r="E20" s="48"/>
      <c r="F20" s="48"/>
      <c r="G20" s="49" t="s">
        <v>346</v>
      </c>
      <c r="H20" s="48"/>
      <c r="I20" s="114" t="e">
        <f>#REF!-I29</f>
        <v>#REF!</v>
      </c>
      <c r="J20" s="112" t="s">
        <v>347</v>
      </c>
      <c r="K20" s="113">
        <v>1804.9</v>
      </c>
      <c r="L20" s="115">
        <v>3685.4</v>
      </c>
      <c r="M20" s="114" t="e">
        <f>#REF!-M29</f>
        <v>#REF!</v>
      </c>
      <c r="N20" s="114" t="e">
        <f>#REF!-N29</f>
        <v>#REF!</v>
      </c>
      <c r="O20" s="114" t="e">
        <f>#REF!-O29</f>
        <v>#REF!</v>
      </c>
      <c r="P20" s="35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7" customFormat="1" ht="15.75">
      <c r="A21" s="1"/>
      <c r="B21" s="570"/>
      <c r="C21" s="570"/>
      <c r="D21" s="570"/>
      <c r="E21" s="570"/>
      <c r="F21" s="570"/>
      <c r="G21" s="570"/>
      <c r="H21" s="570"/>
      <c r="I21" s="570"/>
      <c r="J21" s="50" t="s">
        <v>346</v>
      </c>
      <c r="K21" s="51" t="e">
        <f>#REF!-K20-K29</f>
        <v>#REF!</v>
      </c>
      <c r="L21" s="52" t="e">
        <f>#REF!-L20-L29</f>
        <v>#REF!</v>
      </c>
      <c r="M21" s="1"/>
      <c r="N21" s="1"/>
      <c r="O21" s="1"/>
      <c r="P21" s="35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07" customFormat="1" ht="15" customHeight="1">
      <c r="A22" s="782"/>
      <c r="B22" s="116" t="s">
        <v>496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35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07" customFormat="1" ht="17.25" customHeight="1">
      <c r="A23" s="571" t="s">
        <v>497</v>
      </c>
      <c r="B23" s="571"/>
      <c r="C23" s="571"/>
      <c r="D23" s="571"/>
      <c r="E23" s="571"/>
      <c r="F23" s="571"/>
      <c r="G23" s="571"/>
      <c r="H23" s="571"/>
      <c r="I23" s="571"/>
      <c r="J23" s="53"/>
      <c r="K23" s="783"/>
      <c r="L23" s="783"/>
      <c r="M23" s="783"/>
      <c r="N23" s="1"/>
      <c r="O23" s="1"/>
      <c r="P23" s="35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07" customFormat="1" ht="15" customHeight="1">
      <c r="A24" s="571" t="s">
        <v>498</v>
      </c>
      <c r="B24" s="571"/>
      <c r="C24" s="571"/>
      <c r="D24" s="571"/>
      <c r="E24" s="571"/>
      <c r="F24" s="571"/>
      <c r="G24" s="571"/>
      <c r="H24" s="571"/>
      <c r="I24" s="571"/>
      <c r="J24" s="53"/>
      <c r="K24" s="783"/>
      <c r="L24" s="783"/>
      <c r="M24" s="783"/>
      <c r="N24" s="1"/>
      <c r="O24" s="1"/>
      <c r="P24" s="35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07" customFormat="1" ht="13.5" customHeight="1">
      <c r="A25" s="117" t="s">
        <v>499</v>
      </c>
      <c r="B25" s="117"/>
      <c r="C25" s="117"/>
      <c r="D25" s="117"/>
      <c r="E25" s="117"/>
      <c r="F25" s="117"/>
      <c r="G25" s="117"/>
      <c r="H25" s="117"/>
      <c r="I25" s="117"/>
      <c r="J25" s="53"/>
      <c r="K25" s="783"/>
      <c r="L25" s="783"/>
      <c r="M25" s="784"/>
      <c r="N25" s="118"/>
      <c r="O25" s="118"/>
      <c r="P25" s="354"/>
      <c r="T25" s="38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5" ht="15.75" customHeight="1">
      <c r="A26" s="571" t="s">
        <v>500</v>
      </c>
      <c r="B26" s="571"/>
      <c r="C26" s="571"/>
      <c r="D26" s="571"/>
      <c r="E26" s="571"/>
      <c r="F26" s="571"/>
      <c r="G26" s="571"/>
      <c r="H26" s="571"/>
      <c r="I26" s="571"/>
      <c r="J26" s="53"/>
      <c r="K26" s="783"/>
      <c r="L26" s="783"/>
      <c r="M26" s="783"/>
      <c r="N26" s="1"/>
      <c r="O26" s="1"/>
    </row>
    <row r="27" spans="1:15" ht="15.75">
      <c r="A27" s="783"/>
      <c r="B27" s="21"/>
      <c r="C27" s="22"/>
      <c r="D27" s="23"/>
      <c r="E27" s="23"/>
      <c r="F27" s="23"/>
      <c r="G27" s="23"/>
      <c r="H27" s="23"/>
      <c r="I27" s="119" t="s">
        <v>10</v>
      </c>
      <c r="J27" s="119"/>
      <c r="K27" s="119"/>
      <c r="L27" s="119"/>
      <c r="M27" s="119" t="s">
        <v>783</v>
      </c>
      <c r="N27" s="119" t="s">
        <v>10</v>
      </c>
      <c r="O27" s="119" t="s">
        <v>10</v>
      </c>
    </row>
    <row r="28" spans="1:15" ht="63.75" hidden="1">
      <c r="A28" s="783"/>
      <c r="B28" s="120" t="s">
        <v>12</v>
      </c>
      <c r="C28" s="121" t="s">
        <v>479</v>
      </c>
      <c r="D28" s="121" t="s">
        <v>501</v>
      </c>
      <c r="E28" s="121" t="s">
        <v>480</v>
      </c>
      <c r="F28" s="121" t="s">
        <v>481</v>
      </c>
      <c r="G28" s="121" t="s">
        <v>482</v>
      </c>
      <c r="H28" s="121" t="s">
        <v>502</v>
      </c>
      <c r="I28" s="122" t="s">
        <v>503</v>
      </c>
      <c r="J28" s="122"/>
      <c r="K28" s="785" t="s">
        <v>504</v>
      </c>
      <c r="L28" s="785" t="s">
        <v>483</v>
      </c>
      <c r="M28" s="122" t="s">
        <v>503</v>
      </c>
      <c r="N28" s="122" t="s">
        <v>503</v>
      </c>
      <c r="O28" s="122" t="s">
        <v>503</v>
      </c>
    </row>
    <row r="29" spans="1:23" s="124" customFormat="1" ht="15.75" hidden="1">
      <c r="A29" s="786"/>
      <c r="B29" s="125" t="s">
        <v>505</v>
      </c>
      <c r="C29" s="126" t="s">
        <v>491</v>
      </c>
      <c r="D29" s="126" t="s">
        <v>491</v>
      </c>
      <c r="E29" s="126" t="s">
        <v>491</v>
      </c>
      <c r="F29" s="126" t="s">
        <v>491</v>
      </c>
      <c r="G29" s="126" t="s">
        <v>491</v>
      </c>
      <c r="H29" s="126" t="s">
        <v>491</v>
      </c>
      <c r="I29" s="127">
        <f>I30+I73+I78+I92+I114+I153+I161+I175+I182</f>
        <v>69983.1</v>
      </c>
      <c r="J29" s="128"/>
      <c r="K29" s="127">
        <f>K30+K73+K78+K92+K114+K153+K161+K175+K182</f>
        <v>70391.00018</v>
      </c>
      <c r="L29" s="127">
        <f>L30+L73+L78+L92+L114+L153+L161+L175+L182</f>
        <v>70022.0995826</v>
      </c>
      <c r="M29" s="127">
        <f>M30+M73+M78+M92+M114+M153+M161+M175+M182</f>
        <v>69983.1</v>
      </c>
      <c r="N29" s="127">
        <f>N30+N73+N78+N92+N114+N153+N161+N175+N182</f>
        <v>69983.1</v>
      </c>
      <c r="O29" s="127">
        <f>O30+O73+O78+O92+O114+O153+O161+O175+O182</f>
        <v>69983.1</v>
      </c>
      <c r="P29" s="359"/>
      <c r="Q29" s="129"/>
      <c r="R29" s="129"/>
      <c r="S29" s="129"/>
      <c r="T29" s="129"/>
      <c r="U29" s="129"/>
      <c r="V29" s="129"/>
      <c r="W29" s="129"/>
    </row>
    <row r="30" spans="1:23" s="124" customFormat="1" ht="14.25" hidden="1">
      <c r="A30" s="786"/>
      <c r="B30" s="130" t="s">
        <v>24</v>
      </c>
      <c r="C30" s="131" t="s">
        <v>23</v>
      </c>
      <c r="D30" s="132" t="s">
        <v>484</v>
      </c>
      <c r="E30" s="132"/>
      <c r="F30" s="132"/>
      <c r="G30" s="132"/>
      <c r="H30" s="132"/>
      <c r="I30" s="133">
        <f>I34+I39+I57+I64+I69</f>
        <v>16206.808</v>
      </c>
      <c r="J30" s="134"/>
      <c r="K30" s="133">
        <f>K34+K39+K57+K64+K69</f>
        <v>16980.08218</v>
      </c>
      <c r="L30" s="133">
        <f>L34+L39+L57+L64+L69</f>
        <v>17936.364582600003</v>
      </c>
      <c r="M30" s="133">
        <f>M34+M39+M57+M64+M69</f>
        <v>16206.808</v>
      </c>
      <c r="N30" s="133">
        <f>N34+N39+N57+N64+N69</f>
        <v>16206.808</v>
      </c>
      <c r="O30" s="133">
        <f>O34+O39+O57+O64+O69</f>
        <v>16206.808</v>
      </c>
      <c r="P30" s="359"/>
      <c r="Q30" s="129"/>
      <c r="R30" s="129"/>
      <c r="S30" s="129"/>
      <c r="T30" s="129"/>
      <c r="U30" s="129"/>
      <c r="V30" s="129"/>
      <c r="W30" s="129"/>
    </row>
    <row r="31" spans="1:23" s="124" customFormat="1" ht="25.5" hidden="1">
      <c r="A31" s="786"/>
      <c r="B31" s="135" t="s">
        <v>506</v>
      </c>
      <c r="C31" s="136"/>
      <c r="D31" s="137" t="s">
        <v>484</v>
      </c>
      <c r="E31" s="137" t="s">
        <v>507</v>
      </c>
      <c r="F31" s="138"/>
      <c r="G31" s="136"/>
      <c r="H31" s="137" t="s">
        <v>507</v>
      </c>
      <c r="I31" s="139"/>
      <c r="J31" s="139"/>
      <c r="K31" s="139"/>
      <c r="L31" s="139"/>
      <c r="M31" s="139"/>
      <c r="N31" s="139"/>
      <c r="O31" s="139"/>
      <c r="P31" s="359"/>
      <c r="Q31" s="129"/>
      <c r="R31" s="129"/>
      <c r="S31" s="129"/>
      <c r="T31" s="129"/>
      <c r="U31" s="129"/>
      <c r="V31" s="129"/>
      <c r="W31" s="129"/>
    </row>
    <row r="32" spans="1:23" s="124" customFormat="1" ht="38.25" hidden="1">
      <c r="A32" s="786"/>
      <c r="B32" s="135" t="s">
        <v>97</v>
      </c>
      <c r="C32" s="136"/>
      <c r="D32" s="137" t="s">
        <v>484</v>
      </c>
      <c r="E32" s="137" t="s">
        <v>507</v>
      </c>
      <c r="F32" s="138">
        <v>9100000</v>
      </c>
      <c r="G32" s="136"/>
      <c r="H32" s="137" t="s">
        <v>507</v>
      </c>
      <c r="I32" s="139"/>
      <c r="J32" s="139"/>
      <c r="K32" s="139"/>
      <c r="L32" s="139"/>
      <c r="M32" s="139"/>
      <c r="N32" s="139"/>
      <c r="O32" s="139"/>
      <c r="P32" s="359"/>
      <c r="Q32" s="129"/>
      <c r="R32" s="129"/>
      <c r="S32" s="129"/>
      <c r="T32" s="129"/>
      <c r="U32" s="129"/>
      <c r="V32" s="129"/>
      <c r="W32" s="129"/>
    </row>
    <row r="33" spans="1:23" s="124" customFormat="1" ht="25.5" customHeight="1" hidden="1">
      <c r="A33" s="786"/>
      <c r="B33" s="140" t="s">
        <v>508</v>
      </c>
      <c r="C33" s="136"/>
      <c r="D33" s="141" t="s">
        <v>484</v>
      </c>
      <c r="E33" s="141" t="s">
        <v>507</v>
      </c>
      <c r="F33" s="142">
        <v>9100003</v>
      </c>
      <c r="G33" s="136"/>
      <c r="H33" s="141" t="s">
        <v>507</v>
      </c>
      <c r="I33" s="139"/>
      <c r="J33" s="139"/>
      <c r="K33" s="139"/>
      <c r="L33" s="139"/>
      <c r="M33" s="139"/>
      <c r="N33" s="139"/>
      <c r="O33" s="139"/>
      <c r="P33" s="359"/>
      <c r="Q33" s="129"/>
      <c r="R33" s="129"/>
      <c r="S33" s="129"/>
      <c r="T33" s="129"/>
      <c r="U33" s="129"/>
      <c r="V33" s="129"/>
      <c r="W33" s="129"/>
    </row>
    <row r="34" spans="1:23" s="124" customFormat="1" ht="38.25" hidden="1">
      <c r="A34" s="786"/>
      <c r="B34" s="135" t="s">
        <v>509</v>
      </c>
      <c r="C34" s="136"/>
      <c r="D34" s="137" t="s">
        <v>484</v>
      </c>
      <c r="E34" s="137" t="s">
        <v>510</v>
      </c>
      <c r="F34" s="142"/>
      <c r="G34" s="136"/>
      <c r="H34" s="137" t="s">
        <v>510</v>
      </c>
      <c r="I34" s="143">
        <f>I35</f>
        <v>2155.786</v>
      </c>
      <c r="J34" s="139"/>
      <c r="K34" s="143">
        <f aca="true" t="shared" si="0" ref="K34:O35">K35</f>
        <v>2285.1331600000003</v>
      </c>
      <c r="L34" s="143">
        <f t="shared" si="0"/>
        <v>2445.0924812000003</v>
      </c>
      <c r="M34" s="143">
        <f t="shared" si="0"/>
        <v>2155.786</v>
      </c>
      <c r="N34" s="143">
        <f t="shared" si="0"/>
        <v>2155.786</v>
      </c>
      <c r="O34" s="143">
        <f t="shared" si="0"/>
        <v>2155.786</v>
      </c>
      <c r="P34" s="359"/>
      <c r="Q34" s="129"/>
      <c r="R34" s="129"/>
      <c r="S34" s="129"/>
      <c r="T34" s="129"/>
      <c r="U34" s="129"/>
      <c r="V34" s="129"/>
      <c r="W34" s="129"/>
    </row>
    <row r="35" spans="1:23" s="124" customFormat="1" ht="38.25" hidden="1">
      <c r="A35" s="786"/>
      <c r="B35" s="135" t="s">
        <v>97</v>
      </c>
      <c r="C35" s="136"/>
      <c r="D35" s="137" t="s">
        <v>484</v>
      </c>
      <c r="E35" s="137" t="s">
        <v>510</v>
      </c>
      <c r="F35" s="138">
        <v>9100000</v>
      </c>
      <c r="G35" s="136"/>
      <c r="H35" s="137" t="s">
        <v>510</v>
      </c>
      <c r="I35" s="143">
        <f>I36</f>
        <v>2155.786</v>
      </c>
      <c r="J35" s="143"/>
      <c r="K35" s="143">
        <f t="shared" si="0"/>
        <v>2285.1331600000003</v>
      </c>
      <c r="L35" s="143">
        <f t="shared" si="0"/>
        <v>2445.0924812000003</v>
      </c>
      <c r="M35" s="143">
        <f t="shared" si="0"/>
        <v>2155.786</v>
      </c>
      <c r="N35" s="143">
        <f t="shared" si="0"/>
        <v>2155.786</v>
      </c>
      <c r="O35" s="143">
        <f t="shared" si="0"/>
        <v>2155.786</v>
      </c>
      <c r="P35" s="359"/>
      <c r="Q35" s="129"/>
      <c r="R35" s="129"/>
      <c r="S35" s="129"/>
      <c r="T35" s="129"/>
      <c r="U35" s="129"/>
      <c r="V35" s="129"/>
      <c r="W35" s="129"/>
    </row>
    <row r="36" spans="1:23" s="124" customFormat="1" ht="21.75" customHeight="1" hidden="1">
      <c r="A36" s="786"/>
      <c r="B36" s="140" t="s">
        <v>46</v>
      </c>
      <c r="C36" s="136"/>
      <c r="D36" s="141" t="s">
        <v>484</v>
      </c>
      <c r="E36" s="141" t="s">
        <v>510</v>
      </c>
      <c r="F36" s="138">
        <v>9100004</v>
      </c>
      <c r="G36" s="136"/>
      <c r="H36" s="141" t="s">
        <v>510</v>
      </c>
      <c r="I36" s="143">
        <f>I37+I38</f>
        <v>2155.786</v>
      </c>
      <c r="J36" s="139"/>
      <c r="K36" s="143">
        <f>K37+K38</f>
        <v>2285.1331600000003</v>
      </c>
      <c r="L36" s="143">
        <f>L37+L38</f>
        <v>2445.0924812000003</v>
      </c>
      <c r="M36" s="143">
        <f>M37+M38</f>
        <v>2155.786</v>
      </c>
      <c r="N36" s="143">
        <f>N37+N38</f>
        <v>2155.786</v>
      </c>
      <c r="O36" s="143">
        <f>O37+O38</f>
        <v>2155.786</v>
      </c>
      <c r="P36" s="359"/>
      <c r="Q36" s="129"/>
      <c r="R36" s="129"/>
      <c r="S36" s="129"/>
      <c r="T36" s="129"/>
      <c r="U36" s="129"/>
      <c r="V36" s="129"/>
      <c r="W36" s="129"/>
    </row>
    <row r="37" spans="1:23" s="124" customFormat="1" ht="15.75" customHeight="1" hidden="1">
      <c r="A37" s="786"/>
      <c r="B37" s="144" t="s">
        <v>511</v>
      </c>
      <c r="C37" s="136"/>
      <c r="D37" s="141" t="s">
        <v>484</v>
      </c>
      <c r="E37" s="141" t="s">
        <v>510</v>
      </c>
      <c r="F37" s="142">
        <v>9100004</v>
      </c>
      <c r="G37" s="145">
        <v>120</v>
      </c>
      <c r="H37" s="141" t="s">
        <v>510</v>
      </c>
      <c r="I37" s="146">
        <v>1300.211</v>
      </c>
      <c r="J37" s="143"/>
      <c r="K37" s="147">
        <f>I37*106%</f>
        <v>1378.22366</v>
      </c>
      <c r="L37" s="147">
        <f>K37*107%</f>
        <v>1474.6993162</v>
      </c>
      <c r="M37" s="146">
        <v>1300.211</v>
      </c>
      <c r="N37" s="146">
        <v>1300.211</v>
      </c>
      <c r="O37" s="146">
        <v>1300.211</v>
      </c>
      <c r="P37" s="359"/>
      <c r="Q37" s="129"/>
      <c r="R37" s="129"/>
      <c r="S37" s="129"/>
      <c r="T37" s="129"/>
      <c r="U37" s="129"/>
      <c r="V37" s="129"/>
      <c r="W37" s="129"/>
    </row>
    <row r="38" spans="1:23" s="124" customFormat="1" ht="18" customHeight="1" hidden="1">
      <c r="A38" s="786"/>
      <c r="B38" s="144" t="s">
        <v>512</v>
      </c>
      <c r="C38" s="136"/>
      <c r="D38" s="141" t="s">
        <v>484</v>
      </c>
      <c r="E38" s="141" t="s">
        <v>510</v>
      </c>
      <c r="F38" s="142">
        <v>9100004</v>
      </c>
      <c r="G38" s="145">
        <v>240</v>
      </c>
      <c r="H38" s="141" t="s">
        <v>510</v>
      </c>
      <c r="I38" s="148">
        <v>855.575</v>
      </c>
      <c r="J38" s="139"/>
      <c r="K38" s="149">
        <f>I38*106%</f>
        <v>906.9095000000001</v>
      </c>
      <c r="L38" s="149">
        <f>K38*107%</f>
        <v>970.3931650000002</v>
      </c>
      <c r="M38" s="148">
        <v>855.575</v>
      </c>
      <c r="N38" s="148">
        <v>855.575</v>
      </c>
      <c r="O38" s="148">
        <v>855.575</v>
      </c>
      <c r="P38" s="359"/>
      <c r="Q38" s="129"/>
      <c r="R38" s="129"/>
      <c r="S38" s="129"/>
      <c r="T38" s="129"/>
      <c r="U38" s="129"/>
      <c r="V38" s="129"/>
      <c r="W38" s="129"/>
    </row>
    <row r="39" spans="1:15" ht="38.25" hidden="1">
      <c r="A39" s="783"/>
      <c r="B39" s="150" t="s">
        <v>63</v>
      </c>
      <c r="C39" s="151" t="s">
        <v>305</v>
      </c>
      <c r="D39" s="121" t="s">
        <v>484</v>
      </c>
      <c r="E39" s="121" t="s">
        <v>485</v>
      </c>
      <c r="F39" s="121" t="s">
        <v>491</v>
      </c>
      <c r="G39" s="121" t="s">
        <v>491</v>
      </c>
      <c r="H39" s="121" t="s">
        <v>485</v>
      </c>
      <c r="I39" s="152">
        <f>I40</f>
        <v>11843.717</v>
      </c>
      <c r="J39" s="153"/>
      <c r="K39" s="152">
        <f>K40</f>
        <v>12487.644020000002</v>
      </c>
      <c r="L39" s="152">
        <f>L40</f>
        <v>13283.967101400003</v>
      </c>
      <c r="M39" s="152">
        <f>M40</f>
        <v>11843.717</v>
      </c>
      <c r="N39" s="152">
        <f>N40</f>
        <v>11843.717</v>
      </c>
      <c r="O39" s="152">
        <f>O40</f>
        <v>11843.717</v>
      </c>
    </row>
    <row r="40" spans="1:15" ht="42.75" customHeight="1" hidden="1">
      <c r="A40" s="783"/>
      <c r="B40" s="150" t="s">
        <v>97</v>
      </c>
      <c r="C40" s="121" t="s">
        <v>305</v>
      </c>
      <c r="D40" s="121" t="s">
        <v>484</v>
      </c>
      <c r="E40" s="121" t="s">
        <v>485</v>
      </c>
      <c r="F40" s="121">
        <v>9100000</v>
      </c>
      <c r="G40" s="121" t="s">
        <v>491</v>
      </c>
      <c r="H40" s="121" t="s">
        <v>485</v>
      </c>
      <c r="I40" s="152">
        <f>I41+I44+I46+I48+I51+I54</f>
        <v>11843.717</v>
      </c>
      <c r="J40" s="153"/>
      <c r="K40" s="152">
        <f>K41+K44+K46+K48+K51+K54</f>
        <v>12487.644020000002</v>
      </c>
      <c r="L40" s="152">
        <f>L41+L44+L46+L48+L51+L54</f>
        <v>13283.967101400003</v>
      </c>
      <c r="M40" s="152">
        <f>M41+M44+M46+M48+M51+M54</f>
        <v>11843.717</v>
      </c>
      <c r="N40" s="152">
        <f>N41+N44+N46+N48+N51+N54</f>
        <v>11843.717</v>
      </c>
      <c r="O40" s="152">
        <f>O41+O44+O46+O48+O51+O54</f>
        <v>11843.717</v>
      </c>
    </row>
    <row r="41" spans="1:15" ht="21" customHeight="1" hidden="1">
      <c r="A41" s="783"/>
      <c r="B41" s="54" t="s">
        <v>46</v>
      </c>
      <c r="C41" s="151" t="s">
        <v>305</v>
      </c>
      <c r="D41" s="151" t="s">
        <v>484</v>
      </c>
      <c r="E41" s="151" t="s">
        <v>485</v>
      </c>
      <c r="F41" s="121">
        <v>9100004</v>
      </c>
      <c r="G41" s="151" t="s">
        <v>491</v>
      </c>
      <c r="H41" s="151" t="s">
        <v>485</v>
      </c>
      <c r="I41" s="154">
        <f>I42+I43</f>
        <v>9577.506</v>
      </c>
      <c r="J41" s="149"/>
      <c r="K41" s="154">
        <f>K42+K43</f>
        <v>10152.15636</v>
      </c>
      <c r="L41" s="154">
        <f>L42+L43</f>
        <v>10862.807305200002</v>
      </c>
      <c r="M41" s="154">
        <f>M42+M43</f>
        <v>9577.506</v>
      </c>
      <c r="N41" s="154">
        <f>N42+N43</f>
        <v>9577.506</v>
      </c>
      <c r="O41" s="154">
        <f>O42+O43</f>
        <v>9577.506</v>
      </c>
    </row>
    <row r="42" spans="1:256" s="107" customFormat="1" ht="21" customHeight="1" hidden="1">
      <c r="A42" s="783"/>
      <c r="B42" s="144" t="s">
        <v>511</v>
      </c>
      <c r="C42" s="151"/>
      <c r="D42" s="151" t="s">
        <v>484</v>
      </c>
      <c r="E42" s="151" t="s">
        <v>485</v>
      </c>
      <c r="F42" s="151">
        <v>9100004</v>
      </c>
      <c r="G42" s="151">
        <v>120</v>
      </c>
      <c r="H42" s="151" t="s">
        <v>485</v>
      </c>
      <c r="I42" s="147">
        <v>7361.933</v>
      </c>
      <c r="J42" s="147"/>
      <c r="K42" s="147">
        <f>I42*106%</f>
        <v>7803.64898</v>
      </c>
      <c r="L42" s="147">
        <f>K42*107%</f>
        <v>8349.904408600001</v>
      </c>
      <c r="M42" s="147">
        <v>7361.933</v>
      </c>
      <c r="N42" s="147">
        <v>7361.933</v>
      </c>
      <c r="O42" s="147">
        <v>7361.933</v>
      </c>
      <c r="P42" s="354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07" customFormat="1" ht="21" customHeight="1" hidden="1">
      <c r="A43" s="783"/>
      <c r="B43" s="144" t="s">
        <v>512</v>
      </c>
      <c r="C43" s="151"/>
      <c r="D43" s="151" t="s">
        <v>484</v>
      </c>
      <c r="E43" s="151" t="s">
        <v>485</v>
      </c>
      <c r="F43" s="151">
        <v>9100004</v>
      </c>
      <c r="G43" s="151">
        <v>240</v>
      </c>
      <c r="H43" s="151" t="s">
        <v>485</v>
      </c>
      <c r="I43" s="147">
        <v>2215.573</v>
      </c>
      <c r="J43" s="147"/>
      <c r="K43" s="147">
        <f>I43*106%</f>
        <v>2348.50738</v>
      </c>
      <c r="L43" s="147">
        <f>K43*107%</f>
        <v>2512.9028966</v>
      </c>
      <c r="M43" s="147">
        <v>2215.573</v>
      </c>
      <c r="N43" s="147">
        <v>2215.573</v>
      </c>
      <c r="O43" s="147">
        <v>2215.573</v>
      </c>
      <c r="P43" s="354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07" customFormat="1" ht="38.25" hidden="1">
      <c r="A44" s="783"/>
      <c r="B44" s="54" t="s">
        <v>513</v>
      </c>
      <c r="C44" s="151" t="s">
        <v>305</v>
      </c>
      <c r="D44" s="151" t="s">
        <v>484</v>
      </c>
      <c r="E44" s="151" t="s">
        <v>485</v>
      </c>
      <c r="F44" s="155" t="s">
        <v>514</v>
      </c>
      <c r="G44" s="156"/>
      <c r="H44" s="151" t="s">
        <v>485</v>
      </c>
      <c r="I44" s="146">
        <f>I45</f>
        <v>1154.611</v>
      </c>
      <c r="J44" s="146"/>
      <c r="K44" s="146">
        <f>K45</f>
        <v>1223.88766</v>
      </c>
      <c r="L44" s="146">
        <f>L45</f>
        <v>1309.5597962000002</v>
      </c>
      <c r="M44" s="146">
        <f>M45</f>
        <v>1154.611</v>
      </c>
      <c r="N44" s="146">
        <f>N45</f>
        <v>1154.611</v>
      </c>
      <c r="O44" s="146">
        <f>O45</f>
        <v>1154.611</v>
      </c>
      <c r="P44" s="35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07" customFormat="1" ht="12.75" hidden="1">
      <c r="A45" s="783"/>
      <c r="B45" s="144" t="s">
        <v>511</v>
      </c>
      <c r="C45" s="151"/>
      <c r="D45" s="151" t="s">
        <v>484</v>
      </c>
      <c r="E45" s="151" t="s">
        <v>485</v>
      </c>
      <c r="F45" s="156" t="s">
        <v>514</v>
      </c>
      <c r="G45" s="151">
        <v>120</v>
      </c>
      <c r="H45" s="151" t="s">
        <v>485</v>
      </c>
      <c r="I45" s="146">
        <v>1154.611</v>
      </c>
      <c r="J45" s="146"/>
      <c r="K45" s="147">
        <f>I45*106%</f>
        <v>1223.88766</v>
      </c>
      <c r="L45" s="147">
        <f>K45*107%</f>
        <v>1309.5597962000002</v>
      </c>
      <c r="M45" s="146">
        <v>1154.611</v>
      </c>
      <c r="N45" s="146">
        <v>1154.611</v>
      </c>
      <c r="O45" s="146">
        <v>1154.611</v>
      </c>
      <c r="P45" s="35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07" customFormat="1" ht="38.25" hidden="1">
      <c r="A46" s="783"/>
      <c r="B46" s="42" t="s">
        <v>515</v>
      </c>
      <c r="C46" s="151"/>
      <c r="D46" s="151" t="s">
        <v>484</v>
      </c>
      <c r="E46" s="151" t="s">
        <v>485</v>
      </c>
      <c r="F46" s="155" t="s">
        <v>516</v>
      </c>
      <c r="G46" s="156"/>
      <c r="H46" s="151" t="s">
        <v>485</v>
      </c>
      <c r="I46" s="153">
        <f>I47</f>
        <v>171.8</v>
      </c>
      <c r="J46" s="153"/>
      <c r="K46" s="153">
        <f>K47</f>
        <v>171.8</v>
      </c>
      <c r="L46" s="153">
        <f>L47</f>
        <v>171.8</v>
      </c>
      <c r="M46" s="153">
        <f>M47</f>
        <v>171.8</v>
      </c>
      <c r="N46" s="153">
        <f>N47</f>
        <v>171.8</v>
      </c>
      <c r="O46" s="153">
        <f>O47</f>
        <v>171.8</v>
      </c>
      <c r="P46" s="35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07" customFormat="1" ht="12.75" hidden="1">
      <c r="A47" s="783"/>
      <c r="B47" s="144" t="s">
        <v>517</v>
      </c>
      <c r="C47" s="151"/>
      <c r="D47" s="151" t="s">
        <v>484</v>
      </c>
      <c r="E47" s="151" t="s">
        <v>485</v>
      </c>
      <c r="F47" s="156" t="s">
        <v>516</v>
      </c>
      <c r="G47" s="156" t="s">
        <v>518</v>
      </c>
      <c r="H47" s="151" t="s">
        <v>485</v>
      </c>
      <c r="I47" s="149">
        <v>171.8</v>
      </c>
      <c r="J47" s="149"/>
      <c r="K47" s="149">
        <v>171.8</v>
      </c>
      <c r="L47" s="149">
        <v>171.8</v>
      </c>
      <c r="M47" s="149">
        <v>171.8</v>
      </c>
      <c r="N47" s="149">
        <v>171.8</v>
      </c>
      <c r="O47" s="149">
        <v>171.8</v>
      </c>
      <c r="P47" s="35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07" customFormat="1" ht="45.75" customHeight="1" hidden="1">
      <c r="A48" s="783"/>
      <c r="B48" s="157" t="s">
        <v>519</v>
      </c>
      <c r="C48" s="151"/>
      <c r="D48" s="156" t="s">
        <v>484</v>
      </c>
      <c r="E48" s="156" t="s">
        <v>485</v>
      </c>
      <c r="F48" s="155" t="s">
        <v>520</v>
      </c>
      <c r="G48" s="156"/>
      <c r="H48" s="156" t="s">
        <v>485</v>
      </c>
      <c r="I48" s="153">
        <f>I50</f>
        <v>263</v>
      </c>
      <c r="J48" s="153"/>
      <c r="K48" s="153">
        <f>K50</f>
        <v>263</v>
      </c>
      <c r="L48" s="153">
        <f>L50</f>
        <v>263</v>
      </c>
      <c r="M48" s="153">
        <f>M50</f>
        <v>263</v>
      </c>
      <c r="N48" s="153">
        <f>N50</f>
        <v>263</v>
      </c>
      <c r="O48" s="153">
        <f>O50</f>
        <v>263</v>
      </c>
      <c r="P48" s="35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07" customFormat="1" ht="46.5" customHeight="1" hidden="1">
      <c r="A49" s="783"/>
      <c r="B49" s="158" t="s">
        <v>521</v>
      </c>
      <c r="C49" s="156"/>
      <c r="D49" s="156" t="s">
        <v>484</v>
      </c>
      <c r="E49" s="156" t="s">
        <v>485</v>
      </c>
      <c r="F49" s="156" t="s">
        <v>487</v>
      </c>
      <c r="G49" s="156"/>
      <c r="H49" s="156" t="s">
        <v>485</v>
      </c>
      <c r="I49" s="148"/>
      <c r="J49" s="148"/>
      <c r="K49" s="148"/>
      <c r="L49" s="148"/>
      <c r="M49" s="148"/>
      <c r="N49" s="148"/>
      <c r="O49" s="148"/>
      <c r="P49" s="35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07" customFormat="1" ht="15" customHeight="1" hidden="1">
      <c r="A50" s="783"/>
      <c r="B50" s="144" t="s">
        <v>486</v>
      </c>
      <c r="C50" s="156"/>
      <c r="D50" s="156" t="s">
        <v>484</v>
      </c>
      <c r="E50" s="156" t="s">
        <v>485</v>
      </c>
      <c r="F50" s="156" t="s">
        <v>520</v>
      </c>
      <c r="G50" s="156" t="s">
        <v>61</v>
      </c>
      <c r="H50" s="156" t="s">
        <v>485</v>
      </c>
      <c r="I50" s="148">
        <v>263</v>
      </c>
      <c r="J50" s="148"/>
      <c r="K50" s="148">
        <v>263</v>
      </c>
      <c r="L50" s="148">
        <v>263</v>
      </c>
      <c r="M50" s="148">
        <v>263</v>
      </c>
      <c r="N50" s="148">
        <v>263</v>
      </c>
      <c r="O50" s="148">
        <v>263</v>
      </c>
      <c r="P50" s="35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07" customFormat="1" ht="67.5" customHeight="1" hidden="1">
      <c r="A51" s="783"/>
      <c r="B51" s="159" t="s">
        <v>522</v>
      </c>
      <c r="C51" s="156"/>
      <c r="D51" s="156" t="s">
        <v>484</v>
      </c>
      <c r="E51" s="156" t="s">
        <v>485</v>
      </c>
      <c r="F51" s="155" t="s">
        <v>523</v>
      </c>
      <c r="G51" s="156"/>
      <c r="H51" s="156" t="s">
        <v>485</v>
      </c>
      <c r="I51" s="139">
        <f>I52</f>
        <v>130.1</v>
      </c>
      <c r="J51" s="139"/>
      <c r="K51" s="139">
        <f>K52</f>
        <v>130.1</v>
      </c>
      <c r="L51" s="139">
        <f>L52</f>
        <v>130.1</v>
      </c>
      <c r="M51" s="139">
        <f>M52</f>
        <v>130.1</v>
      </c>
      <c r="N51" s="139">
        <f>N52</f>
        <v>130.1</v>
      </c>
      <c r="O51" s="139">
        <f>O52</f>
        <v>130.1</v>
      </c>
      <c r="P51" s="35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07" customFormat="1" ht="15" customHeight="1" hidden="1">
      <c r="A52" s="783"/>
      <c r="B52" s="144" t="s">
        <v>486</v>
      </c>
      <c r="C52" s="156"/>
      <c r="D52" s="156" t="s">
        <v>484</v>
      </c>
      <c r="E52" s="156" t="s">
        <v>485</v>
      </c>
      <c r="F52" s="156" t="s">
        <v>523</v>
      </c>
      <c r="G52" s="156" t="s">
        <v>61</v>
      </c>
      <c r="H52" s="156" t="s">
        <v>485</v>
      </c>
      <c r="I52" s="148">
        <v>130.1</v>
      </c>
      <c r="J52" s="148"/>
      <c r="K52" s="148">
        <v>130.1</v>
      </c>
      <c r="L52" s="148">
        <v>130.1</v>
      </c>
      <c r="M52" s="148">
        <v>130.1</v>
      </c>
      <c r="N52" s="148">
        <v>130.1</v>
      </c>
      <c r="O52" s="148">
        <v>130.1</v>
      </c>
      <c r="P52" s="35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07" customFormat="1" ht="60" customHeight="1" hidden="1">
      <c r="A53" s="783"/>
      <c r="B53" s="160" t="s">
        <v>488</v>
      </c>
      <c r="C53" s="151"/>
      <c r="D53" s="151" t="s">
        <v>484</v>
      </c>
      <c r="E53" s="151" t="s">
        <v>485</v>
      </c>
      <c r="F53" s="156" t="s">
        <v>489</v>
      </c>
      <c r="G53" s="156"/>
      <c r="H53" s="151" t="s">
        <v>485</v>
      </c>
      <c r="I53" s="148"/>
      <c r="J53" s="148"/>
      <c r="K53" s="148"/>
      <c r="L53" s="148"/>
      <c r="M53" s="148"/>
      <c r="N53" s="148"/>
      <c r="O53" s="148"/>
      <c r="P53" s="35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07" customFormat="1" ht="51" hidden="1">
      <c r="A54" s="783"/>
      <c r="B54" s="161" t="s">
        <v>524</v>
      </c>
      <c r="C54" s="151"/>
      <c r="D54" s="151" t="s">
        <v>484</v>
      </c>
      <c r="E54" s="151" t="s">
        <v>485</v>
      </c>
      <c r="F54" s="155" t="s">
        <v>525</v>
      </c>
      <c r="G54" s="156"/>
      <c r="H54" s="151" t="s">
        <v>485</v>
      </c>
      <c r="I54" s="139">
        <f>I55+I56</f>
        <v>546.7</v>
      </c>
      <c r="J54" s="139"/>
      <c r="K54" s="139">
        <f>K55+K56</f>
        <v>546.7</v>
      </c>
      <c r="L54" s="139">
        <f>L55+L56</f>
        <v>546.7</v>
      </c>
      <c r="M54" s="139">
        <f>M55+M56</f>
        <v>546.7</v>
      </c>
      <c r="N54" s="139">
        <f>N55+N56</f>
        <v>546.7</v>
      </c>
      <c r="O54" s="139">
        <f>O55+O56</f>
        <v>546.7</v>
      </c>
      <c r="P54" s="35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07" customFormat="1" ht="12.75" hidden="1">
      <c r="A55" s="783"/>
      <c r="B55" s="162" t="s">
        <v>511</v>
      </c>
      <c r="C55" s="151"/>
      <c r="D55" s="151" t="s">
        <v>484</v>
      </c>
      <c r="E55" s="151" t="s">
        <v>485</v>
      </c>
      <c r="F55" s="156" t="s">
        <v>525</v>
      </c>
      <c r="G55" s="156" t="s">
        <v>39</v>
      </c>
      <c r="H55" s="151" t="s">
        <v>485</v>
      </c>
      <c r="I55" s="148">
        <f>546.7-45.2</f>
        <v>501.50000000000006</v>
      </c>
      <c r="J55" s="148"/>
      <c r="K55" s="148">
        <f>546.7-45.2</f>
        <v>501.50000000000006</v>
      </c>
      <c r="L55" s="148">
        <f>546.7-45.2</f>
        <v>501.50000000000006</v>
      </c>
      <c r="M55" s="148">
        <f>546.7-45.2</f>
        <v>501.50000000000006</v>
      </c>
      <c r="N55" s="148">
        <f>546.7-45.2</f>
        <v>501.50000000000006</v>
      </c>
      <c r="O55" s="148">
        <f>546.7-45.2</f>
        <v>501.50000000000006</v>
      </c>
      <c r="P55" s="35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07" customFormat="1" ht="12.75" hidden="1">
      <c r="A56" s="783"/>
      <c r="B56" s="144" t="s">
        <v>512</v>
      </c>
      <c r="C56" s="151"/>
      <c r="D56" s="151"/>
      <c r="E56" s="151"/>
      <c r="F56" s="156"/>
      <c r="G56" s="156" t="s">
        <v>49</v>
      </c>
      <c r="H56" s="151"/>
      <c r="I56" s="148">
        <v>45.2</v>
      </c>
      <c r="J56" s="148"/>
      <c r="K56" s="148">
        <v>45.2</v>
      </c>
      <c r="L56" s="148">
        <v>45.2</v>
      </c>
      <c r="M56" s="148">
        <v>45.2</v>
      </c>
      <c r="N56" s="148">
        <v>45.2</v>
      </c>
      <c r="O56" s="148">
        <v>45.2</v>
      </c>
      <c r="P56" s="35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07" customFormat="1" ht="42" customHeight="1" hidden="1">
      <c r="A57" s="783"/>
      <c r="B57" s="150" t="s">
        <v>55</v>
      </c>
      <c r="C57" s="156"/>
      <c r="D57" s="121" t="s">
        <v>484</v>
      </c>
      <c r="E57" s="155" t="s">
        <v>490</v>
      </c>
      <c r="F57" s="121" t="s">
        <v>491</v>
      </c>
      <c r="G57" s="121" t="s">
        <v>491</v>
      </c>
      <c r="H57" s="155" t="s">
        <v>490</v>
      </c>
      <c r="I57" s="153">
        <f>I58</f>
        <v>99.305</v>
      </c>
      <c r="J57" s="153"/>
      <c r="K57" s="153">
        <f aca="true" t="shared" si="1" ref="K57:O59">K58</f>
        <v>99.305</v>
      </c>
      <c r="L57" s="153">
        <f t="shared" si="1"/>
        <v>99.305</v>
      </c>
      <c r="M57" s="153">
        <f t="shared" si="1"/>
        <v>99.305</v>
      </c>
      <c r="N57" s="153">
        <f t="shared" si="1"/>
        <v>99.305</v>
      </c>
      <c r="O57" s="153">
        <f t="shared" si="1"/>
        <v>99.305</v>
      </c>
      <c r="P57" s="35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15" ht="38.25" hidden="1">
      <c r="A58" s="783"/>
      <c r="B58" s="150" t="s">
        <v>97</v>
      </c>
      <c r="C58" s="156"/>
      <c r="D58" s="121" t="s">
        <v>484</v>
      </c>
      <c r="E58" s="121" t="s">
        <v>490</v>
      </c>
      <c r="F58" s="155" t="s">
        <v>526</v>
      </c>
      <c r="G58" s="163"/>
      <c r="H58" s="121" t="s">
        <v>490</v>
      </c>
      <c r="I58" s="153">
        <f>I59</f>
        <v>99.305</v>
      </c>
      <c r="J58" s="153"/>
      <c r="K58" s="153">
        <f t="shared" si="1"/>
        <v>99.305</v>
      </c>
      <c r="L58" s="153">
        <f t="shared" si="1"/>
        <v>99.305</v>
      </c>
      <c r="M58" s="153">
        <f t="shared" si="1"/>
        <v>99.305</v>
      </c>
      <c r="N58" s="153">
        <f t="shared" si="1"/>
        <v>99.305</v>
      </c>
      <c r="O58" s="153">
        <f t="shared" si="1"/>
        <v>99.305</v>
      </c>
    </row>
    <row r="59" spans="1:15" ht="45.75" customHeight="1" hidden="1">
      <c r="A59" s="783"/>
      <c r="B59" s="157" t="s">
        <v>527</v>
      </c>
      <c r="C59" s="156"/>
      <c r="D59" s="151" t="s">
        <v>484</v>
      </c>
      <c r="E59" s="151" t="s">
        <v>490</v>
      </c>
      <c r="F59" s="156" t="s">
        <v>528</v>
      </c>
      <c r="G59" s="156"/>
      <c r="H59" s="151" t="s">
        <v>490</v>
      </c>
      <c r="I59" s="148">
        <f>I60</f>
        <v>99.305</v>
      </c>
      <c r="J59" s="148"/>
      <c r="K59" s="148">
        <f t="shared" si="1"/>
        <v>99.305</v>
      </c>
      <c r="L59" s="148">
        <f t="shared" si="1"/>
        <v>99.305</v>
      </c>
      <c r="M59" s="148">
        <f t="shared" si="1"/>
        <v>99.305</v>
      </c>
      <c r="N59" s="148">
        <f t="shared" si="1"/>
        <v>99.305</v>
      </c>
      <c r="O59" s="148">
        <f t="shared" si="1"/>
        <v>99.305</v>
      </c>
    </row>
    <row r="60" spans="1:15" ht="13.5" customHeight="1" hidden="1">
      <c r="A60" s="783"/>
      <c r="B60" s="144" t="s">
        <v>486</v>
      </c>
      <c r="C60" s="156"/>
      <c r="D60" s="151" t="s">
        <v>484</v>
      </c>
      <c r="E60" s="151" t="s">
        <v>490</v>
      </c>
      <c r="F60" s="156" t="s">
        <v>528</v>
      </c>
      <c r="G60" s="156" t="s">
        <v>61</v>
      </c>
      <c r="H60" s="151" t="s">
        <v>490</v>
      </c>
      <c r="I60" s="148">
        <v>99.305</v>
      </c>
      <c r="J60" s="148"/>
      <c r="K60" s="148">
        <v>99.305</v>
      </c>
      <c r="L60" s="148">
        <v>99.305</v>
      </c>
      <c r="M60" s="148">
        <v>99.305</v>
      </c>
      <c r="N60" s="148">
        <v>99.305</v>
      </c>
      <c r="O60" s="148">
        <v>99.305</v>
      </c>
    </row>
    <row r="61" spans="1:15" ht="15" hidden="1">
      <c r="A61" s="783"/>
      <c r="B61" s="164" t="s">
        <v>529</v>
      </c>
      <c r="C61" s="165"/>
      <c r="D61" s="166" t="s">
        <v>484</v>
      </c>
      <c r="E61" s="167" t="s">
        <v>530</v>
      </c>
      <c r="F61" s="156"/>
      <c r="G61" s="156"/>
      <c r="H61" s="167" t="s">
        <v>530</v>
      </c>
      <c r="I61" s="148"/>
      <c r="J61" s="148"/>
      <c r="K61" s="148"/>
      <c r="L61" s="148"/>
      <c r="M61" s="148"/>
      <c r="N61" s="148"/>
      <c r="O61" s="148"/>
    </row>
    <row r="62" spans="1:15" ht="38.25" hidden="1">
      <c r="A62" s="783"/>
      <c r="B62" s="150" t="s">
        <v>531</v>
      </c>
      <c r="C62" s="156"/>
      <c r="D62" s="121" t="s">
        <v>484</v>
      </c>
      <c r="E62" s="155" t="s">
        <v>530</v>
      </c>
      <c r="F62" s="155" t="s">
        <v>532</v>
      </c>
      <c r="G62" s="156"/>
      <c r="H62" s="155" t="s">
        <v>530</v>
      </c>
      <c r="I62" s="148"/>
      <c r="J62" s="148"/>
      <c r="K62" s="148"/>
      <c r="L62" s="148"/>
      <c r="M62" s="148"/>
      <c r="N62" s="148"/>
      <c r="O62" s="148"/>
    </row>
    <row r="63" spans="1:15" ht="25.5" hidden="1">
      <c r="A63" s="783"/>
      <c r="B63" s="168" t="s">
        <v>533</v>
      </c>
      <c r="C63" s="165"/>
      <c r="D63" s="151" t="s">
        <v>484</v>
      </c>
      <c r="E63" s="156" t="s">
        <v>530</v>
      </c>
      <c r="F63" s="156" t="s">
        <v>534</v>
      </c>
      <c r="G63" s="156"/>
      <c r="H63" s="156" t="s">
        <v>530</v>
      </c>
      <c r="I63" s="148"/>
      <c r="J63" s="148"/>
      <c r="K63" s="148"/>
      <c r="L63" s="148"/>
      <c r="M63" s="148"/>
      <c r="N63" s="148"/>
      <c r="O63" s="148"/>
    </row>
    <row r="64" spans="1:15" ht="12.75" hidden="1">
      <c r="A64" s="783"/>
      <c r="B64" s="150" t="s">
        <v>77</v>
      </c>
      <c r="C64" s="156"/>
      <c r="D64" s="121" t="s">
        <v>484</v>
      </c>
      <c r="E64" s="155" t="s">
        <v>535</v>
      </c>
      <c r="F64" s="121" t="s">
        <v>491</v>
      </c>
      <c r="G64" s="121" t="s">
        <v>491</v>
      </c>
      <c r="H64" s="155" t="s">
        <v>535</v>
      </c>
      <c r="I64" s="152">
        <f>I65</f>
        <v>2000</v>
      </c>
      <c r="J64" s="152"/>
      <c r="K64" s="152">
        <f aca="true" t="shared" si="2" ref="K64:O66">K65</f>
        <v>2000</v>
      </c>
      <c r="L64" s="152">
        <f t="shared" si="2"/>
        <v>2000</v>
      </c>
      <c r="M64" s="152">
        <f t="shared" si="2"/>
        <v>2000</v>
      </c>
      <c r="N64" s="152">
        <f t="shared" si="2"/>
        <v>2000</v>
      </c>
      <c r="O64" s="152">
        <f t="shared" si="2"/>
        <v>2000</v>
      </c>
    </row>
    <row r="65" spans="1:23" s="124" customFormat="1" ht="38.25" hidden="1">
      <c r="A65" s="786"/>
      <c r="B65" s="150" t="s">
        <v>531</v>
      </c>
      <c r="C65" s="156"/>
      <c r="D65" s="121" t="s">
        <v>484</v>
      </c>
      <c r="E65" s="155" t="s">
        <v>535</v>
      </c>
      <c r="F65" s="121">
        <v>9900000</v>
      </c>
      <c r="G65" s="121"/>
      <c r="H65" s="155" t="s">
        <v>535</v>
      </c>
      <c r="I65" s="147">
        <f>I66</f>
        <v>2000</v>
      </c>
      <c r="J65" s="147"/>
      <c r="K65" s="147">
        <f t="shared" si="2"/>
        <v>2000</v>
      </c>
      <c r="L65" s="147">
        <f t="shared" si="2"/>
        <v>2000</v>
      </c>
      <c r="M65" s="147">
        <f t="shared" si="2"/>
        <v>2000</v>
      </c>
      <c r="N65" s="147">
        <f t="shared" si="2"/>
        <v>2000</v>
      </c>
      <c r="O65" s="147">
        <f t="shared" si="2"/>
        <v>2000</v>
      </c>
      <c r="P65" s="359"/>
      <c r="Q65" s="129"/>
      <c r="R65" s="129"/>
      <c r="S65" s="129"/>
      <c r="T65" s="129"/>
      <c r="U65" s="129"/>
      <c r="V65" s="129"/>
      <c r="W65" s="129"/>
    </row>
    <row r="66" spans="1:15" ht="25.5" hidden="1">
      <c r="A66" s="783"/>
      <c r="B66" s="54" t="s">
        <v>83</v>
      </c>
      <c r="C66" s="156"/>
      <c r="D66" s="151" t="s">
        <v>484</v>
      </c>
      <c r="E66" s="156" t="s">
        <v>535</v>
      </c>
      <c r="F66" s="156" t="s">
        <v>536</v>
      </c>
      <c r="G66" s="151" t="s">
        <v>491</v>
      </c>
      <c r="H66" s="156" t="s">
        <v>535</v>
      </c>
      <c r="I66" s="147">
        <f>I67</f>
        <v>2000</v>
      </c>
      <c r="J66" s="147"/>
      <c r="K66" s="147">
        <f t="shared" si="2"/>
        <v>2000</v>
      </c>
      <c r="L66" s="147">
        <f t="shared" si="2"/>
        <v>2000</v>
      </c>
      <c r="M66" s="147">
        <f t="shared" si="2"/>
        <v>2000</v>
      </c>
      <c r="N66" s="147">
        <f t="shared" si="2"/>
        <v>2000</v>
      </c>
      <c r="O66" s="147">
        <f t="shared" si="2"/>
        <v>2000</v>
      </c>
    </row>
    <row r="67" spans="1:15" ht="12.75" hidden="1">
      <c r="A67" s="783"/>
      <c r="B67" s="144" t="s">
        <v>537</v>
      </c>
      <c r="C67" s="156"/>
      <c r="D67" s="151" t="s">
        <v>484</v>
      </c>
      <c r="E67" s="156" t="s">
        <v>535</v>
      </c>
      <c r="F67" s="156" t="s">
        <v>536</v>
      </c>
      <c r="G67" s="151">
        <v>870</v>
      </c>
      <c r="H67" s="156" t="s">
        <v>535</v>
      </c>
      <c r="I67" s="147">
        <v>2000</v>
      </c>
      <c r="J67" s="147"/>
      <c r="K67" s="147">
        <v>2000</v>
      </c>
      <c r="L67" s="147">
        <v>2000</v>
      </c>
      <c r="M67" s="147">
        <v>2000</v>
      </c>
      <c r="N67" s="147">
        <v>2000</v>
      </c>
      <c r="O67" s="147">
        <v>2000</v>
      </c>
    </row>
    <row r="68" spans="1:15" ht="12.75" hidden="1">
      <c r="A68" s="783"/>
      <c r="B68" s="150" t="s">
        <v>87</v>
      </c>
      <c r="C68" s="151"/>
      <c r="D68" s="121" t="s">
        <v>484</v>
      </c>
      <c r="E68" s="155" t="s">
        <v>538</v>
      </c>
      <c r="F68" s="155"/>
      <c r="G68" s="121"/>
      <c r="H68" s="155" t="s">
        <v>538</v>
      </c>
      <c r="I68" s="139">
        <f>I69</f>
        <v>108</v>
      </c>
      <c r="J68" s="139"/>
      <c r="K68" s="139">
        <f aca="true" t="shared" si="3" ref="K68:O69">K69</f>
        <v>108</v>
      </c>
      <c r="L68" s="139">
        <f t="shared" si="3"/>
        <v>108</v>
      </c>
      <c r="M68" s="139">
        <f t="shared" si="3"/>
        <v>108</v>
      </c>
      <c r="N68" s="139">
        <f t="shared" si="3"/>
        <v>108</v>
      </c>
      <c r="O68" s="139">
        <f t="shared" si="3"/>
        <v>108</v>
      </c>
    </row>
    <row r="69" spans="1:15" ht="25.5" hidden="1">
      <c r="A69" s="783"/>
      <c r="B69" s="150" t="s">
        <v>89</v>
      </c>
      <c r="C69" s="155"/>
      <c r="D69" s="155" t="s">
        <v>484</v>
      </c>
      <c r="E69" s="155" t="s">
        <v>538</v>
      </c>
      <c r="F69" s="155" t="s">
        <v>539</v>
      </c>
      <c r="G69" s="155"/>
      <c r="H69" s="155" t="s">
        <v>538</v>
      </c>
      <c r="I69" s="153">
        <f>I70</f>
        <v>108</v>
      </c>
      <c r="J69" s="153"/>
      <c r="K69" s="153">
        <f t="shared" si="3"/>
        <v>108</v>
      </c>
      <c r="L69" s="153">
        <f t="shared" si="3"/>
        <v>108</v>
      </c>
      <c r="M69" s="153">
        <f t="shared" si="3"/>
        <v>108</v>
      </c>
      <c r="N69" s="153">
        <f t="shared" si="3"/>
        <v>108</v>
      </c>
      <c r="O69" s="153">
        <f t="shared" si="3"/>
        <v>108</v>
      </c>
    </row>
    <row r="70" spans="1:15" ht="12.75" hidden="1">
      <c r="A70" s="783"/>
      <c r="B70" s="169" t="s">
        <v>540</v>
      </c>
      <c r="C70" s="155"/>
      <c r="D70" s="156" t="s">
        <v>484</v>
      </c>
      <c r="E70" s="156" t="s">
        <v>538</v>
      </c>
      <c r="F70" s="156" t="s">
        <v>541</v>
      </c>
      <c r="G70" s="155"/>
      <c r="H70" s="156" t="s">
        <v>538</v>
      </c>
      <c r="I70" s="149">
        <f>I71+I72</f>
        <v>108</v>
      </c>
      <c r="J70" s="149"/>
      <c r="K70" s="149">
        <f>K71+K72</f>
        <v>108</v>
      </c>
      <c r="L70" s="149">
        <f>L71+L72</f>
        <v>108</v>
      </c>
      <c r="M70" s="149">
        <f>M71+M72</f>
        <v>108</v>
      </c>
      <c r="N70" s="149">
        <f>N71+N72</f>
        <v>108</v>
      </c>
      <c r="O70" s="149">
        <f>O71+O72</f>
        <v>108</v>
      </c>
    </row>
    <row r="71" spans="1:15" ht="12.75" hidden="1">
      <c r="A71" s="783"/>
      <c r="B71" s="144" t="s">
        <v>512</v>
      </c>
      <c r="C71" s="155"/>
      <c r="D71" s="156" t="s">
        <v>484</v>
      </c>
      <c r="E71" s="156" t="s">
        <v>538</v>
      </c>
      <c r="F71" s="156" t="s">
        <v>541</v>
      </c>
      <c r="G71" s="156" t="s">
        <v>49</v>
      </c>
      <c r="H71" s="156" t="s">
        <v>538</v>
      </c>
      <c r="I71" s="149">
        <v>105</v>
      </c>
      <c r="J71" s="149"/>
      <c r="K71" s="149">
        <v>105</v>
      </c>
      <c r="L71" s="149">
        <v>105</v>
      </c>
      <c r="M71" s="149">
        <v>105</v>
      </c>
      <c r="N71" s="149">
        <v>105</v>
      </c>
      <c r="O71" s="149">
        <v>105</v>
      </c>
    </row>
    <row r="72" spans="1:15" ht="12.75" hidden="1">
      <c r="A72" s="783"/>
      <c r="B72" s="144" t="s">
        <v>542</v>
      </c>
      <c r="C72" s="155"/>
      <c r="D72" s="156" t="s">
        <v>484</v>
      </c>
      <c r="E72" s="156" t="s">
        <v>538</v>
      </c>
      <c r="F72" s="156" t="s">
        <v>541</v>
      </c>
      <c r="G72" s="156" t="s">
        <v>96</v>
      </c>
      <c r="H72" s="156" t="s">
        <v>538</v>
      </c>
      <c r="I72" s="149">
        <v>3</v>
      </c>
      <c r="J72" s="149"/>
      <c r="K72" s="149">
        <v>3</v>
      </c>
      <c r="L72" s="149">
        <v>3</v>
      </c>
      <c r="M72" s="149">
        <v>3</v>
      </c>
      <c r="N72" s="149">
        <v>3</v>
      </c>
      <c r="O72" s="149">
        <v>3</v>
      </c>
    </row>
    <row r="73" spans="1:15" ht="14.25" hidden="1">
      <c r="A73" s="783"/>
      <c r="B73" s="170" t="s">
        <v>101</v>
      </c>
      <c r="C73" s="167"/>
      <c r="D73" s="167" t="s">
        <v>543</v>
      </c>
      <c r="E73" s="167"/>
      <c r="F73" s="167"/>
      <c r="G73" s="167"/>
      <c r="H73" s="167"/>
      <c r="I73" s="171">
        <f>I74</f>
        <v>605.883</v>
      </c>
      <c r="J73" s="171"/>
      <c r="K73" s="171">
        <f aca="true" t="shared" si="4" ref="K73:O74">K74</f>
        <v>605.883</v>
      </c>
      <c r="L73" s="171">
        <f t="shared" si="4"/>
        <v>605.883</v>
      </c>
      <c r="M73" s="171">
        <f t="shared" si="4"/>
        <v>605.883</v>
      </c>
      <c r="N73" s="171">
        <f t="shared" si="4"/>
        <v>605.883</v>
      </c>
      <c r="O73" s="171">
        <f t="shared" si="4"/>
        <v>605.883</v>
      </c>
    </row>
    <row r="74" spans="1:256" s="107" customFormat="1" ht="12.75" hidden="1">
      <c r="A74" s="783"/>
      <c r="B74" s="150" t="s">
        <v>102</v>
      </c>
      <c r="C74" s="155"/>
      <c r="D74" s="155" t="s">
        <v>543</v>
      </c>
      <c r="E74" s="155" t="s">
        <v>544</v>
      </c>
      <c r="F74" s="155"/>
      <c r="G74" s="155"/>
      <c r="H74" s="155" t="s">
        <v>544</v>
      </c>
      <c r="I74" s="149">
        <f>I75</f>
        <v>605.883</v>
      </c>
      <c r="J74" s="149"/>
      <c r="K74" s="149">
        <f t="shared" si="4"/>
        <v>605.883</v>
      </c>
      <c r="L74" s="149">
        <f t="shared" si="4"/>
        <v>605.883</v>
      </c>
      <c r="M74" s="149">
        <f t="shared" si="4"/>
        <v>605.883</v>
      </c>
      <c r="N74" s="149">
        <f t="shared" si="4"/>
        <v>605.883</v>
      </c>
      <c r="O74" s="149">
        <f t="shared" si="4"/>
        <v>605.883</v>
      </c>
      <c r="P74" s="35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07" customFormat="1" ht="25.5" hidden="1">
      <c r="A75" s="783"/>
      <c r="B75" s="157" t="s">
        <v>545</v>
      </c>
      <c r="C75" s="156"/>
      <c r="D75" s="156" t="s">
        <v>543</v>
      </c>
      <c r="E75" s="156" t="s">
        <v>544</v>
      </c>
      <c r="F75" s="172" t="s">
        <v>546</v>
      </c>
      <c r="G75" s="156"/>
      <c r="H75" s="156" t="s">
        <v>544</v>
      </c>
      <c r="I75" s="149">
        <f>I76+I77</f>
        <v>605.883</v>
      </c>
      <c r="J75" s="149"/>
      <c r="K75" s="149">
        <f>K76+K77</f>
        <v>605.883</v>
      </c>
      <c r="L75" s="149">
        <f>L76+L77</f>
        <v>605.883</v>
      </c>
      <c r="M75" s="149">
        <f>M76+M77</f>
        <v>605.883</v>
      </c>
      <c r="N75" s="149">
        <f>N76+N77</f>
        <v>605.883</v>
      </c>
      <c r="O75" s="149">
        <f>O76+O77</f>
        <v>605.883</v>
      </c>
      <c r="P75" s="35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07" customFormat="1" ht="12.75" hidden="1">
      <c r="A76" s="783"/>
      <c r="B76" s="162" t="s">
        <v>511</v>
      </c>
      <c r="C76" s="156"/>
      <c r="D76" s="156" t="s">
        <v>543</v>
      </c>
      <c r="E76" s="156" t="s">
        <v>544</v>
      </c>
      <c r="F76" s="172" t="s">
        <v>546</v>
      </c>
      <c r="G76" s="156" t="s">
        <v>39</v>
      </c>
      <c r="H76" s="156" t="s">
        <v>544</v>
      </c>
      <c r="I76" s="149">
        <v>555.32</v>
      </c>
      <c r="J76" s="149"/>
      <c r="K76" s="149">
        <v>555.32</v>
      </c>
      <c r="L76" s="149">
        <v>555.32</v>
      </c>
      <c r="M76" s="149">
        <v>555.32</v>
      </c>
      <c r="N76" s="149">
        <v>555.32</v>
      </c>
      <c r="O76" s="149">
        <v>555.32</v>
      </c>
      <c r="P76" s="35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07" customFormat="1" ht="12.75" hidden="1">
      <c r="A77" s="783"/>
      <c r="B77" s="144" t="s">
        <v>512</v>
      </c>
      <c r="C77" s="156"/>
      <c r="D77" s="156" t="s">
        <v>543</v>
      </c>
      <c r="E77" s="156" t="s">
        <v>544</v>
      </c>
      <c r="F77" s="172" t="s">
        <v>546</v>
      </c>
      <c r="G77" s="156" t="s">
        <v>49</v>
      </c>
      <c r="H77" s="156" t="s">
        <v>544</v>
      </c>
      <c r="I77" s="149">
        <v>50.563</v>
      </c>
      <c r="J77" s="149"/>
      <c r="K77" s="149">
        <v>50.563</v>
      </c>
      <c r="L77" s="149">
        <v>50.563</v>
      </c>
      <c r="M77" s="149">
        <v>50.563</v>
      </c>
      <c r="N77" s="149">
        <v>50.563</v>
      </c>
      <c r="O77" s="149">
        <v>50.563</v>
      </c>
      <c r="P77" s="35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07" customFormat="1" ht="32.25" customHeight="1" hidden="1">
      <c r="A78" s="783"/>
      <c r="B78" s="130" t="s">
        <v>107</v>
      </c>
      <c r="C78" s="131"/>
      <c r="D78" s="131" t="s">
        <v>547</v>
      </c>
      <c r="E78" s="131"/>
      <c r="F78" s="131"/>
      <c r="G78" s="131"/>
      <c r="H78" s="131"/>
      <c r="I78" s="173">
        <f>I79</f>
        <v>1397</v>
      </c>
      <c r="J78" s="173"/>
      <c r="K78" s="173">
        <f aca="true" t="shared" si="5" ref="K78:O79">K79</f>
        <v>1182</v>
      </c>
      <c r="L78" s="173">
        <f t="shared" si="5"/>
        <v>1022</v>
      </c>
      <c r="M78" s="173">
        <f t="shared" si="5"/>
        <v>1397</v>
      </c>
      <c r="N78" s="173">
        <f t="shared" si="5"/>
        <v>1397</v>
      </c>
      <c r="O78" s="173">
        <f t="shared" si="5"/>
        <v>1397</v>
      </c>
      <c r="P78" s="35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07" customFormat="1" ht="25.5" hidden="1">
      <c r="A79" s="783"/>
      <c r="B79" s="150" t="s">
        <v>548</v>
      </c>
      <c r="C79" s="156"/>
      <c r="D79" s="155" t="s">
        <v>547</v>
      </c>
      <c r="E79" s="155" t="s">
        <v>549</v>
      </c>
      <c r="F79" s="156"/>
      <c r="G79" s="156"/>
      <c r="H79" s="155" t="s">
        <v>549</v>
      </c>
      <c r="I79" s="147">
        <f>I80</f>
        <v>1397</v>
      </c>
      <c r="J79" s="147"/>
      <c r="K79" s="147">
        <f t="shared" si="5"/>
        <v>1182</v>
      </c>
      <c r="L79" s="147">
        <f t="shared" si="5"/>
        <v>1022</v>
      </c>
      <c r="M79" s="147">
        <f t="shared" si="5"/>
        <v>1397</v>
      </c>
      <c r="N79" s="147">
        <f t="shared" si="5"/>
        <v>1397</v>
      </c>
      <c r="O79" s="147">
        <f t="shared" si="5"/>
        <v>1397</v>
      </c>
      <c r="P79" s="35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07" customFormat="1" ht="39" customHeight="1" hidden="1">
      <c r="A80" s="783"/>
      <c r="B80" s="150" t="s">
        <v>550</v>
      </c>
      <c r="C80" s="155"/>
      <c r="D80" s="155" t="s">
        <v>547</v>
      </c>
      <c r="E80" s="155" t="s">
        <v>549</v>
      </c>
      <c r="F80" s="155" t="s">
        <v>551</v>
      </c>
      <c r="G80" s="174"/>
      <c r="H80" s="155" t="s">
        <v>549</v>
      </c>
      <c r="I80" s="175">
        <f>I81+I86</f>
        <v>1397</v>
      </c>
      <c r="J80" s="175"/>
      <c r="K80" s="175">
        <f>K81+K86</f>
        <v>1182</v>
      </c>
      <c r="L80" s="175">
        <f>L81+L86</f>
        <v>1022</v>
      </c>
      <c r="M80" s="175">
        <f>M81+M86</f>
        <v>1397</v>
      </c>
      <c r="N80" s="175">
        <f>N81+N86</f>
        <v>1397</v>
      </c>
      <c r="O80" s="175">
        <f>O81+O86</f>
        <v>1397</v>
      </c>
      <c r="P80" s="35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107" customFormat="1" ht="102" hidden="1">
      <c r="A81" s="783"/>
      <c r="B81" s="176" t="s">
        <v>552</v>
      </c>
      <c r="C81" s="156"/>
      <c r="D81" s="156" t="s">
        <v>547</v>
      </c>
      <c r="E81" s="156" t="s">
        <v>549</v>
      </c>
      <c r="F81" s="155" t="s">
        <v>553</v>
      </c>
      <c r="G81" s="151"/>
      <c r="H81" s="156" t="s">
        <v>549</v>
      </c>
      <c r="I81" s="149">
        <f>I82+I84</f>
        <v>711</v>
      </c>
      <c r="J81" s="149"/>
      <c r="K81" s="149">
        <f>K82+K84</f>
        <v>496</v>
      </c>
      <c r="L81" s="149">
        <f>L82+L84</f>
        <v>336</v>
      </c>
      <c r="M81" s="149">
        <f>M82+M84</f>
        <v>711</v>
      </c>
      <c r="N81" s="149">
        <f>N82+N84</f>
        <v>711</v>
      </c>
      <c r="O81" s="149">
        <f>O82+O84</f>
        <v>711</v>
      </c>
      <c r="P81" s="35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107" customFormat="1" ht="89.25" hidden="1">
      <c r="A82" s="783"/>
      <c r="B82" s="54" t="s">
        <v>554</v>
      </c>
      <c r="C82" s="156"/>
      <c r="D82" s="156" t="s">
        <v>547</v>
      </c>
      <c r="E82" s="156" t="s">
        <v>549</v>
      </c>
      <c r="F82" s="155" t="s">
        <v>555</v>
      </c>
      <c r="G82" s="151"/>
      <c r="H82" s="156" t="s">
        <v>549</v>
      </c>
      <c r="I82" s="149">
        <f>I83</f>
        <v>426</v>
      </c>
      <c r="J82" s="149"/>
      <c r="K82" s="149">
        <f>K83</f>
        <v>296</v>
      </c>
      <c r="L82" s="149">
        <f>L83</f>
        <v>136</v>
      </c>
      <c r="M82" s="149">
        <f>M83</f>
        <v>426</v>
      </c>
      <c r="N82" s="149">
        <f>N83</f>
        <v>426</v>
      </c>
      <c r="O82" s="149">
        <f>O83</f>
        <v>426</v>
      </c>
      <c r="P82" s="35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107" customFormat="1" ht="12.75" hidden="1">
      <c r="A83" s="783"/>
      <c r="B83" s="144" t="s">
        <v>512</v>
      </c>
      <c r="C83" s="156"/>
      <c r="D83" s="156" t="s">
        <v>547</v>
      </c>
      <c r="E83" s="156" t="s">
        <v>549</v>
      </c>
      <c r="F83" s="156" t="s">
        <v>555</v>
      </c>
      <c r="G83" s="151">
        <v>240</v>
      </c>
      <c r="H83" s="156" t="s">
        <v>549</v>
      </c>
      <c r="I83" s="149">
        <v>426</v>
      </c>
      <c r="J83" s="149"/>
      <c r="K83" s="149">
        <v>296</v>
      </c>
      <c r="L83" s="149">
        <v>136</v>
      </c>
      <c r="M83" s="149">
        <v>426</v>
      </c>
      <c r="N83" s="149">
        <v>426</v>
      </c>
      <c r="O83" s="149">
        <v>426</v>
      </c>
      <c r="P83" s="354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107" customFormat="1" ht="76.5" hidden="1">
      <c r="A84" s="783"/>
      <c r="B84" s="54" t="s">
        <v>556</v>
      </c>
      <c r="C84" s="156"/>
      <c r="D84" s="156" t="s">
        <v>547</v>
      </c>
      <c r="E84" s="156" t="s">
        <v>549</v>
      </c>
      <c r="F84" s="155" t="s">
        <v>557</v>
      </c>
      <c r="G84" s="151"/>
      <c r="H84" s="156" t="s">
        <v>549</v>
      </c>
      <c r="I84" s="149">
        <f>I85</f>
        <v>285</v>
      </c>
      <c r="J84" s="149"/>
      <c r="K84" s="149">
        <f>K85</f>
        <v>200</v>
      </c>
      <c r="L84" s="149">
        <f>L85</f>
        <v>200</v>
      </c>
      <c r="M84" s="149">
        <f>M85</f>
        <v>285</v>
      </c>
      <c r="N84" s="149">
        <f>N85</f>
        <v>285</v>
      </c>
      <c r="O84" s="149">
        <f>O85</f>
        <v>285</v>
      </c>
      <c r="P84" s="354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07" customFormat="1" ht="12.75" hidden="1">
      <c r="A85" s="783"/>
      <c r="B85" s="144" t="s">
        <v>512</v>
      </c>
      <c r="C85" s="156"/>
      <c r="D85" s="156" t="s">
        <v>547</v>
      </c>
      <c r="E85" s="156" t="s">
        <v>549</v>
      </c>
      <c r="F85" s="156" t="s">
        <v>555</v>
      </c>
      <c r="G85" s="151">
        <v>240</v>
      </c>
      <c r="H85" s="156" t="s">
        <v>549</v>
      </c>
      <c r="I85" s="149">
        <v>285</v>
      </c>
      <c r="J85" s="149"/>
      <c r="K85" s="149">
        <v>200</v>
      </c>
      <c r="L85" s="149">
        <v>200</v>
      </c>
      <c r="M85" s="149">
        <v>285</v>
      </c>
      <c r="N85" s="149">
        <v>285</v>
      </c>
      <c r="O85" s="149">
        <v>285</v>
      </c>
      <c r="P85" s="354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07" customFormat="1" ht="89.25" hidden="1">
      <c r="A86" s="783"/>
      <c r="B86" s="176" t="s">
        <v>558</v>
      </c>
      <c r="C86" s="155"/>
      <c r="D86" s="156" t="s">
        <v>547</v>
      </c>
      <c r="E86" s="156" t="s">
        <v>549</v>
      </c>
      <c r="F86" s="155" t="s">
        <v>559</v>
      </c>
      <c r="G86" s="155"/>
      <c r="H86" s="156" t="s">
        <v>549</v>
      </c>
      <c r="I86" s="153">
        <f>I87</f>
        <v>686</v>
      </c>
      <c r="J86" s="153"/>
      <c r="K86" s="153">
        <f>K87</f>
        <v>686</v>
      </c>
      <c r="L86" s="153">
        <f>L87</f>
        <v>686</v>
      </c>
      <c r="M86" s="153">
        <f>M87</f>
        <v>686</v>
      </c>
      <c r="N86" s="153">
        <f>N87</f>
        <v>686</v>
      </c>
      <c r="O86" s="153">
        <f>O87</f>
        <v>686</v>
      </c>
      <c r="P86" s="354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07" customFormat="1" ht="102" hidden="1">
      <c r="A87" s="783"/>
      <c r="B87" s="54" t="s">
        <v>560</v>
      </c>
      <c r="C87" s="155"/>
      <c r="D87" s="156" t="s">
        <v>547</v>
      </c>
      <c r="E87" s="156" t="s">
        <v>549</v>
      </c>
      <c r="F87" s="156" t="s">
        <v>561</v>
      </c>
      <c r="G87" s="155"/>
      <c r="H87" s="156" t="s">
        <v>549</v>
      </c>
      <c r="I87" s="149">
        <f>I89</f>
        <v>686</v>
      </c>
      <c r="J87" s="149"/>
      <c r="K87" s="149">
        <f>K89</f>
        <v>686</v>
      </c>
      <c r="L87" s="149">
        <f>L89</f>
        <v>686</v>
      </c>
      <c r="M87" s="149">
        <f>M89</f>
        <v>686</v>
      </c>
      <c r="N87" s="149">
        <f>N89</f>
        <v>686</v>
      </c>
      <c r="O87" s="149">
        <f>O89</f>
        <v>686</v>
      </c>
      <c r="P87" s="354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107" customFormat="1" ht="40.5" customHeight="1" hidden="1">
      <c r="A88" s="783"/>
      <c r="B88" s="158" t="s">
        <v>562</v>
      </c>
      <c r="C88" s="177"/>
      <c r="D88" s="178" t="s">
        <v>547</v>
      </c>
      <c r="E88" s="178" t="s">
        <v>549</v>
      </c>
      <c r="F88" s="178" t="s">
        <v>563</v>
      </c>
      <c r="G88" s="179"/>
      <c r="H88" s="178" t="s">
        <v>549</v>
      </c>
      <c r="I88" s="180"/>
      <c r="J88" s="180"/>
      <c r="K88" s="180"/>
      <c r="L88" s="180"/>
      <c r="M88" s="180"/>
      <c r="N88" s="180"/>
      <c r="O88" s="180"/>
      <c r="P88" s="354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07" customFormat="1" ht="17.25" customHeight="1" hidden="1">
      <c r="A89" s="783"/>
      <c r="B89" s="144" t="s">
        <v>512</v>
      </c>
      <c r="C89" s="177"/>
      <c r="D89" s="156" t="s">
        <v>547</v>
      </c>
      <c r="E89" s="156" t="s">
        <v>549</v>
      </c>
      <c r="F89" s="156" t="s">
        <v>561</v>
      </c>
      <c r="G89" s="141" t="s">
        <v>49</v>
      </c>
      <c r="H89" s="156" t="s">
        <v>549</v>
      </c>
      <c r="I89" s="149">
        <v>686</v>
      </c>
      <c r="J89" s="180"/>
      <c r="K89" s="149">
        <v>686</v>
      </c>
      <c r="L89" s="149">
        <v>686</v>
      </c>
      <c r="M89" s="149">
        <v>686</v>
      </c>
      <c r="N89" s="149">
        <v>686</v>
      </c>
      <c r="O89" s="149">
        <v>686</v>
      </c>
      <c r="P89" s="354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15" ht="44.25" customHeight="1" hidden="1">
      <c r="A90" s="783"/>
      <c r="B90" s="150" t="s">
        <v>564</v>
      </c>
      <c r="C90" s="156"/>
      <c r="D90" s="155" t="s">
        <v>547</v>
      </c>
      <c r="E90" s="155" t="s">
        <v>549</v>
      </c>
      <c r="F90" s="155" t="s">
        <v>565</v>
      </c>
      <c r="G90" s="174"/>
      <c r="H90" s="155" t="s">
        <v>549</v>
      </c>
      <c r="I90" s="174"/>
      <c r="J90" s="174"/>
      <c r="K90" s="783"/>
      <c r="L90" s="787"/>
      <c r="M90" s="174"/>
      <c r="N90" s="174"/>
      <c r="O90" s="174"/>
    </row>
    <row r="91" spans="1:15" ht="38.25" hidden="1">
      <c r="A91" s="783"/>
      <c r="B91" s="54" t="s">
        <v>566</v>
      </c>
      <c r="C91" s="156"/>
      <c r="D91" s="156" t="s">
        <v>547</v>
      </c>
      <c r="E91" s="156" t="s">
        <v>549</v>
      </c>
      <c r="F91" s="156" t="s">
        <v>567</v>
      </c>
      <c r="G91" s="151"/>
      <c r="H91" s="156" t="s">
        <v>549</v>
      </c>
      <c r="I91" s="149"/>
      <c r="J91" s="149"/>
      <c r="K91" s="149"/>
      <c r="L91" s="149"/>
      <c r="M91" s="149"/>
      <c r="N91" s="149"/>
      <c r="O91" s="149"/>
    </row>
    <row r="92" spans="1:23" s="124" customFormat="1" ht="15" hidden="1">
      <c r="A92" s="786"/>
      <c r="B92" s="130" t="s">
        <v>142</v>
      </c>
      <c r="C92" s="131"/>
      <c r="D92" s="131" t="s">
        <v>568</v>
      </c>
      <c r="E92" s="131" t="s">
        <v>305</v>
      </c>
      <c r="F92" s="131" t="s">
        <v>305</v>
      </c>
      <c r="G92" s="131" t="s">
        <v>305</v>
      </c>
      <c r="H92" s="131" t="s">
        <v>305</v>
      </c>
      <c r="I92" s="182">
        <f>I93+I102</f>
        <v>18097.09</v>
      </c>
      <c r="J92" s="183"/>
      <c r="K92" s="182">
        <f>K93+K102</f>
        <v>11814.485</v>
      </c>
      <c r="L92" s="182">
        <f>L93+L102</f>
        <v>14413.347</v>
      </c>
      <c r="M92" s="182">
        <f>M93+M102</f>
        <v>18097.09</v>
      </c>
      <c r="N92" s="182">
        <f>N93+N102</f>
        <v>18097.09</v>
      </c>
      <c r="O92" s="182">
        <f>O93+O102</f>
        <v>18097.09</v>
      </c>
      <c r="P92" s="359"/>
      <c r="Q92" s="129"/>
      <c r="R92" s="129"/>
      <c r="S92" s="129"/>
      <c r="T92" s="129"/>
      <c r="U92" s="129"/>
      <c r="V92" s="129"/>
      <c r="W92" s="129"/>
    </row>
    <row r="93" spans="1:23" s="124" customFormat="1" ht="12.75" hidden="1">
      <c r="A93" s="786"/>
      <c r="B93" s="184" t="s">
        <v>143</v>
      </c>
      <c r="C93" s="137"/>
      <c r="D93" s="137" t="s">
        <v>568</v>
      </c>
      <c r="E93" s="137" t="s">
        <v>569</v>
      </c>
      <c r="F93" s="137"/>
      <c r="G93" s="137"/>
      <c r="H93" s="137" t="s">
        <v>569</v>
      </c>
      <c r="I93" s="152">
        <f>I94</f>
        <v>17447.29</v>
      </c>
      <c r="J93" s="149"/>
      <c r="K93" s="152">
        <f>K94</f>
        <v>11444.685000000001</v>
      </c>
      <c r="L93" s="152">
        <f>L94</f>
        <v>14038.547</v>
      </c>
      <c r="M93" s="152">
        <f>M94</f>
        <v>17447.29</v>
      </c>
      <c r="N93" s="152">
        <f>N94</f>
        <v>17447.29</v>
      </c>
      <c r="O93" s="152">
        <f>O94</f>
        <v>17447.29</v>
      </c>
      <c r="P93" s="359"/>
      <c r="Q93" s="129"/>
      <c r="R93" s="129"/>
      <c r="S93" s="129"/>
      <c r="T93" s="129"/>
      <c r="U93" s="129"/>
      <c r="V93" s="129"/>
      <c r="W93" s="129"/>
    </row>
    <row r="94" spans="1:23" s="124" customFormat="1" ht="38.25" customHeight="1" hidden="1">
      <c r="A94" s="786"/>
      <c r="B94" s="150" t="s">
        <v>570</v>
      </c>
      <c r="C94" s="137"/>
      <c r="D94" s="137" t="s">
        <v>568</v>
      </c>
      <c r="E94" s="137" t="s">
        <v>569</v>
      </c>
      <c r="F94" s="137" t="s">
        <v>571</v>
      </c>
      <c r="G94" s="174"/>
      <c r="H94" s="137" t="s">
        <v>569</v>
      </c>
      <c r="I94" s="175">
        <f>I95+I99</f>
        <v>17447.29</v>
      </c>
      <c r="J94" s="185"/>
      <c r="K94" s="175">
        <f>K95+K99</f>
        <v>11444.685000000001</v>
      </c>
      <c r="L94" s="175">
        <f>L95+L99</f>
        <v>14038.547</v>
      </c>
      <c r="M94" s="175">
        <f>M95+M99</f>
        <v>17447.29</v>
      </c>
      <c r="N94" s="175">
        <f>N95+N99</f>
        <v>17447.29</v>
      </c>
      <c r="O94" s="175">
        <f>O95+O99</f>
        <v>17447.29</v>
      </c>
      <c r="P94" s="359"/>
      <c r="Q94" s="129"/>
      <c r="R94" s="129"/>
      <c r="S94" s="129"/>
      <c r="T94" s="129"/>
      <c r="U94" s="129"/>
      <c r="V94" s="129"/>
      <c r="W94" s="129"/>
    </row>
    <row r="95" spans="1:23" s="124" customFormat="1" ht="63.75" hidden="1">
      <c r="A95" s="786"/>
      <c r="B95" s="176" t="s">
        <v>572</v>
      </c>
      <c r="C95" s="141"/>
      <c r="D95" s="141" t="s">
        <v>568</v>
      </c>
      <c r="E95" s="141" t="s">
        <v>569</v>
      </c>
      <c r="F95" s="137" t="s">
        <v>573</v>
      </c>
      <c r="G95" s="137"/>
      <c r="H95" s="141" t="s">
        <v>569</v>
      </c>
      <c r="I95" s="152">
        <f>I96</f>
        <v>16806.29</v>
      </c>
      <c r="J95" s="153"/>
      <c r="K95" s="153">
        <f aca="true" t="shared" si="6" ref="K95:O96">K96</f>
        <v>10777.685000000001</v>
      </c>
      <c r="L95" s="152">
        <f t="shared" si="6"/>
        <v>13305.547</v>
      </c>
      <c r="M95" s="152">
        <f t="shared" si="6"/>
        <v>16806.29</v>
      </c>
      <c r="N95" s="152">
        <f t="shared" si="6"/>
        <v>16806.29</v>
      </c>
      <c r="O95" s="152">
        <f t="shared" si="6"/>
        <v>16806.29</v>
      </c>
      <c r="P95" s="359"/>
      <c r="Q95" s="129"/>
      <c r="R95" s="129"/>
      <c r="S95" s="129"/>
      <c r="T95" s="129"/>
      <c r="U95" s="129"/>
      <c r="V95" s="129"/>
      <c r="W95" s="129"/>
    </row>
    <row r="96" spans="1:23" s="124" customFormat="1" ht="76.5" hidden="1">
      <c r="A96" s="786"/>
      <c r="B96" s="42" t="s">
        <v>574</v>
      </c>
      <c r="C96" s="141"/>
      <c r="D96" s="141" t="s">
        <v>568</v>
      </c>
      <c r="E96" s="141" t="s">
        <v>569</v>
      </c>
      <c r="F96" s="141" t="s">
        <v>575</v>
      </c>
      <c r="G96" s="141"/>
      <c r="H96" s="141" t="s">
        <v>569</v>
      </c>
      <c r="I96" s="147">
        <f>I97</f>
        <v>16806.29</v>
      </c>
      <c r="J96" s="149"/>
      <c r="K96" s="147">
        <f t="shared" si="6"/>
        <v>10777.685000000001</v>
      </c>
      <c r="L96" s="147">
        <f t="shared" si="6"/>
        <v>13305.547</v>
      </c>
      <c r="M96" s="147">
        <f t="shared" si="6"/>
        <v>16806.29</v>
      </c>
      <c r="N96" s="147">
        <f t="shared" si="6"/>
        <v>16806.29</v>
      </c>
      <c r="O96" s="147">
        <f t="shared" si="6"/>
        <v>16806.29</v>
      </c>
      <c r="P96" s="359"/>
      <c r="Q96" s="129"/>
      <c r="R96" s="129"/>
      <c r="S96" s="129"/>
      <c r="T96" s="129"/>
      <c r="U96" s="129"/>
      <c r="V96" s="129"/>
      <c r="W96" s="129"/>
    </row>
    <row r="97" spans="1:23" s="124" customFormat="1" ht="12.75" hidden="1">
      <c r="A97" s="786"/>
      <c r="B97" s="144" t="s">
        <v>512</v>
      </c>
      <c r="C97" s="141"/>
      <c r="D97" s="141" t="s">
        <v>568</v>
      </c>
      <c r="E97" s="141" t="s">
        <v>569</v>
      </c>
      <c r="F97" s="141" t="s">
        <v>575</v>
      </c>
      <c r="G97" s="141" t="s">
        <v>49</v>
      </c>
      <c r="H97" s="141" t="s">
        <v>569</v>
      </c>
      <c r="I97" s="147">
        <f>7156.753+13430-3780.463</f>
        <v>16806.29</v>
      </c>
      <c r="J97" s="149"/>
      <c r="K97" s="147">
        <f>22480.2-11702.515</f>
        <v>10777.685000000001</v>
      </c>
      <c r="L97" s="147">
        <v>13305.547</v>
      </c>
      <c r="M97" s="147">
        <f>7156.753+13430-3780.463</f>
        <v>16806.29</v>
      </c>
      <c r="N97" s="147">
        <f>7156.753+13430-3780.463</f>
        <v>16806.29</v>
      </c>
      <c r="O97" s="147">
        <f>7156.753+13430-3780.463</f>
        <v>16806.29</v>
      </c>
      <c r="P97" s="359"/>
      <c r="Q97" s="129"/>
      <c r="R97" s="129"/>
      <c r="S97" s="129"/>
      <c r="T97" s="129"/>
      <c r="U97" s="129"/>
      <c r="V97" s="129"/>
      <c r="W97" s="129"/>
    </row>
    <row r="98" spans="1:23" s="124" customFormat="1" ht="51" hidden="1">
      <c r="A98" s="786"/>
      <c r="B98" s="42" t="s">
        <v>576</v>
      </c>
      <c r="C98" s="137"/>
      <c r="D98" s="141" t="s">
        <v>568</v>
      </c>
      <c r="E98" s="141" t="s">
        <v>569</v>
      </c>
      <c r="F98" s="141" t="s">
        <v>577</v>
      </c>
      <c r="G98" s="137"/>
      <c r="H98" s="141" t="s">
        <v>569</v>
      </c>
      <c r="I98" s="149"/>
      <c r="J98" s="149"/>
      <c r="K98" s="149"/>
      <c r="L98" s="149"/>
      <c r="M98" s="149"/>
      <c r="N98" s="149"/>
      <c r="O98" s="149"/>
      <c r="P98" s="359"/>
      <c r="Q98" s="129"/>
      <c r="R98" s="129"/>
      <c r="S98" s="129"/>
      <c r="T98" s="129"/>
      <c r="U98" s="129"/>
      <c r="V98" s="129"/>
      <c r="W98" s="129"/>
    </row>
    <row r="99" spans="1:23" s="124" customFormat="1" ht="63.75" hidden="1">
      <c r="A99" s="786"/>
      <c r="B99" s="176" t="s">
        <v>578</v>
      </c>
      <c r="C99" s="137"/>
      <c r="D99" s="141" t="s">
        <v>568</v>
      </c>
      <c r="E99" s="141" t="s">
        <v>569</v>
      </c>
      <c r="F99" s="137" t="s">
        <v>579</v>
      </c>
      <c r="G99" s="151"/>
      <c r="H99" s="141" t="s">
        <v>569</v>
      </c>
      <c r="I99" s="153">
        <f>I100</f>
        <v>641</v>
      </c>
      <c r="J99" s="153"/>
      <c r="K99" s="153">
        <f aca="true" t="shared" si="7" ref="K99:O100">K100</f>
        <v>667</v>
      </c>
      <c r="L99" s="153">
        <f t="shared" si="7"/>
        <v>733</v>
      </c>
      <c r="M99" s="153">
        <f t="shared" si="7"/>
        <v>641</v>
      </c>
      <c r="N99" s="153">
        <f t="shared" si="7"/>
        <v>641</v>
      </c>
      <c r="O99" s="153">
        <f t="shared" si="7"/>
        <v>641</v>
      </c>
      <c r="P99" s="359"/>
      <c r="Q99" s="129"/>
      <c r="R99" s="129"/>
      <c r="S99" s="129"/>
      <c r="T99" s="129"/>
      <c r="U99" s="129"/>
      <c r="V99" s="129"/>
      <c r="W99" s="129"/>
    </row>
    <row r="100" spans="1:23" s="124" customFormat="1" ht="76.5" hidden="1">
      <c r="A100" s="786"/>
      <c r="B100" s="54" t="s">
        <v>580</v>
      </c>
      <c r="C100" s="137"/>
      <c r="D100" s="141" t="s">
        <v>568</v>
      </c>
      <c r="E100" s="141" t="s">
        <v>569</v>
      </c>
      <c r="F100" s="141" t="s">
        <v>581</v>
      </c>
      <c r="G100" s="151"/>
      <c r="H100" s="141" t="s">
        <v>569</v>
      </c>
      <c r="I100" s="149">
        <f>I101</f>
        <v>641</v>
      </c>
      <c r="J100" s="149"/>
      <c r="K100" s="149">
        <f t="shared" si="7"/>
        <v>667</v>
      </c>
      <c r="L100" s="149">
        <f t="shared" si="7"/>
        <v>733</v>
      </c>
      <c r="M100" s="149">
        <f t="shared" si="7"/>
        <v>641</v>
      </c>
      <c r="N100" s="149">
        <f t="shared" si="7"/>
        <v>641</v>
      </c>
      <c r="O100" s="149">
        <f t="shared" si="7"/>
        <v>641</v>
      </c>
      <c r="P100" s="359"/>
      <c r="Q100" s="129"/>
      <c r="R100" s="129"/>
      <c r="S100" s="129"/>
      <c r="T100" s="129"/>
      <c r="U100" s="129"/>
      <c r="V100" s="129"/>
      <c r="W100" s="129"/>
    </row>
    <row r="101" spans="1:23" s="124" customFormat="1" ht="12.75" hidden="1">
      <c r="A101" s="786"/>
      <c r="B101" s="144" t="s">
        <v>512</v>
      </c>
      <c r="C101" s="137"/>
      <c r="D101" s="141" t="s">
        <v>568</v>
      </c>
      <c r="E101" s="141" t="s">
        <v>569</v>
      </c>
      <c r="F101" s="141" t="s">
        <v>581</v>
      </c>
      <c r="G101" s="151">
        <v>240</v>
      </c>
      <c r="H101" s="141" t="s">
        <v>569</v>
      </c>
      <c r="I101" s="149">
        <v>641</v>
      </c>
      <c r="J101" s="149"/>
      <c r="K101" s="149">
        <v>667</v>
      </c>
      <c r="L101" s="149">
        <v>733</v>
      </c>
      <c r="M101" s="149">
        <v>641</v>
      </c>
      <c r="N101" s="149">
        <v>641</v>
      </c>
      <c r="O101" s="149">
        <v>641</v>
      </c>
      <c r="P101" s="359"/>
      <c r="Q101" s="129"/>
      <c r="R101" s="129"/>
      <c r="S101" s="129"/>
      <c r="T101" s="129"/>
      <c r="U101" s="129"/>
      <c r="V101" s="129"/>
      <c r="W101" s="129"/>
    </row>
    <row r="102" spans="1:23" s="124" customFormat="1" ht="12.75" hidden="1">
      <c r="A102" s="786"/>
      <c r="B102" s="135" t="s">
        <v>182</v>
      </c>
      <c r="C102" s="137"/>
      <c r="D102" s="155" t="s">
        <v>568</v>
      </c>
      <c r="E102" s="155" t="s">
        <v>582</v>
      </c>
      <c r="F102" s="141"/>
      <c r="G102" s="151"/>
      <c r="H102" s="155" t="s">
        <v>582</v>
      </c>
      <c r="I102" s="186">
        <f>I103+I107</f>
        <v>649.8</v>
      </c>
      <c r="J102" s="186"/>
      <c r="K102" s="186">
        <f>K103+K107</f>
        <v>369.8</v>
      </c>
      <c r="L102" s="186">
        <f>L103+L107</f>
        <v>374.8</v>
      </c>
      <c r="M102" s="186">
        <f>M103+M107</f>
        <v>649.8</v>
      </c>
      <c r="N102" s="186">
        <f>N103+N107</f>
        <v>649.8</v>
      </c>
      <c r="O102" s="186">
        <f>O103+O107</f>
        <v>649.8</v>
      </c>
      <c r="P102" s="359"/>
      <c r="Q102" s="129"/>
      <c r="R102" s="129"/>
      <c r="S102" s="129"/>
      <c r="T102" s="129"/>
      <c r="U102" s="129"/>
      <c r="V102" s="129"/>
      <c r="W102" s="129"/>
    </row>
    <row r="103" spans="1:23" s="124" customFormat="1" ht="51.75" customHeight="1" hidden="1">
      <c r="A103" s="786"/>
      <c r="B103" s="150" t="s">
        <v>583</v>
      </c>
      <c r="C103" s="156"/>
      <c r="D103" s="155" t="s">
        <v>568</v>
      </c>
      <c r="E103" s="155" t="s">
        <v>582</v>
      </c>
      <c r="F103" s="155" t="s">
        <v>584</v>
      </c>
      <c r="G103" s="174"/>
      <c r="H103" s="155" t="s">
        <v>582</v>
      </c>
      <c r="I103" s="175">
        <f>I105</f>
        <v>300</v>
      </c>
      <c r="J103" s="175"/>
      <c r="K103" s="175">
        <f>K105</f>
        <v>305</v>
      </c>
      <c r="L103" s="175">
        <f>L105</f>
        <v>310</v>
      </c>
      <c r="M103" s="175">
        <f>M105</f>
        <v>300</v>
      </c>
      <c r="N103" s="175">
        <f>N105</f>
        <v>300</v>
      </c>
      <c r="O103" s="175">
        <f>O105</f>
        <v>300</v>
      </c>
      <c r="P103" s="359"/>
      <c r="Q103" s="129"/>
      <c r="R103" s="129"/>
      <c r="S103" s="129"/>
      <c r="T103" s="129"/>
      <c r="U103" s="129"/>
      <c r="V103" s="129"/>
      <c r="W103" s="129"/>
    </row>
    <row r="104" spans="1:23" s="124" customFormat="1" ht="78" customHeight="1" hidden="1">
      <c r="A104" s="786"/>
      <c r="B104" s="140" t="s">
        <v>585</v>
      </c>
      <c r="C104" s="786"/>
      <c r="D104" s="141" t="s">
        <v>568</v>
      </c>
      <c r="E104" s="141" t="s">
        <v>582</v>
      </c>
      <c r="F104" s="141" t="s">
        <v>586</v>
      </c>
      <c r="G104" s="156"/>
      <c r="H104" s="141" t="s">
        <v>582</v>
      </c>
      <c r="I104" s="153"/>
      <c r="J104" s="153"/>
      <c r="K104" s="153"/>
      <c r="L104" s="153"/>
      <c r="M104" s="153"/>
      <c r="N104" s="153"/>
      <c r="O104" s="153"/>
      <c r="P104" s="359"/>
      <c r="Q104" s="129"/>
      <c r="R104" s="129"/>
      <c r="S104" s="129"/>
      <c r="T104" s="129"/>
      <c r="U104" s="129"/>
      <c r="V104" s="129"/>
      <c r="W104" s="129"/>
    </row>
    <row r="105" spans="1:23" s="124" customFormat="1" ht="120" hidden="1">
      <c r="A105" s="786"/>
      <c r="B105" s="187" t="s">
        <v>587</v>
      </c>
      <c r="C105" s="156"/>
      <c r="D105" s="141" t="s">
        <v>568</v>
      </c>
      <c r="E105" s="141" t="s">
        <v>582</v>
      </c>
      <c r="F105" s="141" t="s">
        <v>588</v>
      </c>
      <c r="G105" s="156"/>
      <c r="H105" s="141" t="s">
        <v>582</v>
      </c>
      <c r="I105" s="153">
        <f>I106</f>
        <v>300</v>
      </c>
      <c r="J105" s="153"/>
      <c r="K105" s="153">
        <f>K106</f>
        <v>305</v>
      </c>
      <c r="L105" s="153">
        <f>L106</f>
        <v>310</v>
      </c>
      <c r="M105" s="153">
        <f>M106</f>
        <v>300</v>
      </c>
      <c r="N105" s="153">
        <f>N106</f>
        <v>300</v>
      </c>
      <c r="O105" s="153">
        <f>O106</f>
        <v>300</v>
      </c>
      <c r="P105" s="359"/>
      <c r="Q105" s="129"/>
      <c r="R105" s="129"/>
      <c r="S105" s="129"/>
      <c r="T105" s="129"/>
      <c r="U105" s="129"/>
      <c r="V105" s="129"/>
      <c r="W105" s="129"/>
    </row>
    <row r="106" spans="1:23" s="124" customFormat="1" ht="12.75" hidden="1">
      <c r="A106" s="786"/>
      <c r="B106" s="144" t="s">
        <v>512</v>
      </c>
      <c r="C106" s="156"/>
      <c r="D106" s="141" t="s">
        <v>568</v>
      </c>
      <c r="E106" s="141" t="s">
        <v>582</v>
      </c>
      <c r="F106" s="141" t="s">
        <v>588</v>
      </c>
      <c r="G106" s="156" t="s">
        <v>49</v>
      </c>
      <c r="H106" s="141" t="s">
        <v>582</v>
      </c>
      <c r="I106" s="149">
        <v>300</v>
      </c>
      <c r="J106" s="153"/>
      <c r="K106" s="149">
        <v>305</v>
      </c>
      <c r="L106" s="149">
        <v>310</v>
      </c>
      <c r="M106" s="149">
        <v>300</v>
      </c>
      <c r="N106" s="149">
        <v>300</v>
      </c>
      <c r="O106" s="149">
        <v>300</v>
      </c>
      <c r="P106" s="359"/>
      <c r="Q106" s="129"/>
      <c r="R106" s="129"/>
      <c r="S106" s="129"/>
      <c r="T106" s="129"/>
      <c r="U106" s="129"/>
      <c r="V106" s="129"/>
      <c r="W106" s="129"/>
    </row>
    <row r="107" spans="1:23" s="124" customFormat="1" ht="38.25" hidden="1">
      <c r="A107" s="786"/>
      <c r="B107" s="150" t="s">
        <v>531</v>
      </c>
      <c r="C107" s="156"/>
      <c r="D107" s="155" t="s">
        <v>568</v>
      </c>
      <c r="E107" s="155" t="s">
        <v>582</v>
      </c>
      <c r="F107" s="155" t="s">
        <v>532</v>
      </c>
      <c r="G107" s="155"/>
      <c r="H107" s="155" t="s">
        <v>582</v>
      </c>
      <c r="I107" s="153">
        <f>I108+I110+I112</f>
        <v>349.8</v>
      </c>
      <c r="J107" s="153"/>
      <c r="K107" s="153">
        <f>K108+K110+K112</f>
        <v>64.8</v>
      </c>
      <c r="L107" s="153">
        <f>L108+L110+L112</f>
        <v>64.8</v>
      </c>
      <c r="M107" s="153">
        <f>M108+M110+M112</f>
        <v>349.8</v>
      </c>
      <c r="N107" s="153">
        <f>N108+N110+N112</f>
        <v>349.8</v>
      </c>
      <c r="O107" s="153">
        <f>O108+O110+O112</f>
        <v>349.8</v>
      </c>
      <c r="P107" s="359"/>
      <c r="Q107" s="129"/>
      <c r="R107" s="129"/>
      <c r="S107" s="129"/>
      <c r="T107" s="129"/>
      <c r="U107" s="129"/>
      <c r="V107" s="129"/>
      <c r="W107" s="129"/>
    </row>
    <row r="108" spans="1:23" s="124" customFormat="1" ht="12.75" hidden="1">
      <c r="A108" s="786"/>
      <c r="B108" s="54" t="s">
        <v>589</v>
      </c>
      <c r="C108" s="156"/>
      <c r="D108" s="156" t="s">
        <v>568</v>
      </c>
      <c r="E108" s="156" t="s">
        <v>582</v>
      </c>
      <c r="F108" s="155" t="s">
        <v>590</v>
      </c>
      <c r="G108" s="155"/>
      <c r="H108" s="156" t="s">
        <v>582</v>
      </c>
      <c r="I108" s="153">
        <f>I109</f>
        <v>195</v>
      </c>
      <c r="J108" s="153"/>
      <c r="K108" s="153">
        <f>K109</f>
        <v>0</v>
      </c>
      <c r="L108" s="153">
        <f>L109</f>
        <v>0</v>
      </c>
      <c r="M108" s="153">
        <f>M109</f>
        <v>195</v>
      </c>
      <c r="N108" s="153">
        <f>N109</f>
        <v>195</v>
      </c>
      <c r="O108" s="153">
        <f>O109</f>
        <v>195</v>
      </c>
      <c r="P108" s="359"/>
      <c r="Q108" s="129"/>
      <c r="R108" s="129"/>
      <c r="S108" s="129"/>
      <c r="T108" s="129"/>
      <c r="U108" s="129"/>
      <c r="V108" s="129"/>
      <c r="W108" s="129"/>
    </row>
    <row r="109" spans="1:23" s="124" customFormat="1" ht="12.75" hidden="1">
      <c r="A109" s="786"/>
      <c r="B109" s="144" t="s">
        <v>512</v>
      </c>
      <c r="C109" s="156"/>
      <c r="D109" s="156" t="s">
        <v>568</v>
      </c>
      <c r="E109" s="156" t="s">
        <v>582</v>
      </c>
      <c r="F109" s="156" t="s">
        <v>590</v>
      </c>
      <c r="G109" s="156" t="s">
        <v>49</v>
      </c>
      <c r="H109" s="156" t="s">
        <v>582</v>
      </c>
      <c r="I109" s="149">
        <v>195</v>
      </c>
      <c r="J109" s="149"/>
      <c r="K109" s="149"/>
      <c r="L109" s="149"/>
      <c r="M109" s="149">
        <v>195</v>
      </c>
      <c r="N109" s="149">
        <v>195</v>
      </c>
      <c r="O109" s="149">
        <v>195</v>
      </c>
      <c r="P109" s="359"/>
      <c r="Q109" s="129"/>
      <c r="R109" s="129"/>
      <c r="S109" s="129"/>
      <c r="T109" s="129"/>
      <c r="U109" s="129"/>
      <c r="V109" s="129"/>
      <c r="W109" s="129"/>
    </row>
    <row r="110" spans="1:23" s="124" customFormat="1" ht="12.75" hidden="1">
      <c r="A110" s="786"/>
      <c r="B110" s="54" t="s">
        <v>591</v>
      </c>
      <c r="C110" s="156"/>
      <c r="D110" s="156" t="s">
        <v>568</v>
      </c>
      <c r="E110" s="156" t="s">
        <v>582</v>
      </c>
      <c r="F110" s="155" t="s">
        <v>592</v>
      </c>
      <c r="G110" s="156"/>
      <c r="H110" s="156" t="s">
        <v>582</v>
      </c>
      <c r="I110" s="153">
        <f>I111</f>
        <v>64.8</v>
      </c>
      <c r="J110" s="153"/>
      <c r="K110" s="153">
        <f>K111</f>
        <v>64.8</v>
      </c>
      <c r="L110" s="153">
        <f>L111</f>
        <v>64.8</v>
      </c>
      <c r="M110" s="153">
        <f>M111</f>
        <v>64.8</v>
      </c>
      <c r="N110" s="153">
        <f>N111</f>
        <v>64.8</v>
      </c>
      <c r="O110" s="153">
        <f>O111</f>
        <v>64.8</v>
      </c>
      <c r="P110" s="359"/>
      <c r="Q110" s="129"/>
      <c r="R110" s="129"/>
      <c r="S110" s="129"/>
      <c r="T110" s="129"/>
      <c r="U110" s="129"/>
      <c r="V110" s="129"/>
      <c r="W110" s="129"/>
    </row>
    <row r="111" spans="1:23" s="124" customFormat="1" ht="12.75" hidden="1">
      <c r="A111" s="786"/>
      <c r="B111" s="144" t="s">
        <v>512</v>
      </c>
      <c r="C111" s="156"/>
      <c r="D111" s="156" t="s">
        <v>568</v>
      </c>
      <c r="E111" s="156" t="s">
        <v>582</v>
      </c>
      <c r="F111" s="156" t="s">
        <v>592</v>
      </c>
      <c r="G111" s="156" t="s">
        <v>49</v>
      </c>
      <c r="H111" s="156" t="s">
        <v>582</v>
      </c>
      <c r="I111" s="149">
        <v>64.8</v>
      </c>
      <c r="J111" s="149"/>
      <c r="K111" s="149">
        <v>64.8</v>
      </c>
      <c r="L111" s="149">
        <v>64.8</v>
      </c>
      <c r="M111" s="149">
        <v>64.8</v>
      </c>
      <c r="N111" s="149">
        <v>64.8</v>
      </c>
      <c r="O111" s="149">
        <v>64.8</v>
      </c>
      <c r="P111" s="359"/>
      <c r="Q111" s="129"/>
      <c r="R111" s="129"/>
      <c r="S111" s="129"/>
      <c r="T111" s="129"/>
      <c r="U111" s="129"/>
      <c r="V111" s="129"/>
      <c r="W111" s="129"/>
    </row>
    <row r="112" spans="1:23" s="124" customFormat="1" ht="25.5" hidden="1">
      <c r="A112" s="786"/>
      <c r="B112" s="54" t="s">
        <v>593</v>
      </c>
      <c r="C112" s="156"/>
      <c r="D112" s="156" t="s">
        <v>568</v>
      </c>
      <c r="E112" s="156" t="s">
        <v>582</v>
      </c>
      <c r="F112" s="155" t="s">
        <v>594</v>
      </c>
      <c r="G112" s="156"/>
      <c r="H112" s="156" t="s">
        <v>582</v>
      </c>
      <c r="I112" s="153">
        <f>I113</f>
        <v>90</v>
      </c>
      <c r="J112" s="153"/>
      <c r="K112" s="153">
        <f>K113</f>
        <v>0</v>
      </c>
      <c r="L112" s="153">
        <f>L113</f>
        <v>0</v>
      </c>
      <c r="M112" s="153">
        <f>M113</f>
        <v>90</v>
      </c>
      <c r="N112" s="153">
        <f>N113</f>
        <v>90</v>
      </c>
      <c r="O112" s="153">
        <f>O113</f>
        <v>90</v>
      </c>
      <c r="P112" s="359"/>
      <c r="Q112" s="129"/>
      <c r="R112" s="129"/>
      <c r="S112" s="129"/>
      <c r="T112" s="129"/>
      <c r="U112" s="129"/>
      <c r="V112" s="129"/>
      <c r="W112" s="129"/>
    </row>
    <row r="113" spans="1:23" s="124" customFormat="1" ht="12.75" hidden="1">
      <c r="A113" s="786"/>
      <c r="B113" s="144" t="s">
        <v>512</v>
      </c>
      <c r="C113" s="156"/>
      <c r="D113" s="156" t="s">
        <v>568</v>
      </c>
      <c r="E113" s="156" t="s">
        <v>582</v>
      </c>
      <c r="F113" s="156" t="s">
        <v>594</v>
      </c>
      <c r="G113" s="156" t="s">
        <v>49</v>
      </c>
      <c r="H113" s="156" t="s">
        <v>582</v>
      </c>
      <c r="I113" s="149">
        <v>90</v>
      </c>
      <c r="J113" s="153"/>
      <c r="K113" s="153"/>
      <c r="L113" s="153"/>
      <c r="M113" s="149">
        <v>90</v>
      </c>
      <c r="N113" s="149">
        <v>90</v>
      </c>
      <c r="O113" s="149">
        <v>90</v>
      </c>
      <c r="P113" s="359"/>
      <c r="Q113" s="129"/>
      <c r="R113" s="129"/>
      <c r="S113" s="129"/>
      <c r="T113" s="129"/>
      <c r="U113" s="129"/>
      <c r="V113" s="129"/>
      <c r="W113" s="129"/>
    </row>
    <row r="114" spans="1:23" s="124" customFormat="1" ht="15" hidden="1">
      <c r="A114" s="786"/>
      <c r="B114" s="170" t="s">
        <v>195</v>
      </c>
      <c r="C114" s="167"/>
      <c r="D114" s="167" t="s">
        <v>595</v>
      </c>
      <c r="E114" s="165"/>
      <c r="F114" s="165"/>
      <c r="G114" s="165"/>
      <c r="H114" s="165"/>
      <c r="I114" s="188">
        <f>I115+I126+I139+I148</f>
        <v>22021.318999999996</v>
      </c>
      <c r="J114" s="171"/>
      <c r="K114" s="188">
        <f>K115+K126+K139+K148</f>
        <v>27710.55</v>
      </c>
      <c r="L114" s="188">
        <f>L115+L126+L139+L148</f>
        <v>26064.505</v>
      </c>
      <c r="M114" s="188">
        <f>M115+M126+M139+M148</f>
        <v>22021.318999999996</v>
      </c>
      <c r="N114" s="188">
        <f>N115+N126+N139+N148</f>
        <v>22021.318999999996</v>
      </c>
      <c r="O114" s="188">
        <f>O115+O126+O139+O148</f>
        <v>22021.318999999996</v>
      </c>
      <c r="P114" s="359"/>
      <c r="Q114" s="129"/>
      <c r="R114" s="129"/>
      <c r="S114" s="129"/>
      <c r="T114" s="129"/>
      <c r="U114" s="129"/>
      <c r="V114" s="129"/>
      <c r="W114" s="129"/>
    </row>
    <row r="115" spans="1:15" ht="12.75" hidden="1">
      <c r="A115" s="783"/>
      <c r="B115" s="150" t="s">
        <v>197</v>
      </c>
      <c r="C115" s="155"/>
      <c r="D115" s="155" t="s">
        <v>595</v>
      </c>
      <c r="E115" s="155" t="s">
        <v>596</v>
      </c>
      <c r="F115" s="156"/>
      <c r="G115" s="156"/>
      <c r="H115" s="155" t="s">
        <v>596</v>
      </c>
      <c r="I115" s="147">
        <f>I116+I121</f>
        <v>9048</v>
      </c>
      <c r="J115" s="147"/>
      <c r="K115" s="147">
        <f>K116+K121</f>
        <v>10000</v>
      </c>
      <c r="L115" s="147">
        <f>L116+L121</f>
        <v>10000</v>
      </c>
      <c r="M115" s="147">
        <f>M116+M121</f>
        <v>9048</v>
      </c>
      <c r="N115" s="147">
        <f>N116+N121</f>
        <v>9048</v>
      </c>
      <c r="O115" s="147">
        <f>O116+O121</f>
        <v>9048</v>
      </c>
    </row>
    <row r="116" spans="1:15" ht="53.25" customHeight="1" hidden="1">
      <c r="A116" s="783"/>
      <c r="B116" s="189" t="s">
        <v>597</v>
      </c>
      <c r="C116" s="155"/>
      <c r="D116" s="121" t="s">
        <v>595</v>
      </c>
      <c r="E116" s="155" t="s">
        <v>596</v>
      </c>
      <c r="F116" s="155" t="s">
        <v>598</v>
      </c>
      <c r="G116" s="174"/>
      <c r="H116" s="155" t="s">
        <v>596</v>
      </c>
      <c r="I116" s="174"/>
      <c r="J116" s="174"/>
      <c r="K116" s="783"/>
      <c r="L116" s="788"/>
      <c r="M116" s="174"/>
      <c r="N116" s="174"/>
      <c r="O116" s="174"/>
    </row>
    <row r="117" spans="1:15" ht="63.75" hidden="1">
      <c r="A117" s="783"/>
      <c r="B117" s="191" t="s">
        <v>599</v>
      </c>
      <c r="C117" s="156"/>
      <c r="D117" s="151" t="s">
        <v>595</v>
      </c>
      <c r="E117" s="156" t="s">
        <v>596</v>
      </c>
      <c r="F117" s="156" t="s">
        <v>600</v>
      </c>
      <c r="G117" s="156"/>
      <c r="H117" s="156" t="s">
        <v>596</v>
      </c>
      <c r="I117" s="139"/>
      <c r="J117" s="139"/>
      <c r="K117" s="139"/>
      <c r="L117" s="139"/>
      <c r="M117" s="139"/>
      <c r="N117" s="139"/>
      <c r="O117" s="139"/>
    </row>
    <row r="118" spans="1:15" ht="81" customHeight="1" hidden="1">
      <c r="A118" s="783"/>
      <c r="B118" s="192" t="s">
        <v>601</v>
      </c>
      <c r="C118" s="156"/>
      <c r="D118" s="151" t="s">
        <v>595</v>
      </c>
      <c r="E118" s="156" t="s">
        <v>596</v>
      </c>
      <c r="F118" s="156" t="s">
        <v>602</v>
      </c>
      <c r="G118" s="156"/>
      <c r="H118" s="156" t="s">
        <v>596</v>
      </c>
      <c r="I118" s="139"/>
      <c r="J118" s="139"/>
      <c r="K118" s="139"/>
      <c r="L118" s="139"/>
      <c r="M118" s="139"/>
      <c r="N118" s="139"/>
      <c r="O118" s="139"/>
    </row>
    <row r="119" spans="1:15" ht="81" customHeight="1" hidden="1">
      <c r="A119" s="783"/>
      <c r="B119" s="191" t="s">
        <v>603</v>
      </c>
      <c r="C119" s="156"/>
      <c r="D119" s="151" t="s">
        <v>595</v>
      </c>
      <c r="E119" s="156" t="s">
        <v>596</v>
      </c>
      <c r="F119" s="156" t="s">
        <v>604</v>
      </c>
      <c r="G119" s="156"/>
      <c r="H119" s="156" t="s">
        <v>596</v>
      </c>
      <c r="I119" s="153"/>
      <c r="J119" s="153"/>
      <c r="K119" s="153"/>
      <c r="L119" s="153"/>
      <c r="M119" s="153"/>
      <c r="N119" s="153"/>
      <c r="O119" s="153"/>
    </row>
    <row r="120" spans="1:15" ht="63.75" hidden="1">
      <c r="A120" s="783"/>
      <c r="B120" s="192" t="s">
        <v>605</v>
      </c>
      <c r="C120" s="156"/>
      <c r="D120" s="151" t="s">
        <v>595</v>
      </c>
      <c r="E120" s="156" t="s">
        <v>596</v>
      </c>
      <c r="F120" s="156" t="s">
        <v>606</v>
      </c>
      <c r="G120" s="156"/>
      <c r="H120" s="156" t="s">
        <v>596</v>
      </c>
      <c r="I120" s="153"/>
      <c r="J120" s="153"/>
      <c r="K120" s="153"/>
      <c r="L120" s="153"/>
      <c r="M120" s="153"/>
      <c r="N120" s="153"/>
      <c r="O120" s="153"/>
    </row>
    <row r="121" spans="1:15" ht="39" customHeight="1" hidden="1">
      <c r="A121" s="783"/>
      <c r="B121" s="150" t="s">
        <v>531</v>
      </c>
      <c r="C121" s="156"/>
      <c r="D121" s="155" t="s">
        <v>595</v>
      </c>
      <c r="E121" s="155" t="s">
        <v>596</v>
      </c>
      <c r="F121" s="155" t="s">
        <v>532</v>
      </c>
      <c r="G121" s="193"/>
      <c r="H121" s="155" t="s">
        <v>596</v>
      </c>
      <c r="I121" s="194">
        <f>I122+I124</f>
        <v>9048</v>
      </c>
      <c r="J121" s="195"/>
      <c r="K121" s="194">
        <f>K122+K124</f>
        <v>10000</v>
      </c>
      <c r="L121" s="194">
        <f>L122+L124</f>
        <v>10000</v>
      </c>
      <c r="M121" s="194">
        <f>M122+M124</f>
        <v>9048</v>
      </c>
      <c r="N121" s="194">
        <f>N122+N124</f>
        <v>9048</v>
      </c>
      <c r="O121" s="194">
        <f>O122+O124</f>
        <v>9048</v>
      </c>
    </row>
    <row r="122" spans="1:256" s="107" customFormat="1" ht="25.5" hidden="1">
      <c r="A122" s="783"/>
      <c r="B122" s="196" t="s">
        <v>607</v>
      </c>
      <c r="C122" s="156"/>
      <c r="D122" s="156" t="s">
        <v>595</v>
      </c>
      <c r="E122" s="156" t="s">
        <v>596</v>
      </c>
      <c r="F122" s="156" t="s">
        <v>608</v>
      </c>
      <c r="G122" s="193"/>
      <c r="H122" s="156" t="s">
        <v>596</v>
      </c>
      <c r="I122" s="194">
        <f>I123</f>
        <v>420</v>
      </c>
      <c r="J122" s="195"/>
      <c r="K122" s="194">
        <f>K123</f>
        <v>0</v>
      </c>
      <c r="L122" s="194">
        <f>L123</f>
        <v>0</v>
      </c>
      <c r="M122" s="194">
        <f>M123</f>
        <v>420</v>
      </c>
      <c r="N122" s="194">
        <f>N123</f>
        <v>420</v>
      </c>
      <c r="O122" s="194">
        <f>O123</f>
        <v>420</v>
      </c>
      <c r="P122" s="354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107" customFormat="1" ht="12.75" hidden="1">
      <c r="A123" s="783"/>
      <c r="B123" s="144" t="s">
        <v>512</v>
      </c>
      <c r="C123" s="156"/>
      <c r="D123" s="156" t="s">
        <v>595</v>
      </c>
      <c r="E123" s="156" t="s">
        <v>596</v>
      </c>
      <c r="F123" s="156" t="s">
        <v>608</v>
      </c>
      <c r="G123" s="156" t="s">
        <v>49</v>
      </c>
      <c r="H123" s="156" t="s">
        <v>596</v>
      </c>
      <c r="I123" s="197">
        <v>420</v>
      </c>
      <c r="J123" s="198"/>
      <c r="K123" s="214"/>
      <c r="L123" s="789"/>
      <c r="M123" s="197">
        <v>420</v>
      </c>
      <c r="N123" s="197">
        <v>420</v>
      </c>
      <c r="O123" s="197">
        <v>420</v>
      </c>
      <c r="P123" s="354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107" customFormat="1" ht="18.75" customHeight="1" hidden="1">
      <c r="A124" s="783"/>
      <c r="B124" s="196" t="s">
        <v>609</v>
      </c>
      <c r="C124" s="156"/>
      <c r="D124" s="156" t="s">
        <v>595</v>
      </c>
      <c r="E124" s="156" t="s">
        <v>596</v>
      </c>
      <c r="F124" s="156" t="s">
        <v>610</v>
      </c>
      <c r="G124" s="193"/>
      <c r="H124" s="156" t="s">
        <v>596</v>
      </c>
      <c r="I124" s="197">
        <f>I125</f>
        <v>8628</v>
      </c>
      <c r="J124" s="194"/>
      <c r="K124" s="197">
        <f>K125</f>
        <v>10000</v>
      </c>
      <c r="L124" s="197">
        <f>L125</f>
        <v>10000</v>
      </c>
      <c r="M124" s="197">
        <f>M125</f>
        <v>8628</v>
      </c>
      <c r="N124" s="197">
        <f>N125</f>
        <v>8628</v>
      </c>
      <c r="O124" s="197">
        <f>O125</f>
        <v>8628</v>
      </c>
      <c r="P124" s="354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07" customFormat="1" ht="25.5" customHeight="1" hidden="1">
      <c r="A125" s="783"/>
      <c r="B125" s="201" t="s">
        <v>611</v>
      </c>
      <c r="C125" s="156"/>
      <c r="D125" s="156" t="s">
        <v>595</v>
      </c>
      <c r="E125" s="156" t="s">
        <v>596</v>
      </c>
      <c r="F125" s="156" t="s">
        <v>610</v>
      </c>
      <c r="G125" s="156" t="s">
        <v>612</v>
      </c>
      <c r="H125" s="156" t="s">
        <v>596</v>
      </c>
      <c r="I125" s="202">
        <v>8628</v>
      </c>
      <c r="J125" s="203"/>
      <c r="K125" s="204">
        <v>10000</v>
      </c>
      <c r="L125" s="205">
        <v>10000</v>
      </c>
      <c r="M125" s="202">
        <v>8628</v>
      </c>
      <c r="N125" s="202">
        <v>8628</v>
      </c>
      <c r="O125" s="202">
        <v>8628</v>
      </c>
      <c r="P125" s="354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07" customFormat="1" ht="12.75" hidden="1">
      <c r="A126" s="783"/>
      <c r="B126" s="150" t="s">
        <v>613</v>
      </c>
      <c r="C126" s="155"/>
      <c r="D126" s="155" t="s">
        <v>595</v>
      </c>
      <c r="E126" s="155" t="s">
        <v>614</v>
      </c>
      <c r="F126" s="156"/>
      <c r="G126" s="156"/>
      <c r="H126" s="155" t="s">
        <v>614</v>
      </c>
      <c r="I126" s="152">
        <f>I127+I134</f>
        <v>1214.55</v>
      </c>
      <c r="J126" s="153"/>
      <c r="K126" s="206">
        <f>K127+K134</f>
        <v>4085</v>
      </c>
      <c r="L126" s="153">
        <f>L127+L134</f>
        <v>85</v>
      </c>
      <c r="M126" s="152">
        <f>M127+M134</f>
        <v>1214.55</v>
      </c>
      <c r="N126" s="152">
        <f>N127+N134</f>
        <v>1214.55</v>
      </c>
      <c r="O126" s="152">
        <f>O127+O134</f>
        <v>1214.55</v>
      </c>
      <c r="P126" s="354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107" customFormat="1" ht="57.75" customHeight="1" hidden="1">
      <c r="A127" s="783"/>
      <c r="B127" s="207" t="s">
        <v>813</v>
      </c>
      <c r="C127" s="155"/>
      <c r="D127" s="121" t="s">
        <v>595</v>
      </c>
      <c r="E127" s="155" t="s">
        <v>614</v>
      </c>
      <c r="F127" s="155" t="s">
        <v>616</v>
      </c>
      <c r="G127" s="174"/>
      <c r="H127" s="155" t="s">
        <v>614</v>
      </c>
      <c r="I127" s="208">
        <f>I128</f>
        <v>1129.55</v>
      </c>
      <c r="J127" s="175"/>
      <c r="K127" s="208">
        <f aca="true" t="shared" si="8" ref="K127:O128">K128</f>
        <v>4000</v>
      </c>
      <c r="L127" s="208">
        <f t="shared" si="8"/>
        <v>0</v>
      </c>
      <c r="M127" s="208">
        <f t="shared" si="8"/>
        <v>1129.55</v>
      </c>
      <c r="N127" s="208">
        <f t="shared" si="8"/>
        <v>1129.55</v>
      </c>
      <c r="O127" s="208">
        <f t="shared" si="8"/>
        <v>1129.55</v>
      </c>
      <c r="P127" s="354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107" customFormat="1" ht="76.5" hidden="1">
      <c r="A128" s="783"/>
      <c r="B128" s="196" t="s">
        <v>617</v>
      </c>
      <c r="C128" s="156"/>
      <c r="D128" s="151" t="s">
        <v>595</v>
      </c>
      <c r="E128" s="156" t="s">
        <v>614</v>
      </c>
      <c r="F128" s="156" t="s">
        <v>618</v>
      </c>
      <c r="G128" s="156"/>
      <c r="H128" s="156" t="s">
        <v>614</v>
      </c>
      <c r="I128" s="206">
        <f>I129</f>
        <v>1129.55</v>
      </c>
      <c r="J128" s="206"/>
      <c r="K128" s="206">
        <f t="shared" si="8"/>
        <v>4000</v>
      </c>
      <c r="L128" s="153">
        <f t="shared" si="8"/>
        <v>0</v>
      </c>
      <c r="M128" s="206">
        <f t="shared" si="8"/>
        <v>1129.55</v>
      </c>
      <c r="N128" s="206">
        <f t="shared" si="8"/>
        <v>1129.55</v>
      </c>
      <c r="O128" s="206">
        <f t="shared" si="8"/>
        <v>1129.55</v>
      </c>
      <c r="P128" s="354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107" customFormat="1" ht="25.5" hidden="1">
      <c r="A129" s="783"/>
      <c r="B129" s="196" t="s">
        <v>619</v>
      </c>
      <c r="C129" s="156"/>
      <c r="D129" s="151" t="s">
        <v>595</v>
      </c>
      <c r="E129" s="156" t="s">
        <v>614</v>
      </c>
      <c r="F129" s="156" t="s">
        <v>618</v>
      </c>
      <c r="G129" s="156" t="s">
        <v>620</v>
      </c>
      <c r="H129" s="156" t="s">
        <v>614</v>
      </c>
      <c r="I129" s="154">
        <v>1129.55</v>
      </c>
      <c r="J129" s="206"/>
      <c r="K129" s="154">
        <v>4000</v>
      </c>
      <c r="L129" s="153"/>
      <c r="M129" s="154">
        <v>1129.55</v>
      </c>
      <c r="N129" s="154">
        <v>1129.55</v>
      </c>
      <c r="O129" s="154">
        <v>1129.55</v>
      </c>
      <c r="P129" s="354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107" customFormat="1" ht="51" hidden="1">
      <c r="A130" s="783"/>
      <c r="B130" s="196" t="s">
        <v>621</v>
      </c>
      <c r="C130" s="156"/>
      <c r="D130" s="151" t="s">
        <v>595</v>
      </c>
      <c r="E130" s="156" t="s">
        <v>614</v>
      </c>
      <c r="F130" s="156" t="s">
        <v>622</v>
      </c>
      <c r="G130" s="156"/>
      <c r="H130" s="156" t="s">
        <v>614</v>
      </c>
      <c r="I130" s="153"/>
      <c r="J130" s="153"/>
      <c r="K130" s="153"/>
      <c r="L130" s="153"/>
      <c r="M130" s="153"/>
      <c r="N130" s="153"/>
      <c r="O130" s="153"/>
      <c r="P130" s="354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107" customFormat="1" ht="42.75" customHeight="1" hidden="1">
      <c r="A131" s="783"/>
      <c r="B131" s="207" t="s">
        <v>623</v>
      </c>
      <c r="C131" s="155"/>
      <c r="D131" s="121" t="s">
        <v>595</v>
      </c>
      <c r="E131" s="155" t="s">
        <v>614</v>
      </c>
      <c r="F131" s="155" t="s">
        <v>624</v>
      </c>
      <c r="G131" s="174"/>
      <c r="H131" s="155" t="s">
        <v>614</v>
      </c>
      <c r="I131" s="174"/>
      <c r="J131" s="209"/>
      <c r="K131" s="783"/>
      <c r="L131" s="788"/>
      <c r="M131" s="174"/>
      <c r="N131" s="174"/>
      <c r="O131" s="174"/>
      <c r="P131" s="354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107" customFormat="1" ht="72.75" customHeight="1" hidden="1">
      <c r="A132" s="783"/>
      <c r="B132" s="54" t="s">
        <v>625</v>
      </c>
      <c r="C132" s="156"/>
      <c r="D132" s="151" t="s">
        <v>595</v>
      </c>
      <c r="E132" s="156" t="s">
        <v>614</v>
      </c>
      <c r="F132" s="156" t="s">
        <v>626</v>
      </c>
      <c r="G132" s="156"/>
      <c r="H132" s="156" t="s">
        <v>614</v>
      </c>
      <c r="I132" s="153"/>
      <c r="J132" s="153"/>
      <c r="K132" s="153"/>
      <c r="L132" s="153"/>
      <c r="M132" s="153"/>
      <c r="N132" s="153"/>
      <c r="O132" s="153"/>
      <c r="P132" s="354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107" customFormat="1" ht="57" customHeight="1" hidden="1">
      <c r="A133" s="783"/>
      <c r="B133" s="196" t="s">
        <v>627</v>
      </c>
      <c r="C133" s="155"/>
      <c r="D133" s="151" t="s">
        <v>595</v>
      </c>
      <c r="E133" s="156" t="s">
        <v>614</v>
      </c>
      <c r="F133" s="156" t="s">
        <v>628</v>
      </c>
      <c r="G133" s="156"/>
      <c r="H133" s="156" t="s">
        <v>614</v>
      </c>
      <c r="I133" s="153"/>
      <c r="J133" s="153"/>
      <c r="K133" s="153"/>
      <c r="L133" s="153"/>
      <c r="M133" s="153"/>
      <c r="N133" s="153"/>
      <c r="O133" s="153"/>
      <c r="P133" s="354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107" customFormat="1" ht="39" customHeight="1" hidden="1">
      <c r="A134" s="783"/>
      <c r="B134" s="150" t="s">
        <v>531</v>
      </c>
      <c r="C134" s="156"/>
      <c r="D134" s="155" t="s">
        <v>595</v>
      </c>
      <c r="E134" s="155" t="s">
        <v>614</v>
      </c>
      <c r="F134" s="155" t="s">
        <v>532</v>
      </c>
      <c r="G134" s="193"/>
      <c r="H134" s="155" t="s">
        <v>614</v>
      </c>
      <c r="I134" s="175">
        <f>I135</f>
        <v>85</v>
      </c>
      <c r="J134" s="175"/>
      <c r="K134" s="175">
        <f>K135</f>
        <v>85</v>
      </c>
      <c r="L134" s="175">
        <f>L135</f>
        <v>85</v>
      </c>
      <c r="M134" s="175">
        <f>M135</f>
        <v>85</v>
      </c>
      <c r="N134" s="175">
        <f>N135</f>
        <v>85</v>
      </c>
      <c r="O134" s="175">
        <f>O135</f>
        <v>85</v>
      </c>
      <c r="P134" s="354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107" customFormat="1" ht="43.5" customHeight="1" hidden="1">
      <c r="A135" s="783"/>
      <c r="B135" s="54" t="s">
        <v>214</v>
      </c>
      <c r="C135" s="156"/>
      <c r="D135" s="156" t="s">
        <v>595</v>
      </c>
      <c r="E135" s="156" t="s">
        <v>614</v>
      </c>
      <c r="F135" s="156" t="s">
        <v>629</v>
      </c>
      <c r="G135" s="193"/>
      <c r="H135" s="156" t="s">
        <v>614</v>
      </c>
      <c r="I135" s="194">
        <f>I138</f>
        <v>85</v>
      </c>
      <c r="J135" s="194"/>
      <c r="K135" s="194">
        <f>K138</f>
        <v>85</v>
      </c>
      <c r="L135" s="194">
        <f>L138</f>
        <v>85</v>
      </c>
      <c r="M135" s="194">
        <f>M138</f>
        <v>85</v>
      </c>
      <c r="N135" s="194">
        <f>N138</f>
        <v>85</v>
      </c>
      <c r="O135" s="194">
        <f>O138</f>
        <v>85</v>
      </c>
      <c r="P135" s="354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107" customFormat="1" ht="60.75" customHeight="1" hidden="1">
      <c r="A136" s="783"/>
      <c r="B136" s="158" t="s">
        <v>630</v>
      </c>
      <c r="C136" s="178"/>
      <c r="D136" s="178" t="s">
        <v>595</v>
      </c>
      <c r="E136" s="178" t="s">
        <v>614</v>
      </c>
      <c r="F136" s="178" t="s">
        <v>631</v>
      </c>
      <c r="G136" s="572" t="s">
        <v>632</v>
      </c>
      <c r="H136" s="573"/>
      <c r="I136" s="574"/>
      <c r="J136" s="210"/>
      <c r="K136" s="783"/>
      <c r="L136" s="783"/>
      <c r="M136" s="783"/>
      <c r="N136" s="1"/>
      <c r="O136" s="1"/>
      <c r="P136" s="354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107" customFormat="1" ht="48" customHeight="1" hidden="1">
      <c r="A137" s="783"/>
      <c r="B137" s="158" t="s">
        <v>633</v>
      </c>
      <c r="C137" s="178"/>
      <c r="D137" s="178" t="s">
        <v>595</v>
      </c>
      <c r="E137" s="178" t="s">
        <v>614</v>
      </c>
      <c r="F137" s="178" t="s">
        <v>634</v>
      </c>
      <c r="G137" s="567" t="s">
        <v>635</v>
      </c>
      <c r="H137" s="568"/>
      <c r="I137" s="569"/>
      <c r="J137" s="210"/>
      <c r="K137" s="783"/>
      <c r="L137" s="783"/>
      <c r="M137" s="783"/>
      <c r="N137" s="1"/>
      <c r="O137" s="1"/>
      <c r="P137" s="354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107" customFormat="1" ht="16.5" customHeight="1" hidden="1">
      <c r="A138" s="783"/>
      <c r="B138" s="144" t="s">
        <v>512</v>
      </c>
      <c r="C138" s="178"/>
      <c r="D138" s="156" t="s">
        <v>595</v>
      </c>
      <c r="E138" s="156" t="s">
        <v>614</v>
      </c>
      <c r="F138" s="156" t="s">
        <v>629</v>
      </c>
      <c r="G138" s="141" t="s">
        <v>49</v>
      </c>
      <c r="H138" s="156" t="s">
        <v>614</v>
      </c>
      <c r="I138" s="212">
        <v>85</v>
      </c>
      <c r="J138" s="213"/>
      <c r="K138" s="214">
        <v>85</v>
      </c>
      <c r="L138" s="212">
        <v>85</v>
      </c>
      <c r="M138" s="212">
        <v>85</v>
      </c>
      <c r="N138" s="212">
        <v>85</v>
      </c>
      <c r="O138" s="212">
        <v>85</v>
      </c>
      <c r="P138" s="354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107" customFormat="1" ht="20.25" customHeight="1" hidden="1">
      <c r="A139" s="783"/>
      <c r="B139" s="150" t="s">
        <v>224</v>
      </c>
      <c r="C139" s="156"/>
      <c r="D139" s="155" t="s">
        <v>595</v>
      </c>
      <c r="E139" s="155" t="s">
        <v>636</v>
      </c>
      <c r="F139" s="156"/>
      <c r="G139" s="156"/>
      <c r="H139" s="155" t="s">
        <v>636</v>
      </c>
      <c r="I139" s="215">
        <f>I140+I143</f>
        <v>11758.768999999998</v>
      </c>
      <c r="J139" s="153"/>
      <c r="K139" s="215">
        <f>K140+K143</f>
        <v>13625.55</v>
      </c>
      <c r="L139" s="215">
        <f>L140+L143</f>
        <v>15979.505000000001</v>
      </c>
      <c r="M139" s="215">
        <f>M140+M143</f>
        <v>11758.768999999998</v>
      </c>
      <c r="N139" s="215">
        <f>N140+N143</f>
        <v>11758.768999999998</v>
      </c>
      <c r="O139" s="215">
        <f>O140+O143</f>
        <v>11758.768999999998</v>
      </c>
      <c r="P139" s="354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107" customFormat="1" ht="54.75" customHeight="1" hidden="1">
      <c r="A140" s="783"/>
      <c r="B140" s="216" t="s">
        <v>637</v>
      </c>
      <c r="C140" s="155"/>
      <c r="D140" s="121" t="s">
        <v>595</v>
      </c>
      <c r="E140" s="155" t="s">
        <v>636</v>
      </c>
      <c r="F140" s="155" t="s">
        <v>638</v>
      </c>
      <c r="G140" s="174"/>
      <c r="H140" s="155" t="s">
        <v>636</v>
      </c>
      <c r="I140" s="175">
        <f>I141</f>
        <v>2275.006</v>
      </c>
      <c r="J140" s="175"/>
      <c r="K140" s="175">
        <f aca="true" t="shared" si="9" ref="K140:O141">K141</f>
        <v>6008.35</v>
      </c>
      <c r="L140" s="175">
        <f t="shared" si="9"/>
        <v>8515.705</v>
      </c>
      <c r="M140" s="175">
        <f t="shared" si="9"/>
        <v>2275.006</v>
      </c>
      <c r="N140" s="175">
        <f t="shared" si="9"/>
        <v>2275.006</v>
      </c>
      <c r="O140" s="175">
        <f t="shared" si="9"/>
        <v>2275.006</v>
      </c>
      <c r="P140" s="354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107" customFormat="1" ht="69.75" customHeight="1" hidden="1">
      <c r="A141" s="783"/>
      <c r="B141" s="196" t="s">
        <v>639</v>
      </c>
      <c r="C141" s="156"/>
      <c r="D141" s="151" t="s">
        <v>595</v>
      </c>
      <c r="E141" s="156" t="s">
        <v>636</v>
      </c>
      <c r="F141" s="156" t="s">
        <v>640</v>
      </c>
      <c r="G141" s="156"/>
      <c r="H141" s="156" t="s">
        <v>636</v>
      </c>
      <c r="I141" s="152">
        <f>I142</f>
        <v>2275.006</v>
      </c>
      <c r="J141" s="153"/>
      <c r="K141" s="152">
        <f t="shared" si="9"/>
        <v>6008.35</v>
      </c>
      <c r="L141" s="152">
        <f t="shared" si="9"/>
        <v>8515.705</v>
      </c>
      <c r="M141" s="152">
        <f t="shared" si="9"/>
        <v>2275.006</v>
      </c>
      <c r="N141" s="152">
        <f t="shared" si="9"/>
        <v>2275.006</v>
      </c>
      <c r="O141" s="152">
        <f t="shared" si="9"/>
        <v>2275.006</v>
      </c>
      <c r="P141" s="354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107" customFormat="1" ht="12" customHeight="1" hidden="1">
      <c r="A142" s="783"/>
      <c r="B142" s="144" t="s">
        <v>512</v>
      </c>
      <c r="C142" s="156"/>
      <c r="D142" s="151" t="s">
        <v>595</v>
      </c>
      <c r="E142" s="156" t="s">
        <v>636</v>
      </c>
      <c r="F142" s="156" t="s">
        <v>640</v>
      </c>
      <c r="G142" s="156" t="s">
        <v>49</v>
      </c>
      <c r="H142" s="156" t="s">
        <v>636</v>
      </c>
      <c r="I142" s="152">
        <v>2275.006</v>
      </c>
      <c r="J142" s="153"/>
      <c r="K142" s="152">
        <v>6008.35</v>
      </c>
      <c r="L142" s="152">
        <v>8515.705</v>
      </c>
      <c r="M142" s="152">
        <v>2275.006</v>
      </c>
      <c r="N142" s="152">
        <v>2275.006</v>
      </c>
      <c r="O142" s="152">
        <v>2275.006</v>
      </c>
      <c r="P142" s="354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107" customFormat="1" ht="56.25" customHeight="1" hidden="1">
      <c r="A143" s="783"/>
      <c r="B143" s="207" t="s">
        <v>641</v>
      </c>
      <c r="C143" s="156"/>
      <c r="D143" s="155" t="s">
        <v>595</v>
      </c>
      <c r="E143" s="155" t="s">
        <v>636</v>
      </c>
      <c r="F143" s="155" t="s">
        <v>642</v>
      </c>
      <c r="G143" s="174"/>
      <c r="H143" s="155" t="s">
        <v>636</v>
      </c>
      <c r="I143" s="175">
        <f>I144+I146</f>
        <v>9483.762999999999</v>
      </c>
      <c r="J143" s="174"/>
      <c r="K143" s="175">
        <f>K144+K146</f>
        <v>7617.2</v>
      </c>
      <c r="L143" s="215">
        <f>L144+L146</f>
        <v>7463.8</v>
      </c>
      <c r="M143" s="175">
        <f>M144+M146</f>
        <v>9483.762999999999</v>
      </c>
      <c r="N143" s="175">
        <f>N144+N146</f>
        <v>9483.762999999999</v>
      </c>
      <c r="O143" s="175">
        <f>O144+O146</f>
        <v>9483.762999999999</v>
      </c>
      <c r="P143" s="354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07" customFormat="1" ht="76.5" hidden="1">
      <c r="A144" s="783"/>
      <c r="B144" s="54" t="s">
        <v>643</v>
      </c>
      <c r="C144" s="156"/>
      <c r="D144" s="155" t="s">
        <v>595</v>
      </c>
      <c r="E144" s="155" t="s">
        <v>636</v>
      </c>
      <c r="F144" s="156" t="s">
        <v>644</v>
      </c>
      <c r="G144" s="156"/>
      <c r="H144" s="155" t="s">
        <v>636</v>
      </c>
      <c r="I144" s="152">
        <f>I145</f>
        <v>5353.775000000001</v>
      </c>
      <c r="J144" s="153"/>
      <c r="K144" s="153">
        <f>K145</f>
        <v>5406.2</v>
      </c>
      <c r="L144" s="153">
        <f>L145</f>
        <v>5230.3</v>
      </c>
      <c r="M144" s="152">
        <f>M145</f>
        <v>5353.775000000001</v>
      </c>
      <c r="N144" s="152">
        <f>N145</f>
        <v>5353.775000000001</v>
      </c>
      <c r="O144" s="152">
        <f>O145</f>
        <v>5353.775000000001</v>
      </c>
      <c r="P144" s="354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107" customFormat="1" ht="12.75" hidden="1">
      <c r="A145" s="783"/>
      <c r="B145" s="144" t="s">
        <v>512</v>
      </c>
      <c r="C145" s="156"/>
      <c r="D145" s="156" t="s">
        <v>595</v>
      </c>
      <c r="E145" s="156" t="s">
        <v>636</v>
      </c>
      <c r="F145" s="156" t="s">
        <v>644</v>
      </c>
      <c r="G145" s="156" t="s">
        <v>49</v>
      </c>
      <c r="H145" s="156" t="s">
        <v>636</v>
      </c>
      <c r="I145" s="147">
        <f>5356.1-4835.3+2500.3+2332.675</f>
        <v>5353.775000000001</v>
      </c>
      <c r="J145" s="153"/>
      <c r="K145" s="147">
        <v>5406.2</v>
      </c>
      <c r="L145" s="147">
        <v>5230.3</v>
      </c>
      <c r="M145" s="147">
        <f>5356.1-4835.3+2500.3+2332.675</f>
        <v>5353.775000000001</v>
      </c>
      <c r="N145" s="147">
        <f>5356.1-4835.3+2500.3+2332.675</f>
        <v>5353.775000000001</v>
      </c>
      <c r="O145" s="147">
        <f>5356.1-4835.3+2500.3+2332.675</f>
        <v>5353.775000000001</v>
      </c>
      <c r="P145" s="354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107" customFormat="1" ht="78.75" customHeight="1" hidden="1">
      <c r="A146" s="783"/>
      <c r="B146" s="54" t="s">
        <v>645</v>
      </c>
      <c r="C146" s="156"/>
      <c r="D146" s="155" t="s">
        <v>595</v>
      </c>
      <c r="E146" s="155" t="s">
        <v>636</v>
      </c>
      <c r="F146" s="156" t="s">
        <v>646</v>
      </c>
      <c r="G146" s="156"/>
      <c r="H146" s="155" t="s">
        <v>636</v>
      </c>
      <c r="I146" s="152">
        <f>I147</f>
        <v>4129.987999999999</v>
      </c>
      <c r="J146" s="152"/>
      <c r="K146" s="152">
        <f>K147</f>
        <v>2211</v>
      </c>
      <c r="L146" s="152">
        <f>L147</f>
        <v>2233.5</v>
      </c>
      <c r="M146" s="152">
        <f>M147</f>
        <v>4129.987999999999</v>
      </c>
      <c r="N146" s="152">
        <f>N147</f>
        <v>4129.987999999999</v>
      </c>
      <c r="O146" s="152">
        <f>O147</f>
        <v>4129.987999999999</v>
      </c>
      <c r="P146" s="354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107" customFormat="1" ht="18" customHeight="1" hidden="1">
      <c r="A147" s="783"/>
      <c r="B147" s="144" t="s">
        <v>512</v>
      </c>
      <c r="C147" s="156"/>
      <c r="D147" s="156" t="s">
        <v>595</v>
      </c>
      <c r="E147" s="156" t="s">
        <v>636</v>
      </c>
      <c r="F147" s="156" t="s">
        <v>646</v>
      </c>
      <c r="G147" s="156" t="s">
        <v>49</v>
      </c>
      <c r="H147" s="156" t="s">
        <v>636</v>
      </c>
      <c r="I147" s="152">
        <f>2142.2+1447.788+540</f>
        <v>4129.987999999999</v>
      </c>
      <c r="J147" s="152"/>
      <c r="K147" s="152">
        <v>2211</v>
      </c>
      <c r="L147" s="152">
        <v>2233.5</v>
      </c>
      <c r="M147" s="152">
        <f>2142.2+1447.788+540</f>
        <v>4129.987999999999</v>
      </c>
      <c r="N147" s="152">
        <f>2142.2+1447.788+540</f>
        <v>4129.987999999999</v>
      </c>
      <c r="O147" s="152">
        <f>2142.2+1447.788+540</f>
        <v>4129.987999999999</v>
      </c>
      <c r="P147" s="354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107" customFormat="1" ht="19.5" customHeight="1" hidden="1">
      <c r="A148" s="783"/>
      <c r="B148" s="150" t="s">
        <v>647</v>
      </c>
      <c r="C148" s="156"/>
      <c r="D148" s="155" t="s">
        <v>595</v>
      </c>
      <c r="E148" s="155" t="s">
        <v>648</v>
      </c>
      <c r="F148" s="156"/>
      <c r="G148" s="156"/>
      <c r="H148" s="155" t="s">
        <v>648</v>
      </c>
      <c r="I148" s="153">
        <f>I149</f>
        <v>0</v>
      </c>
      <c r="J148" s="153"/>
      <c r="K148" s="153">
        <f aca="true" t="shared" si="10" ref="K148:O151">K149</f>
        <v>0</v>
      </c>
      <c r="L148" s="153">
        <f t="shared" si="10"/>
        <v>0</v>
      </c>
      <c r="M148" s="153">
        <f t="shared" si="10"/>
        <v>0</v>
      </c>
      <c r="N148" s="153">
        <f t="shared" si="10"/>
        <v>0</v>
      </c>
      <c r="O148" s="153">
        <f t="shared" si="10"/>
        <v>0</v>
      </c>
      <c r="P148" s="354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107" customFormat="1" ht="38.25" hidden="1">
      <c r="A149" s="783"/>
      <c r="B149" s="150" t="s">
        <v>531</v>
      </c>
      <c r="C149" s="156"/>
      <c r="D149" s="155" t="s">
        <v>595</v>
      </c>
      <c r="E149" s="155" t="s">
        <v>648</v>
      </c>
      <c r="F149" s="156"/>
      <c r="G149" s="156"/>
      <c r="H149" s="155" t="s">
        <v>648</v>
      </c>
      <c r="I149" s="153">
        <f>I150</f>
        <v>0</v>
      </c>
      <c r="J149" s="153"/>
      <c r="K149" s="153">
        <f t="shared" si="10"/>
        <v>0</v>
      </c>
      <c r="L149" s="153">
        <f t="shared" si="10"/>
        <v>0</v>
      </c>
      <c r="M149" s="153">
        <f t="shared" si="10"/>
        <v>0</v>
      </c>
      <c r="N149" s="153">
        <f t="shared" si="10"/>
        <v>0</v>
      </c>
      <c r="O149" s="153">
        <f t="shared" si="10"/>
        <v>0</v>
      </c>
      <c r="P149" s="354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107" customFormat="1" ht="30.75" customHeight="1" hidden="1">
      <c r="A150" s="783"/>
      <c r="B150" s="150" t="s">
        <v>649</v>
      </c>
      <c r="C150" s="156"/>
      <c r="D150" s="155" t="s">
        <v>595</v>
      </c>
      <c r="E150" s="155" t="s">
        <v>648</v>
      </c>
      <c r="F150" s="156" t="s">
        <v>650</v>
      </c>
      <c r="G150" s="193"/>
      <c r="H150" s="155" t="s">
        <v>648</v>
      </c>
      <c r="I150" s="217">
        <f>I151</f>
        <v>0</v>
      </c>
      <c r="J150" s="217"/>
      <c r="K150" s="217">
        <f t="shared" si="10"/>
        <v>0</v>
      </c>
      <c r="L150" s="217">
        <f t="shared" si="10"/>
        <v>0</v>
      </c>
      <c r="M150" s="217">
        <f t="shared" si="10"/>
        <v>0</v>
      </c>
      <c r="N150" s="217">
        <f t="shared" si="10"/>
        <v>0</v>
      </c>
      <c r="O150" s="217">
        <f t="shared" si="10"/>
        <v>0</v>
      </c>
      <c r="P150" s="354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07" customFormat="1" ht="25.5" hidden="1">
      <c r="A151" s="783"/>
      <c r="B151" s="169" t="s">
        <v>250</v>
      </c>
      <c r="C151" s="156"/>
      <c r="D151" s="155" t="s">
        <v>595</v>
      </c>
      <c r="E151" s="155" t="s">
        <v>648</v>
      </c>
      <c r="F151" s="156" t="s">
        <v>651</v>
      </c>
      <c r="G151" s="193"/>
      <c r="H151" s="155" t="s">
        <v>648</v>
      </c>
      <c r="I151" s="217">
        <f>I152</f>
        <v>0</v>
      </c>
      <c r="J151" s="217"/>
      <c r="K151" s="217">
        <f t="shared" si="10"/>
        <v>0</v>
      </c>
      <c r="L151" s="217">
        <f t="shared" si="10"/>
        <v>0</v>
      </c>
      <c r="M151" s="217">
        <f t="shared" si="10"/>
        <v>0</v>
      </c>
      <c r="N151" s="217">
        <f t="shared" si="10"/>
        <v>0</v>
      </c>
      <c r="O151" s="217">
        <f t="shared" si="10"/>
        <v>0</v>
      </c>
      <c r="P151" s="354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107" customFormat="1" ht="12.75" hidden="1">
      <c r="A152" s="783"/>
      <c r="B152" s="169"/>
      <c r="C152" s="156"/>
      <c r="D152" s="155" t="s">
        <v>595</v>
      </c>
      <c r="E152" s="155" t="s">
        <v>648</v>
      </c>
      <c r="F152" s="156" t="s">
        <v>651</v>
      </c>
      <c r="G152" s="193"/>
      <c r="H152" s="155" t="s">
        <v>648</v>
      </c>
      <c r="I152" s="217"/>
      <c r="J152" s="217"/>
      <c r="K152" s="217"/>
      <c r="L152" s="217"/>
      <c r="M152" s="217"/>
      <c r="N152" s="217"/>
      <c r="O152" s="217"/>
      <c r="P152" s="354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107" customFormat="1" ht="15" hidden="1">
      <c r="A153" s="783"/>
      <c r="B153" s="218" t="s">
        <v>255</v>
      </c>
      <c r="C153" s="167"/>
      <c r="D153" s="167" t="s">
        <v>652</v>
      </c>
      <c r="E153" s="790"/>
      <c r="F153" s="220"/>
      <c r="G153" s="165"/>
      <c r="H153" s="790"/>
      <c r="I153" s="134">
        <f>I154</f>
        <v>160</v>
      </c>
      <c r="J153" s="134"/>
      <c r="K153" s="134">
        <f aca="true" t="shared" si="11" ref="K153:O155">K154</f>
        <v>172</v>
      </c>
      <c r="L153" s="134">
        <f t="shared" si="11"/>
        <v>184</v>
      </c>
      <c r="M153" s="134">
        <f t="shared" si="11"/>
        <v>160</v>
      </c>
      <c r="N153" s="134">
        <f t="shared" si="11"/>
        <v>160</v>
      </c>
      <c r="O153" s="134">
        <f t="shared" si="11"/>
        <v>160</v>
      </c>
      <c r="P153" s="354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107" customFormat="1" ht="12.75" hidden="1">
      <c r="A154" s="783"/>
      <c r="B154" s="150" t="s">
        <v>257</v>
      </c>
      <c r="C154" s="155"/>
      <c r="D154" s="155" t="s">
        <v>652</v>
      </c>
      <c r="E154" s="155" t="s">
        <v>653</v>
      </c>
      <c r="F154" s="783"/>
      <c r="G154" s="156"/>
      <c r="H154" s="155" t="s">
        <v>653</v>
      </c>
      <c r="I154" s="148">
        <f>I155</f>
        <v>160</v>
      </c>
      <c r="J154" s="148"/>
      <c r="K154" s="148">
        <f t="shared" si="11"/>
        <v>172</v>
      </c>
      <c r="L154" s="148">
        <f t="shared" si="11"/>
        <v>184</v>
      </c>
      <c r="M154" s="148">
        <f t="shared" si="11"/>
        <v>160</v>
      </c>
      <c r="N154" s="148">
        <f t="shared" si="11"/>
        <v>160</v>
      </c>
      <c r="O154" s="148">
        <f t="shared" si="11"/>
        <v>160</v>
      </c>
      <c r="P154" s="354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107" customFormat="1" ht="53.25" customHeight="1" hidden="1">
      <c r="A155" s="783"/>
      <c r="B155" s="150" t="s">
        <v>654</v>
      </c>
      <c r="C155" s="155"/>
      <c r="D155" s="155" t="s">
        <v>652</v>
      </c>
      <c r="E155" s="155" t="s">
        <v>653</v>
      </c>
      <c r="F155" s="155" t="s">
        <v>655</v>
      </c>
      <c r="G155" s="174"/>
      <c r="H155" s="155" t="s">
        <v>653</v>
      </c>
      <c r="I155" s="175">
        <f>I156</f>
        <v>160</v>
      </c>
      <c r="J155" s="175"/>
      <c r="K155" s="175">
        <f t="shared" si="11"/>
        <v>172</v>
      </c>
      <c r="L155" s="175">
        <f t="shared" si="11"/>
        <v>184</v>
      </c>
      <c r="M155" s="175">
        <f t="shared" si="11"/>
        <v>160</v>
      </c>
      <c r="N155" s="175">
        <f t="shared" si="11"/>
        <v>160</v>
      </c>
      <c r="O155" s="175">
        <f t="shared" si="11"/>
        <v>160</v>
      </c>
      <c r="P155" s="354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07" customFormat="1" ht="76.5" hidden="1">
      <c r="A156" s="783"/>
      <c r="B156" s="176" t="s">
        <v>656</v>
      </c>
      <c r="C156" s="155"/>
      <c r="D156" s="155" t="s">
        <v>652</v>
      </c>
      <c r="E156" s="155" t="s">
        <v>653</v>
      </c>
      <c r="F156" s="155" t="s">
        <v>657</v>
      </c>
      <c r="G156" s="156"/>
      <c r="H156" s="155" t="s">
        <v>653</v>
      </c>
      <c r="I156" s="148">
        <f>I159</f>
        <v>160</v>
      </c>
      <c r="J156" s="148"/>
      <c r="K156" s="148">
        <f>K159</f>
        <v>172</v>
      </c>
      <c r="L156" s="148">
        <f>L159</f>
        <v>184</v>
      </c>
      <c r="M156" s="148">
        <f>M159</f>
        <v>160</v>
      </c>
      <c r="N156" s="148">
        <f>N159</f>
        <v>160</v>
      </c>
      <c r="O156" s="148">
        <f>O159</f>
        <v>160</v>
      </c>
      <c r="P156" s="354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07" customFormat="1" ht="75" customHeight="1" hidden="1">
      <c r="A157" s="783"/>
      <c r="B157" s="42" t="s">
        <v>262</v>
      </c>
      <c r="C157" s="155"/>
      <c r="D157" s="155" t="s">
        <v>652</v>
      </c>
      <c r="E157" s="155" t="s">
        <v>653</v>
      </c>
      <c r="F157" s="156" t="s">
        <v>658</v>
      </c>
      <c r="G157" s="156"/>
      <c r="H157" s="155" t="s">
        <v>653</v>
      </c>
      <c r="I157" s="148"/>
      <c r="J157" s="148"/>
      <c r="K157" s="148"/>
      <c r="L157" s="148"/>
      <c r="M157" s="148"/>
      <c r="N157" s="148"/>
      <c r="O157" s="148"/>
      <c r="P157" s="354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07" customFormat="1" ht="15.75" customHeight="1" hidden="1">
      <c r="A158" s="783"/>
      <c r="B158" s="144" t="s">
        <v>512</v>
      </c>
      <c r="C158" s="155"/>
      <c r="D158" s="155" t="s">
        <v>652</v>
      </c>
      <c r="E158" s="155" t="s">
        <v>653</v>
      </c>
      <c r="F158" s="156" t="s">
        <v>658</v>
      </c>
      <c r="G158" s="156" t="s">
        <v>49</v>
      </c>
      <c r="H158" s="155" t="s">
        <v>653</v>
      </c>
      <c r="I158" s="148"/>
      <c r="J158" s="148"/>
      <c r="K158" s="148"/>
      <c r="L158" s="148"/>
      <c r="M158" s="148"/>
      <c r="N158" s="148"/>
      <c r="O158" s="148"/>
      <c r="P158" s="354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107" customFormat="1" ht="77.25" customHeight="1" hidden="1">
      <c r="A159" s="783"/>
      <c r="B159" s="54" t="s">
        <v>659</v>
      </c>
      <c r="C159" s="155"/>
      <c r="D159" s="155" t="s">
        <v>652</v>
      </c>
      <c r="E159" s="155" t="s">
        <v>653</v>
      </c>
      <c r="F159" s="156" t="s">
        <v>660</v>
      </c>
      <c r="G159" s="156"/>
      <c r="H159" s="155" t="s">
        <v>653</v>
      </c>
      <c r="I159" s="148">
        <f>I160</f>
        <v>160</v>
      </c>
      <c r="J159" s="148"/>
      <c r="K159" s="148">
        <f>K160</f>
        <v>172</v>
      </c>
      <c r="L159" s="148">
        <f>L160</f>
        <v>184</v>
      </c>
      <c r="M159" s="148">
        <f>M160</f>
        <v>160</v>
      </c>
      <c r="N159" s="148">
        <f>N160</f>
        <v>160</v>
      </c>
      <c r="O159" s="148">
        <f>O160</f>
        <v>160</v>
      </c>
      <c r="P159" s="354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107" customFormat="1" ht="16.5" customHeight="1" hidden="1">
      <c r="A160" s="783"/>
      <c r="B160" s="144" t="s">
        <v>512</v>
      </c>
      <c r="C160" s="155"/>
      <c r="D160" s="155" t="s">
        <v>652</v>
      </c>
      <c r="E160" s="155" t="s">
        <v>653</v>
      </c>
      <c r="F160" s="156" t="s">
        <v>660</v>
      </c>
      <c r="G160" s="156" t="s">
        <v>49</v>
      </c>
      <c r="H160" s="155" t="s">
        <v>653</v>
      </c>
      <c r="I160" s="148">
        <v>160</v>
      </c>
      <c r="J160" s="148"/>
      <c r="K160" s="148">
        <v>172</v>
      </c>
      <c r="L160" s="148">
        <v>184</v>
      </c>
      <c r="M160" s="148">
        <v>160</v>
      </c>
      <c r="N160" s="148">
        <v>160</v>
      </c>
      <c r="O160" s="148">
        <v>160</v>
      </c>
      <c r="P160" s="354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107" customFormat="1" ht="14.25" hidden="1">
      <c r="A161" s="783"/>
      <c r="B161" s="130" t="s">
        <v>661</v>
      </c>
      <c r="C161" s="131"/>
      <c r="D161" s="131" t="s">
        <v>662</v>
      </c>
      <c r="E161" s="131"/>
      <c r="F161" s="131"/>
      <c r="G161" s="131"/>
      <c r="H161" s="131"/>
      <c r="I161" s="134">
        <f>I162+I169</f>
        <v>7152.5</v>
      </c>
      <c r="J161" s="134"/>
      <c r="K161" s="134">
        <f>K162+K169</f>
        <v>7583.5</v>
      </c>
      <c r="L161" s="134">
        <f>L162+L169</f>
        <v>8198.5</v>
      </c>
      <c r="M161" s="134">
        <f>M162+M169</f>
        <v>7152.5</v>
      </c>
      <c r="N161" s="134">
        <f>N162+N169</f>
        <v>7152.5</v>
      </c>
      <c r="O161" s="134">
        <f>O162+O169</f>
        <v>7152.5</v>
      </c>
      <c r="P161" s="354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107" customFormat="1" ht="12.75" hidden="1">
      <c r="A162" s="783"/>
      <c r="B162" s="150" t="s">
        <v>272</v>
      </c>
      <c r="C162" s="155"/>
      <c r="D162" s="155" t="s">
        <v>662</v>
      </c>
      <c r="E162" s="155" t="s">
        <v>663</v>
      </c>
      <c r="F162" s="155"/>
      <c r="G162" s="155"/>
      <c r="H162" s="155" t="s">
        <v>663</v>
      </c>
      <c r="I162" s="139">
        <f>I163</f>
        <v>5947</v>
      </c>
      <c r="J162" s="139"/>
      <c r="K162" s="139">
        <f aca="true" t="shared" si="12" ref="K162:O164">K163</f>
        <v>6305</v>
      </c>
      <c r="L162" s="139">
        <f t="shared" si="12"/>
        <v>6960</v>
      </c>
      <c r="M162" s="139">
        <f t="shared" si="12"/>
        <v>5947</v>
      </c>
      <c r="N162" s="139">
        <f t="shared" si="12"/>
        <v>5947</v>
      </c>
      <c r="O162" s="139">
        <f t="shared" si="12"/>
        <v>5947</v>
      </c>
      <c r="P162" s="354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107" customFormat="1" ht="55.5" customHeight="1" hidden="1">
      <c r="A163" s="783"/>
      <c r="B163" s="150" t="s">
        <v>654</v>
      </c>
      <c r="C163" s="155"/>
      <c r="D163" s="155" t="s">
        <v>662</v>
      </c>
      <c r="E163" s="155" t="s">
        <v>663</v>
      </c>
      <c r="F163" s="155" t="s">
        <v>655</v>
      </c>
      <c r="G163" s="174"/>
      <c r="H163" s="155" t="s">
        <v>663</v>
      </c>
      <c r="I163" s="175">
        <f>I164</f>
        <v>5947</v>
      </c>
      <c r="J163" s="175"/>
      <c r="K163" s="175">
        <f t="shared" si="12"/>
        <v>6305</v>
      </c>
      <c r="L163" s="175">
        <f t="shared" si="12"/>
        <v>6960</v>
      </c>
      <c r="M163" s="175">
        <f t="shared" si="12"/>
        <v>5947</v>
      </c>
      <c r="N163" s="175">
        <f t="shared" si="12"/>
        <v>5947</v>
      </c>
      <c r="O163" s="175">
        <f t="shared" si="12"/>
        <v>5947</v>
      </c>
      <c r="P163" s="354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107" customFormat="1" ht="83.25" customHeight="1" hidden="1">
      <c r="A164" s="783"/>
      <c r="B164" s="176" t="s">
        <v>664</v>
      </c>
      <c r="C164" s="156"/>
      <c r="D164" s="156" t="s">
        <v>662</v>
      </c>
      <c r="E164" s="156" t="s">
        <v>663</v>
      </c>
      <c r="F164" s="156" t="s">
        <v>665</v>
      </c>
      <c r="G164" s="156"/>
      <c r="H164" s="156" t="s">
        <v>663</v>
      </c>
      <c r="I164" s="146">
        <f>I165</f>
        <v>5947</v>
      </c>
      <c r="J164" s="146"/>
      <c r="K164" s="146">
        <f t="shared" si="12"/>
        <v>6305</v>
      </c>
      <c r="L164" s="146">
        <f t="shared" si="12"/>
        <v>6960</v>
      </c>
      <c r="M164" s="146">
        <f t="shared" si="12"/>
        <v>5947</v>
      </c>
      <c r="N164" s="146">
        <f t="shared" si="12"/>
        <v>5947</v>
      </c>
      <c r="O164" s="146">
        <f t="shared" si="12"/>
        <v>5947</v>
      </c>
      <c r="P164" s="354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07" customFormat="1" ht="89.25" hidden="1">
      <c r="A165" s="783"/>
      <c r="B165" s="54" t="s">
        <v>666</v>
      </c>
      <c r="C165" s="156"/>
      <c r="D165" s="156" t="s">
        <v>662</v>
      </c>
      <c r="E165" s="156" t="s">
        <v>663</v>
      </c>
      <c r="F165" s="156" t="s">
        <v>667</v>
      </c>
      <c r="G165" s="156"/>
      <c r="H165" s="156" t="s">
        <v>663</v>
      </c>
      <c r="I165" s="146">
        <f>I166+I167+I168</f>
        <v>5947</v>
      </c>
      <c r="J165" s="146"/>
      <c r="K165" s="146">
        <f>K166+K167+K168</f>
        <v>6305</v>
      </c>
      <c r="L165" s="146">
        <f>L166+L167+L168</f>
        <v>6960</v>
      </c>
      <c r="M165" s="146">
        <f>M166+M167+M168</f>
        <v>5947</v>
      </c>
      <c r="N165" s="146">
        <f>N166+N167+N168</f>
        <v>5947</v>
      </c>
      <c r="O165" s="146">
        <f>O166+O167+O168</f>
        <v>5947</v>
      </c>
      <c r="P165" s="354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107" customFormat="1" ht="12.75" hidden="1">
      <c r="A166" s="783"/>
      <c r="B166" s="144" t="s">
        <v>668</v>
      </c>
      <c r="C166" s="156"/>
      <c r="D166" s="156" t="s">
        <v>662</v>
      </c>
      <c r="E166" s="156" t="s">
        <v>663</v>
      </c>
      <c r="F166" s="156" t="s">
        <v>667</v>
      </c>
      <c r="G166" s="156" t="s">
        <v>253</v>
      </c>
      <c r="H166" s="156" t="s">
        <v>663</v>
      </c>
      <c r="I166" s="221">
        <v>4171.287</v>
      </c>
      <c r="J166" s="221"/>
      <c r="K166" s="146">
        <v>5305.114</v>
      </c>
      <c r="L166" s="146">
        <v>6631.482</v>
      </c>
      <c r="M166" s="221">
        <v>4171.287</v>
      </c>
      <c r="N166" s="221">
        <v>4171.287</v>
      </c>
      <c r="O166" s="221">
        <v>4171.287</v>
      </c>
      <c r="P166" s="354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107" customFormat="1" ht="12.75" hidden="1">
      <c r="A167" s="783"/>
      <c r="B167" s="144" t="s">
        <v>512</v>
      </c>
      <c r="C167" s="156"/>
      <c r="D167" s="156" t="s">
        <v>662</v>
      </c>
      <c r="E167" s="156" t="s">
        <v>663</v>
      </c>
      <c r="F167" s="156" t="s">
        <v>667</v>
      </c>
      <c r="G167" s="156" t="s">
        <v>49</v>
      </c>
      <c r="H167" s="156" t="s">
        <v>663</v>
      </c>
      <c r="I167" s="146">
        <f>1775.713-0.713</f>
        <v>1775</v>
      </c>
      <c r="J167" s="146"/>
      <c r="K167" s="146">
        <f>999.886-0.886</f>
        <v>999</v>
      </c>
      <c r="L167" s="146">
        <v>328</v>
      </c>
      <c r="M167" s="146">
        <f>1775.713-0.713</f>
        <v>1775</v>
      </c>
      <c r="N167" s="146">
        <f>1775.713-0.713</f>
        <v>1775</v>
      </c>
      <c r="O167" s="146">
        <f>1775.713-0.713</f>
        <v>1775</v>
      </c>
      <c r="P167" s="354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107" customFormat="1" ht="12.75" hidden="1">
      <c r="A168" s="783"/>
      <c r="B168" s="144" t="s">
        <v>542</v>
      </c>
      <c r="C168" s="156"/>
      <c r="D168" s="156" t="s">
        <v>662</v>
      </c>
      <c r="E168" s="156" t="s">
        <v>663</v>
      </c>
      <c r="F168" s="156" t="s">
        <v>667</v>
      </c>
      <c r="G168" s="156" t="s">
        <v>96</v>
      </c>
      <c r="H168" s="156" t="s">
        <v>663</v>
      </c>
      <c r="I168" s="148">
        <v>0.713</v>
      </c>
      <c r="J168" s="148"/>
      <c r="K168" s="148">
        <v>0.886</v>
      </c>
      <c r="L168" s="148">
        <v>0.518</v>
      </c>
      <c r="M168" s="148">
        <v>0.713</v>
      </c>
      <c r="N168" s="148">
        <v>0.713</v>
      </c>
      <c r="O168" s="148">
        <v>0.713</v>
      </c>
      <c r="P168" s="354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107" customFormat="1" ht="30.75" customHeight="1" hidden="1">
      <c r="A169" s="783"/>
      <c r="B169" s="150" t="s">
        <v>278</v>
      </c>
      <c r="C169" s="155"/>
      <c r="D169" s="155" t="s">
        <v>662</v>
      </c>
      <c r="E169" s="155" t="s">
        <v>669</v>
      </c>
      <c r="F169" s="156"/>
      <c r="G169" s="156"/>
      <c r="H169" s="155" t="s">
        <v>669</v>
      </c>
      <c r="I169" s="139">
        <f>I170</f>
        <v>1205.5</v>
      </c>
      <c r="J169" s="139"/>
      <c r="K169" s="139">
        <f aca="true" t="shared" si="13" ref="K169:O172">K170</f>
        <v>1278.5</v>
      </c>
      <c r="L169" s="139">
        <f t="shared" si="13"/>
        <v>1238.5</v>
      </c>
      <c r="M169" s="139">
        <f t="shared" si="13"/>
        <v>1205.5</v>
      </c>
      <c r="N169" s="139">
        <f t="shared" si="13"/>
        <v>1205.5</v>
      </c>
      <c r="O169" s="139">
        <f t="shared" si="13"/>
        <v>1205.5</v>
      </c>
      <c r="P169" s="354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15" ht="39" customHeight="1" hidden="1">
      <c r="A170" s="783"/>
      <c r="B170" s="150" t="s">
        <v>654</v>
      </c>
      <c r="C170" s="155"/>
      <c r="D170" s="155" t="s">
        <v>662</v>
      </c>
      <c r="E170" s="155" t="s">
        <v>669</v>
      </c>
      <c r="F170" s="155" t="s">
        <v>655</v>
      </c>
      <c r="G170" s="174"/>
      <c r="H170" s="155" t="s">
        <v>669</v>
      </c>
      <c r="I170" s="175">
        <f>I171</f>
        <v>1205.5</v>
      </c>
      <c r="J170" s="175"/>
      <c r="K170" s="175">
        <f t="shared" si="13"/>
        <v>1278.5</v>
      </c>
      <c r="L170" s="175">
        <f t="shared" si="13"/>
        <v>1238.5</v>
      </c>
      <c r="M170" s="175">
        <f t="shared" si="13"/>
        <v>1205.5</v>
      </c>
      <c r="N170" s="175">
        <f t="shared" si="13"/>
        <v>1205.5</v>
      </c>
      <c r="O170" s="175">
        <f t="shared" si="13"/>
        <v>1205.5</v>
      </c>
    </row>
    <row r="171" spans="1:15" ht="85.5" customHeight="1" hidden="1">
      <c r="A171" s="783"/>
      <c r="B171" s="176" t="s">
        <v>670</v>
      </c>
      <c r="C171" s="156"/>
      <c r="D171" s="156" t="s">
        <v>662</v>
      </c>
      <c r="E171" s="156" t="s">
        <v>669</v>
      </c>
      <c r="F171" s="156" t="s">
        <v>671</v>
      </c>
      <c r="G171" s="156"/>
      <c r="H171" s="156" t="s">
        <v>669</v>
      </c>
      <c r="I171" s="146">
        <f>I172</f>
        <v>1205.5</v>
      </c>
      <c r="J171" s="146"/>
      <c r="K171" s="146">
        <f t="shared" si="13"/>
        <v>1278.5</v>
      </c>
      <c r="L171" s="146">
        <f t="shared" si="13"/>
        <v>1238.5</v>
      </c>
      <c r="M171" s="146">
        <f t="shared" si="13"/>
        <v>1205.5</v>
      </c>
      <c r="N171" s="146">
        <f t="shared" si="13"/>
        <v>1205.5</v>
      </c>
      <c r="O171" s="146">
        <f t="shared" si="13"/>
        <v>1205.5</v>
      </c>
    </row>
    <row r="172" spans="1:15" ht="89.25" hidden="1">
      <c r="A172" s="783"/>
      <c r="B172" s="54" t="s">
        <v>672</v>
      </c>
      <c r="C172" s="156"/>
      <c r="D172" s="156" t="s">
        <v>662</v>
      </c>
      <c r="E172" s="156" t="s">
        <v>669</v>
      </c>
      <c r="F172" s="156" t="s">
        <v>673</v>
      </c>
      <c r="G172" s="156"/>
      <c r="H172" s="156" t="s">
        <v>669</v>
      </c>
      <c r="I172" s="146">
        <f>I173</f>
        <v>1205.5</v>
      </c>
      <c r="J172" s="146"/>
      <c r="K172" s="146">
        <f t="shared" si="13"/>
        <v>1278.5</v>
      </c>
      <c r="L172" s="146">
        <f t="shared" si="13"/>
        <v>1238.5</v>
      </c>
      <c r="M172" s="146">
        <f t="shared" si="13"/>
        <v>1205.5</v>
      </c>
      <c r="N172" s="146">
        <f t="shared" si="13"/>
        <v>1205.5</v>
      </c>
      <c r="O172" s="146">
        <f t="shared" si="13"/>
        <v>1205.5</v>
      </c>
    </row>
    <row r="173" spans="1:15" ht="12.75" hidden="1">
      <c r="A173" s="783"/>
      <c r="B173" s="144" t="s">
        <v>512</v>
      </c>
      <c r="C173" s="156"/>
      <c r="D173" s="156" t="s">
        <v>662</v>
      </c>
      <c r="E173" s="156" t="s">
        <v>669</v>
      </c>
      <c r="F173" s="156" t="s">
        <v>673</v>
      </c>
      <c r="G173" s="156" t="s">
        <v>49</v>
      </c>
      <c r="H173" s="156" t="s">
        <v>669</v>
      </c>
      <c r="I173" s="146">
        <v>1205.5</v>
      </c>
      <c r="J173" s="146"/>
      <c r="K173" s="146">
        <v>1278.5</v>
      </c>
      <c r="L173" s="146">
        <v>1238.5</v>
      </c>
      <c r="M173" s="146">
        <v>1205.5</v>
      </c>
      <c r="N173" s="146">
        <v>1205.5</v>
      </c>
      <c r="O173" s="146">
        <v>1205.5</v>
      </c>
    </row>
    <row r="174" spans="2:23" s="224" customFormat="1" ht="51" hidden="1">
      <c r="B174" s="222" t="s">
        <v>674</v>
      </c>
      <c r="C174" s="141"/>
      <c r="D174" s="141" t="s">
        <v>662</v>
      </c>
      <c r="E174" s="156" t="s">
        <v>669</v>
      </c>
      <c r="F174" s="141" t="s">
        <v>675</v>
      </c>
      <c r="G174" s="178"/>
      <c r="H174" s="156" t="s">
        <v>669</v>
      </c>
      <c r="I174" s="148"/>
      <c r="J174" s="148"/>
      <c r="K174" s="148"/>
      <c r="L174" s="148"/>
      <c r="M174" s="148"/>
      <c r="N174" s="148"/>
      <c r="O174" s="148"/>
      <c r="P174" s="360"/>
      <c r="Q174" s="223"/>
      <c r="R174" s="223"/>
      <c r="S174" s="223"/>
      <c r="T174" s="223"/>
      <c r="U174" s="223"/>
      <c r="V174" s="223"/>
      <c r="W174" s="223"/>
    </row>
    <row r="175" spans="1:15" ht="14.25" hidden="1">
      <c r="A175" s="783"/>
      <c r="B175" s="130" t="s">
        <v>291</v>
      </c>
      <c r="C175" s="131"/>
      <c r="D175" s="131" t="s">
        <v>676</v>
      </c>
      <c r="E175" s="131"/>
      <c r="F175" s="131"/>
      <c r="G175" s="131"/>
      <c r="H175" s="131"/>
      <c r="I175" s="171">
        <f>I176+I179</f>
        <v>412.5</v>
      </c>
      <c r="J175" s="171"/>
      <c r="K175" s="171">
        <f>K176+K179</f>
        <v>412.5</v>
      </c>
      <c r="L175" s="171">
        <f>L176+L179</f>
        <v>412.5</v>
      </c>
      <c r="M175" s="171">
        <f>M176+M179</f>
        <v>412.5</v>
      </c>
      <c r="N175" s="171">
        <f>N176+N179</f>
        <v>412.5</v>
      </c>
      <c r="O175" s="171">
        <f>O176+O179</f>
        <v>412.5</v>
      </c>
    </row>
    <row r="176" spans="1:15" ht="12.75" hidden="1">
      <c r="A176" s="783"/>
      <c r="B176" s="184" t="s">
        <v>293</v>
      </c>
      <c r="C176" s="137"/>
      <c r="D176" s="155" t="s">
        <v>676</v>
      </c>
      <c r="E176" s="155" t="s">
        <v>677</v>
      </c>
      <c r="F176" s="137"/>
      <c r="G176" s="137"/>
      <c r="H176" s="155" t="s">
        <v>677</v>
      </c>
      <c r="I176" s="153">
        <f>I177</f>
        <v>240.5</v>
      </c>
      <c r="J176" s="153"/>
      <c r="K176" s="153">
        <f aca="true" t="shared" si="14" ref="K176:O177">K177</f>
        <v>240.5</v>
      </c>
      <c r="L176" s="153">
        <f t="shared" si="14"/>
        <v>240.5</v>
      </c>
      <c r="M176" s="153">
        <f t="shared" si="14"/>
        <v>240.5</v>
      </c>
      <c r="N176" s="153">
        <f t="shared" si="14"/>
        <v>240.5</v>
      </c>
      <c r="O176" s="153">
        <f t="shared" si="14"/>
        <v>240.5</v>
      </c>
    </row>
    <row r="177" spans="1:15" ht="21" customHeight="1" hidden="1">
      <c r="A177" s="783"/>
      <c r="B177" s="42" t="s">
        <v>678</v>
      </c>
      <c r="C177" s="137"/>
      <c r="D177" s="156" t="s">
        <v>676</v>
      </c>
      <c r="E177" s="156" t="s">
        <v>677</v>
      </c>
      <c r="F177" s="225">
        <v>9900308</v>
      </c>
      <c r="G177" s="137"/>
      <c r="H177" s="156" t="s">
        <v>677</v>
      </c>
      <c r="I177" s="149">
        <f>I178</f>
        <v>240.5</v>
      </c>
      <c r="J177" s="149"/>
      <c r="K177" s="149">
        <f t="shared" si="14"/>
        <v>240.5</v>
      </c>
      <c r="L177" s="149">
        <f t="shared" si="14"/>
        <v>240.5</v>
      </c>
      <c r="M177" s="149">
        <f t="shared" si="14"/>
        <v>240.5</v>
      </c>
      <c r="N177" s="149">
        <f t="shared" si="14"/>
        <v>240.5</v>
      </c>
      <c r="O177" s="149">
        <f t="shared" si="14"/>
        <v>240.5</v>
      </c>
    </row>
    <row r="178" spans="1:15" ht="21" customHeight="1" hidden="1">
      <c r="A178" s="783"/>
      <c r="B178" s="144" t="s">
        <v>679</v>
      </c>
      <c r="C178" s="137"/>
      <c r="D178" s="156" t="s">
        <v>676</v>
      </c>
      <c r="E178" s="156" t="s">
        <v>677</v>
      </c>
      <c r="F178" s="225">
        <v>9900308</v>
      </c>
      <c r="G178" s="141" t="s">
        <v>302</v>
      </c>
      <c r="H178" s="156" t="s">
        <v>677</v>
      </c>
      <c r="I178" s="149">
        <v>240.5</v>
      </c>
      <c r="J178" s="149"/>
      <c r="K178" s="149">
        <v>240.5</v>
      </c>
      <c r="L178" s="149">
        <v>240.5</v>
      </c>
      <c r="M178" s="149">
        <v>240.5</v>
      </c>
      <c r="N178" s="149">
        <v>240.5</v>
      </c>
      <c r="O178" s="149">
        <v>240.5</v>
      </c>
    </row>
    <row r="179" spans="1:15" ht="12.75" hidden="1">
      <c r="A179" s="783"/>
      <c r="B179" s="189" t="s">
        <v>298</v>
      </c>
      <c r="C179" s="155"/>
      <c r="D179" s="155" t="s">
        <v>676</v>
      </c>
      <c r="E179" s="155" t="s">
        <v>680</v>
      </c>
      <c r="F179" s="155"/>
      <c r="G179" s="156"/>
      <c r="H179" s="155" t="s">
        <v>680</v>
      </c>
      <c r="I179" s="153">
        <f>I180</f>
        <v>172</v>
      </c>
      <c r="J179" s="153"/>
      <c r="K179" s="153">
        <f aca="true" t="shared" si="15" ref="K179:O180">K180</f>
        <v>172</v>
      </c>
      <c r="L179" s="153">
        <f t="shared" si="15"/>
        <v>172</v>
      </c>
      <c r="M179" s="153">
        <f t="shared" si="15"/>
        <v>172</v>
      </c>
      <c r="N179" s="153">
        <f t="shared" si="15"/>
        <v>172</v>
      </c>
      <c r="O179" s="153">
        <f t="shared" si="15"/>
        <v>172</v>
      </c>
    </row>
    <row r="180" spans="1:15" ht="21" customHeight="1" hidden="1">
      <c r="A180" s="783"/>
      <c r="B180" s="226" t="s">
        <v>681</v>
      </c>
      <c r="C180" s="226"/>
      <c r="D180" s="156" t="s">
        <v>676</v>
      </c>
      <c r="E180" s="156" t="s">
        <v>680</v>
      </c>
      <c r="F180" s="225">
        <v>9901073</v>
      </c>
      <c r="G180" s="156"/>
      <c r="H180" s="156" t="s">
        <v>680</v>
      </c>
      <c r="I180" s="149">
        <f>I181</f>
        <v>172</v>
      </c>
      <c r="J180" s="149"/>
      <c r="K180" s="149">
        <f t="shared" si="15"/>
        <v>172</v>
      </c>
      <c r="L180" s="149">
        <f t="shared" si="15"/>
        <v>172</v>
      </c>
      <c r="M180" s="149">
        <f t="shared" si="15"/>
        <v>172</v>
      </c>
      <c r="N180" s="149">
        <f t="shared" si="15"/>
        <v>172</v>
      </c>
      <c r="O180" s="149">
        <f t="shared" si="15"/>
        <v>172</v>
      </c>
    </row>
    <row r="181" spans="1:15" ht="21" customHeight="1" hidden="1">
      <c r="A181" s="783"/>
      <c r="B181" s="144" t="s">
        <v>679</v>
      </c>
      <c r="C181" s="226"/>
      <c r="D181" s="156" t="s">
        <v>676</v>
      </c>
      <c r="E181" s="156" t="s">
        <v>680</v>
      </c>
      <c r="F181" s="225">
        <v>9901073</v>
      </c>
      <c r="G181" s="156" t="s">
        <v>302</v>
      </c>
      <c r="H181" s="156" t="s">
        <v>680</v>
      </c>
      <c r="I181" s="149">
        <v>172</v>
      </c>
      <c r="J181" s="149"/>
      <c r="K181" s="149">
        <v>172</v>
      </c>
      <c r="L181" s="149">
        <v>172</v>
      </c>
      <c r="M181" s="149">
        <v>172</v>
      </c>
      <c r="N181" s="149">
        <v>172</v>
      </c>
      <c r="O181" s="149">
        <v>172</v>
      </c>
    </row>
    <row r="182" spans="1:15" ht="14.25" hidden="1">
      <c r="A182" s="783"/>
      <c r="B182" s="130" t="s">
        <v>303</v>
      </c>
      <c r="C182" s="131"/>
      <c r="D182" s="131" t="s">
        <v>682</v>
      </c>
      <c r="E182" s="131"/>
      <c r="F182" s="131"/>
      <c r="G182" s="131"/>
      <c r="H182" s="131"/>
      <c r="I182" s="173">
        <f>I184</f>
        <v>3930</v>
      </c>
      <c r="J182" s="173"/>
      <c r="K182" s="173">
        <f>K184</f>
        <v>3930</v>
      </c>
      <c r="L182" s="173">
        <f>L184</f>
        <v>1185</v>
      </c>
      <c r="M182" s="173">
        <f>M184</f>
        <v>3930</v>
      </c>
      <c r="N182" s="173">
        <f>N184</f>
        <v>3930</v>
      </c>
      <c r="O182" s="173">
        <f>O184</f>
        <v>3930</v>
      </c>
    </row>
    <row r="183" spans="1:15" ht="24" customHeight="1" hidden="1">
      <c r="A183" s="783"/>
      <c r="B183" s="150" t="s">
        <v>313</v>
      </c>
      <c r="C183" s="156"/>
      <c r="D183" s="155" t="s">
        <v>682</v>
      </c>
      <c r="E183" s="155" t="s">
        <v>683</v>
      </c>
      <c r="F183" s="155"/>
      <c r="G183" s="155"/>
      <c r="H183" s="155" t="s">
        <v>683</v>
      </c>
      <c r="I183" s="147">
        <f>I184</f>
        <v>3930</v>
      </c>
      <c r="J183" s="147"/>
      <c r="K183" s="147">
        <f>K184</f>
        <v>3930</v>
      </c>
      <c r="L183" s="147">
        <f>L184</f>
        <v>1185</v>
      </c>
      <c r="M183" s="147">
        <f>M184</f>
        <v>3930</v>
      </c>
      <c r="N183" s="147">
        <f>N184</f>
        <v>3930</v>
      </c>
      <c r="O183" s="147">
        <f>O184</f>
        <v>3930</v>
      </c>
    </row>
    <row r="184" spans="1:15" ht="58.5" customHeight="1" hidden="1">
      <c r="A184" s="783"/>
      <c r="B184" s="184" t="s">
        <v>684</v>
      </c>
      <c r="C184" s="156"/>
      <c r="D184" s="156" t="s">
        <v>682</v>
      </c>
      <c r="E184" s="156" t="s">
        <v>683</v>
      </c>
      <c r="F184" s="156" t="s">
        <v>685</v>
      </c>
      <c r="G184" s="227"/>
      <c r="H184" s="156" t="s">
        <v>683</v>
      </c>
      <c r="I184" s="228">
        <f>I187+I191</f>
        <v>3930</v>
      </c>
      <c r="J184" s="228"/>
      <c r="K184" s="228">
        <f>K187+K191</f>
        <v>3930</v>
      </c>
      <c r="L184" s="228">
        <f>L187+L191</f>
        <v>1185</v>
      </c>
      <c r="M184" s="228">
        <f>M187+M191</f>
        <v>3930</v>
      </c>
      <c r="N184" s="228">
        <f>N187+N191</f>
        <v>3930</v>
      </c>
      <c r="O184" s="228">
        <f>O187+O191</f>
        <v>3930</v>
      </c>
    </row>
    <row r="185" spans="1:15" ht="63.75" hidden="1">
      <c r="A185" s="783"/>
      <c r="B185" s="176" t="s">
        <v>686</v>
      </c>
      <c r="C185" s="156"/>
      <c r="D185" s="156" t="s">
        <v>682</v>
      </c>
      <c r="E185" s="156" t="s">
        <v>683</v>
      </c>
      <c r="F185" s="156" t="s">
        <v>687</v>
      </c>
      <c r="G185" s="156"/>
      <c r="H185" s="156" t="s">
        <v>683</v>
      </c>
      <c r="I185" s="147"/>
      <c r="J185" s="147"/>
      <c r="K185" s="147"/>
      <c r="L185" s="147"/>
      <c r="M185" s="147"/>
      <c r="N185" s="147"/>
      <c r="O185" s="147"/>
    </row>
    <row r="186" spans="1:256" s="107" customFormat="1" ht="63.75" hidden="1">
      <c r="A186" s="783"/>
      <c r="B186" s="169" t="s">
        <v>688</v>
      </c>
      <c r="C186" s="156"/>
      <c r="D186" s="156" t="s">
        <v>682</v>
      </c>
      <c r="E186" s="156" t="s">
        <v>683</v>
      </c>
      <c r="F186" s="156" t="s">
        <v>689</v>
      </c>
      <c r="G186" s="156"/>
      <c r="H186" s="156" t="s">
        <v>683</v>
      </c>
      <c r="I186" s="147"/>
      <c r="J186" s="147"/>
      <c r="K186" s="147"/>
      <c r="L186" s="147"/>
      <c r="M186" s="147"/>
      <c r="N186" s="147"/>
      <c r="O186" s="147"/>
      <c r="P186" s="354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107" customFormat="1" ht="89.25" hidden="1">
      <c r="A187" s="783"/>
      <c r="B187" s="176" t="s">
        <v>690</v>
      </c>
      <c r="C187" s="156"/>
      <c r="D187" s="156" t="s">
        <v>682</v>
      </c>
      <c r="E187" s="156" t="s">
        <v>683</v>
      </c>
      <c r="F187" s="155" t="s">
        <v>691</v>
      </c>
      <c r="G187" s="156"/>
      <c r="H187" s="156" t="s">
        <v>683</v>
      </c>
      <c r="I187" s="143">
        <f>I188</f>
        <v>3600</v>
      </c>
      <c r="J187" s="143"/>
      <c r="K187" s="143">
        <f aca="true" t="shared" si="16" ref="K187:O188">K188</f>
        <v>3600</v>
      </c>
      <c r="L187" s="143">
        <f t="shared" si="16"/>
        <v>850</v>
      </c>
      <c r="M187" s="143">
        <f t="shared" si="16"/>
        <v>3600</v>
      </c>
      <c r="N187" s="143">
        <f t="shared" si="16"/>
        <v>3600</v>
      </c>
      <c r="O187" s="143">
        <f t="shared" si="16"/>
        <v>3600</v>
      </c>
      <c r="P187" s="354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107" customFormat="1" ht="80.25" customHeight="1" hidden="1">
      <c r="A188" s="783"/>
      <c r="B188" s="54" t="s">
        <v>692</v>
      </c>
      <c r="C188" s="156"/>
      <c r="D188" s="156" t="s">
        <v>682</v>
      </c>
      <c r="E188" s="156" t="s">
        <v>683</v>
      </c>
      <c r="F188" s="156" t="s">
        <v>693</v>
      </c>
      <c r="G188" s="156"/>
      <c r="H188" s="156" t="s">
        <v>683</v>
      </c>
      <c r="I188" s="147">
        <f>I189</f>
        <v>3600</v>
      </c>
      <c r="J188" s="147"/>
      <c r="K188" s="147">
        <f t="shared" si="16"/>
        <v>3600</v>
      </c>
      <c r="L188" s="147">
        <f t="shared" si="16"/>
        <v>850</v>
      </c>
      <c r="M188" s="147">
        <f t="shared" si="16"/>
        <v>3600</v>
      </c>
      <c r="N188" s="147">
        <f t="shared" si="16"/>
        <v>3600</v>
      </c>
      <c r="O188" s="147">
        <f t="shared" si="16"/>
        <v>3600</v>
      </c>
      <c r="P188" s="354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107" customFormat="1" ht="12.75" hidden="1">
      <c r="A189" s="783"/>
      <c r="B189" s="162" t="s">
        <v>512</v>
      </c>
      <c r="C189" s="156"/>
      <c r="D189" s="156" t="s">
        <v>682</v>
      </c>
      <c r="E189" s="156" t="s">
        <v>683</v>
      </c>
      <c r="F189" s="156" t="s">
        <v>693</v>
      </c>
      <c r="G189" s="156" t="s">
        <v>49</v>
      </c>
      <c r="H189" s="156" t="s">
        <v>683</v>
      </c>
      <c r="I189" s="147">
        <v>3600</v>
      </c>
      <c r="J189" s="147"/>
      <c r="K189" s="147">
        <v>3600</v>
      </c>
      <c r="L189" s="147">
        <v>850</v>
      </c>
      <c r="M189" s="147">
        <v>3600</v>
      </c>
      <c r="N189" s="147">
        <v>3600</v>
      </c>
      <c r="O189" s="147">
        <v>3600</v>
      </c>
      <c r="P189" s="354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107" customFormat="1" ht="63.75" hidden="1">
      <c r="A190" s="783"/>
      <c r="B190" s="169" t="s">
        <v>694</v>
      </c>
      <c r="C190" s="156"/>
      <c r="D190" s="156" t="s">
        <v>682</v>
      </c>
      <c r="E190" s="156" t="s">
        <v>683</v>
      </c>
      <c r="F190" s="156" t="s">
        <v>695</v>
      </c>
      <c r="G190" s="156"/>
      <c r="H190" s="156" t="s">
        <v>683</v>
      </c>
      <c r="I190" s="149"/>
      <c r="J190" s="149"/>
      <c r="K190" s="149"/>
      <c r="L190" s="149"/>
      <c r="M190" s="149"/>
      <c r="N190" s="149"/>
      <c r="O190" s="149"/>
      <c r="P190" s="354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107" customFormat="1" ht="76.5" hidden="1">
      <c r="A191" s="783"/>
      <c r="B191" s="229" t="s">
        <v>696</v>
      </c>
      <c r="C191" s="156"/>
      <c r="D191" s="156" t="s">
        <v>682</v>
      </c>
      <c r="E191" s="156" t="s">
        <v>683</v>
      </c>
      <c r="F191" s="155" t="s">
        <v>697</v>
      </c>
      <c r="G191" s="156"/>
      <c r="H191" s="156" t="s">
        <v>683</v>
      </c>
      <c r="I191" s="153">
        <f>I192</f>
        <v>330</v>
      </c>
      <c r="J191" s="153"/>
      <c r="K191" s="153">
        <f>K192</f>
        <v>330</v>
      </c>
      <c r="L191" s="153">
        <f>L192</f>
        <v>335</v>
      </c>
      <c r="M191" s="153">
        <f>M192</f>
        <v>330</v>
      </c>
      <c r="N191" s="153">
        <f>N192</f>
        <v>330</v>
      </c>
      <c r="O191" s="153">
        <f>O192</f>
        <v>330</v>
      </c>
      <c r="P191" s="354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107" customFormat="1" ht="92.25" customHeight="1" hidden="1">
      <c r="A192" s="783"/>
      <c r="B192" s="169" t="s">
        <v>698</v>
      </c>
      <c r="C192" s="156"/>
      <c r="D192" s="156" t="s">
        <v>682</v>
      </c>
      <c r="E192" s="156" t="s">
        <v>683</v>
      </c>
      <c r="F192" s="156" t="s">
        <v>699</v>
      </c>
      <c r="G192" s="156"/>
      <c r="H192" s="156" t="s">
        <v>683</v>
      </c>
      <c r="I192" s="149">
        <f>I193</f>
        <v>330</v>
      </c>
      <c r="J192" s="149"/>
      <c r="K192" s="149">
        <f>K193</f>
        <v>330</v>
      </c>
      <c r="L192" s="149">
        <v>335</v>
      </c>
      <c r="M192" s="149">
        <f>M193</f>
        <v>330</v>
      </c>
      <c r="N192" s="149">
        <f>N193</f>
        <v>330</v>
      </c>
      <c r="O192" s="149">
        <f>O193</f>
        <v>330</v>
      </c>
      <c r="P192" s="354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107" customFormat="1" ht="13.5" customHeight="1" hidden="1">
      <c r="A193" s="783"/>
      <c r="B193" s="162" t="s">
        <v>512</v>
      </c>
      <c r="C193" s="156"/>
      <c r="D193" s="156" t="s">
        <v>682</v>
      </c>
      <c r="E193" s="156" t="s">
        <v>683</v>
      </c>
      <c r="F193" s="156" t="s">
        <v>699</v>
      </c>
      <c r="G193" s="156" t="s">
        <v>49</v>
      </c>
      <c r="H193" s="156" t="s">
        <v>683</v>
      </c>
      <c r="I193" s="149">
        <v>330</v>
      </c>
      <c r="J193" s="149"/>
      <c r="K193" s="149">
        <v>330</v>
      </c>
      <c r="L193" s="149">
        <v>330</v>
      </c>
      <c r="M193" s="149">
        <v>330</v>
      </c>
      <c r="N193" s="149">
        <v>330</v>
      </c>
      <c r="O193" s="149">
        <v>330</v>
      </c>
      <c r="P193" s="354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107" customFormat="1" ht="12.75" hidden="1">
      <c r="A194" s="783"/>
      <c r="B194" s="775"/>
      <c r="C194" s="791"/>
      <c r="D194" s="774"/>
      <c r="E194" s="774"/>
      <c r="F194" s="774"/>
      <c r="G194" s="774"/>
      <c r="H194" s="774"/>
      <c r="I194" s="581"/>
      <c r="J194" s="581"/>
      <c r="K194" s="581"/>
      <c r="L194" s="581"/>
      <c r="M194" s="581"/>
      <c r="N194" s="108"/>
      <c r="O194" s="108"/>
      <c r="P194" s="354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107" customFormat="1" ht="12.75" hidden="1">
      <c r="A195" s="783"/>
      <c r="B195" s="775"/>
      <c r="C195" s="791"/>
      <c r="D195" s="774"/>
      <c r="E195" s="774"/>
      <c r="F195" s="774"/>
      <c r="G195" s="774"/>
      <c r="H195" s="774"/>
      <c r="I195" s="581"/>
      <c r="J195" s="581"/>
      <c r="K195" s="581"/>
      <c r="L195" s="581"/>
      <c r="M195" s="581"/>
      <c r="N195" s="108"/>
      <c r="O195" s="108"/>
      <c r="P195" s="354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107" customFormat="1" ht="12.75" hidden="1">
      <c r="A196" s="783"/>
      <c r="B196" s="775"/>
      <c r="C196" s="791"/>
      <c r="D196" s="774"/>
      <c r="E196" s="774"/>
      <c r="F196" s="774"/>
      <c r="G196" s="774"/>
      <c r="H196" s="774"/>
      <c r="I196" s="581"/>
      <c r="J196" s="581"/>
      <c r="K196" s="581"/>
      <c r="L196" s="581"/>
      <c r="M196" s="581"/>
      <c r="N196" s="108"/>
      <c r="O196" s="108"/>
      <c r="P196" s="354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107" customFormat="1" ht="47.25">
      <c r="A197" s="788"/>
      <c r="B197" s="230" t="s">
        <v>12</v>
      </c>
      <c r="C197" s="791"/>
      <c r="D197" s="774"/>
      <c r="E197" s="774"/>
      <c r="F197" s="121" t="s">
        <v>481</v>
      </c>
      <c r="G197" s="121" t="s">
        <v>482</v>
      </c>
      <c r="H197" s="121" t="s">
        <v>700</v>
      </c>
      <c r="I197" s="122" t="s">
        <v>503</v>
      </c>
      <c r="J197" s="581"/>
      <c r="K197" s="785" t="s">
        <v>504</v>
      </c>
      <c r="L197" s="785" t="s">
        <v>483</v>
      </c>
      <c r="M197" s="122" t="s">
        <v>701</v>
      </c>
      <c r="N197" s="122" t="s">
        <v>701</v>
      </c>
      <c r="O197" s="122" t="s">
        <v>702</v>
      </c>
      <c r="P197" s="354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107" customFormat="1" ht="15.75">
      <c r="A198" s="788"/>
      <c r="B198" s="231" t="s">
        <v>703</v>
      </c>
      <c r="C198" s="791"/>
      <c r="D198" s="774"/>
      <c r="E198" s="774"/>
      <c r="F198" s="121"/>
      <c r="G198" s="121"/>
      <c r="H198" s="121"/>
      <c r="I198" s="232">
        <f>I199+I326</f>
        <v>72325.90000000001</v>
      </c>
      <c r="J198" s="581"/>
      <c r="K198" s="233">
        <f>K199+K326</f>
        <v>70391</v>
      </c>
      <c r="L198" s="233">
        <f>L199+L326</f>
        <v>70022.1</v>
      </c>
      <c r="M198" s="311">
        <f>M199+M326</f>
        <v>117115.01376999999</v>
      </c>
      <c r="N198" s="232">
        <f>N199+N326</f>
        <v>78942.40000000001</v>
      </c>
      <c r="O198" s="232">
        <f>O199+O326</f>
        <v>79872.9</v>
      </c>
      <c r="P198" s="354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107" customFormat="1" ht="15.75">
      <c r="A199" s="788"/>
      <c r="B199" s="234" t="s">
        <v>704</v>
      </c>
      <c r="C199" s="791"/>
      <c r="D199" s="774"/>
      <c r="E199" s="774"/>
      <c r="F199" s="121"/>
      <c r="G199" s="121"/>
      <c r="H199" s="121"/>
      <c r="I199" s="233">
        <f>I200+I213+I224+I249+I269+I293+I299+I316</f>
        <v>25287.312</v>
      </c>
      <c r="J199" s="581"/>
      <c r="K199" s="233">
        <f>K200+K213+K224+K249+K269+K293+K299+K316</f>
        <v>42242.735</v>
      </c>
      <c r="L199" s="233">
        <f>L200+L213+L224+L249+L269+L293+L299+L316</f>
        <v>40917.551999999996</v>
      </c>
      <c r="M199" s="311">
        <f>M316+M308+M299+M293+M269+M249+M224+M213+M200</f>
        <v>86067.98077</v>
      </c>
      <c r="N199" s="233">
        <f>N316+N308+N299+N293+N269+N249+N224+N213+N200</f>
        <v>55959.275</v>
      </c>
      <c r="O199" s="233">
        <f>O316+O308+O299+O293+O269+O249+O224+O213+O200</f>
        <v>55434.17</v>
      </c>
      <c r="P199" s="354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107" customFormat="1" ht="58.5" customHeight="1">
      <c r="A200" s="163">
        <v>1</v>
      </c>
      <c r="B200" s="184" t="s">
        <v>314</v>
      </c>
      <c r="C200" s="156"/>
      <c r="D200" s="156" t="s">
        <v>682</v>
      </c>
      <c r="E200" s="156" t="s">
        <v>683</v>
      </c>
      <c r="F200" s="155" t="s">
        <v>307</v>
      </c>
      <c r="G200" s="227"/>
      <c r="H200" s="156"/>
      <c r="I200" s="235">
        <f>I203+I208</f>
        <v>330</v>
      </c>
      <c r="J200" s="228"/>
      <c r="K200" s="228">
        <f>K203+K208</f>
        <v>3930</v>
      </c>
      <c r="L200" s="228">
        <f>L203+L208</f>
        <v>1185</v>
      </c>
      <c r="M200" s="348">
        <f>M203+M208</f>
        <v>400</v>
      </c>
      <c r="N200" s="235">
        <f>N203+N208</f>
        <v>450</v>
      </c>
      <c r="O200" s="235">
        <f>O203+O208</f>
        <v>500</v>
      </c>
      <c r="P200" s="36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107" customFormat="1" ht="63.75" hidden="1">
      <c r="A201" s="788"/>
      <c r="B201" s="176" t="s">
        <v>686</v>
      </c>
      <c r="C201" s="156"/>
      <c r="D201" s="156" t="s">
        <v>682</v>
      </c>
      <c r="E201" s="156" t="s">
        <v>683</v>
      </c>
      <c r="F201" s="156" t="s">
        <v>687</v>
      </c>
      <c r="G201" s="156"/>
      <c r="H201" s="156"/>
      <c r="I201" s="147"/>
      <c r="J201" s="147"/>
      <c r="K201" s="147"/>
      <c r="L201" s="147"/>
      <c r="M201" s="336"/>
      <c r="N201" s="147"/>
      <c r="O201" s="147"/>
      <c r="P201" s="354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15" ht="63.75" hidden="1">
      <c r="A202" s="788"/>
      <c r="B202" s="54" t="s">
        <v>688</v>
      </c>
      <c r="C202" s="156"/>
      <c r="D202" s="156" t="s">
        <v>682</v>
      </c>
      <c r="E202" s="156" t="s">
        <v>683</v>
      </c>
      <c r="F202" s="156" t="s">
        <v>689</v>
      </c>
      <c r="G202" s="156"/>
      <c r="H202" s="156"/>
      <c r="I202" s="147"/>
      <c r="J202" s="147"/>
      <c r="K202" s="147"/>
      <c r="L202" s="147"/>
      <c r="M202" s="336"/>
      <c r="N202" s="147"/>
      <c r="O202" s="147"/>
    </row>
    <row r="203" spans="1:19" ht="76.5" hidden="1">
      <c r="A203" s="788"/>
      <c r="B203" s="176" t="s">
        <v>705</v>
      </c>
      <c r="C203" s="156"/>
      <c r="D203" s="156" t="s">
        <v>682</v>
      </c>
      <c r="E203" s="156" t="s">
        <v>683</v>
      </c>
      <c r="F203" s="155" t="s">
        <v>691</v>
      </c>
      <c r="G203" s="156"/>
      <c r="H203" s="156"/>
      <c r="I203" s="143">
        <f>I204</f>
        <v>0</v>
      </c>
      <c r="J203" s="143"/>
      <c r="K203" s="143">
        <f aca="true" t="shared" si="17" ref="K203:O204">K204</f>
        <v>3600</v>
      </c>
      <c r="L203" s="143">
        <f t="shared" si="17"/>
        <v>850</v>
      </c>
      <c r="M203" s="313">
        <f t="shared" si="17"/>
        <v>0</v>
      </c>
      <c r="N203" s="143">
        <f t="shared" si="17"/>
        <v>0</v>
      </c>
      <c r="O203" s="143">
        <f t="shared" si="17"/>
        <v>0</v>
      </c>
      <c r="P203" s="362"/>
      <c r="Q203" s="237"/>
      <c r="R203" s="237"/>
      <c r="S203" s="237"/>
    </row>
    <row r="204" spans="1:19" ht="102" hidden="1">
      <c r="A204" s="788"/>
      <c r="B204" s="54" t="s">
        <v>706</v>
      </c>
      <c r="C204" s="156"/>
      <c r="D204" s="156" t="s">
        <v>682</v>
      </c>
      <c r="E204" s="156" t="s">
        <v>683</v>
      </c>
      <c r="F204" s="156" t="s">
        <v>693</v>
      </c>
      <c r="G204" s="156"/>
      <c r="H204" s="156"/>
      <c r="I204" s="147">
        <f>I205</f>
        <v>0</v>
      </c>
      <c r="J204" s="147"/>
      <c r="K204" s="147">
        <f t="shared" si="17"/>
        <v>3600</v>
      </c>
      <c r="L204" s="147">
        <f t="shared" si="17"/>
        <v>850</v>
      </c>
      <c r="M204" s="336">
        <f t="shared" si="17"/>
        <v>0</v>
      </c>
      <c r="N204" s="147">
        <f t="shared" si="17"/>
        <v>0</v>
      </c>
      <c r="O204" s="147">
        <f t="shared" si="17"/>
        <v>0</v>
      </c>
      <c r="P204" s="362"/>
      <c r="Q204" s="237"/>
      <c r="R204" s="237"/>
      <c r="S204" s="237"/>
    </row>
    <row r="205" spans="1:19" ht="25.5" hidden="1">
      <c r="A205" s="788"/>
      <c r="B205" s="238" t="s">
        <v>264</v>
      </c>
      <c r="C205" s="156"/>
      <c r="D205" s="156" t="s">
        <v>682</v>
      </c>
      <c r="E205" s="156" t="s">
        <v>683</v>
      </c>
      <c r="F205" s="156" t="s">
        <v>693</v>
      </c>
      <c r="G205" s="156" t="s">
        <v>49</v>
      </c>
      <c r="H205" s="156"/>
      <c r="I205" s="147">
        <f>I207</f>
        <v>0</v>
      </c>
      <c r="J205" s="147"/>
      <c r="K205" s="147">
        <v>3600</v>
      </c>
      <c r="L205" s="147">
        <v>850</v>
      </c>
      <c r="M205" s="336">
        <f>M207</f>
        <v>0</v>
      </c>
      <c r="N205" s="147">
        <f>N207</f>
        <v>0</v>
      </c>
      <c r="O205" s="147">
        <f>O207</f>
        <v>0</v>
      </c>
      <c r="P205" s="362"/>
      <c r="Q205" s="237"/>
      <c r="R205" s="237"/>
      <c r="S205" s="237"/>
    </row>
    <row r="206" spans="1:19" ht="63.75" hidden="1">
      <c r="A206" s="788"/>
      <c r="B206" s="54" t="s">
        <v>694</v>
      </c>
      <c r="C206" s="156"/>
      <c r="D206" s="156" t="s">
        <v>682</v>
      </c>
      <c r="E206" s="156" t="s">
        <v>683</v>
      </c>
      <c r="F206" s="156" t="s">
        <v>695</v>
      </c>
      <c r="G206" s="156"/>
      <c r="H206" s="156" t="s">
        <v>683</v>
      </c>
      <c r="I206" s="149"/>
      <c r="J206" s="149"/>
      <c r="K206" s="149"/>
      <c r="L206" s="149"/>
      <c r="M206" s="336"/>
      <c r="N206" s="149"/>
      <c r="O206" s="149"/>
      <c r="P206" s="362"/>
      <c r="Q206" s="237"/>
      <c r="R206" s="237"/>
      <c r="S206" s="237"/>
    </row>
    <row r="207" spans="1:19" ht="15.75" hidden="1">
      <c r="A207" s="788"/>
      <c r="B207" s="54" t="s">
        <v>313</v>
      </c>
      <c r="C207" s="156"/>
      <c r="D207" s="156"/>
      <c r="E207" s="156"/>
      <c r="F207" s="156" t="s">
        <v>693</v>
      </c>
      <c r="G207" s="156" t="s">
        <v>49</v>
      </c>
      <c r="H207" s="156" t="s">
        <v>683</v>
      </c>
      <c r="I207" s="147"/>
      <c r="J207" s="147"/>
      <c r="K207" s="147">
        <v>3600</v>
      </c>
      <c r="L207" s="147">
        <v>850</v>
      </c>
      <c r="M207" s="336"/>
      <c r="N207" s="147"/>
      <c r="O207" s="147"/>
      <c r="P207" s="362"/>
      <c r="Q207" s="237"/>
      <c r="R207" s="237"/>
      <c r="S207" s="237"/>
    </row>
    <row r="208" spans="1:19" ht="38.25">
      <c r="A208" s="788"/>
      <c r="B208" s="176" t="s">
        <v>327</v>
      </c>
      <c r="C208" s="156"/>
      <c r="D208" s="156" t="s">
        <v>682</v>
      </c>
      <c r="E208" s="156" t="s">
        <v>683</v>
      </c>
      <c r="F208" s="155" t="s">
        <v>328</v>
      </c>
      <c r="G208" s="156"/>
      <c r="H208" s="156"/>
      <c r="I208" s="153">
        <f>I209</f>
        <v>330</v>
      </c>
      <c r="J208" s="153"/>
      <c r="K208" s="153">
        <f>K209</f>
        <v>330</v>
      </c>
      <c r="L208" s="153">
        <f>L209</f>
        <v>335</v>
      </c>
      <c r="M208" s="337">
        <f>M209</f>
        <v>400</v>
      </c>
      <c r="N208" s="153">
        <f>N209</f>
        <v>450</v>
      </c>
      <c r="O208" s="153">
        <f>O209</f>
        <v>500</v>
      </c>
      <c r="P208" s="362"/>
      <c r="Q208" s="237"/>
      <c r="R208" s="237"/>
      <c r="S208" s="237"/>
    </row>
    <row r="209" spans="1:15" ht="38.25">
      <c r="A209" s="788"/>
      <c r="B209" s="239" t="s">
        <v>329</v>
      </c>
      <c r="C209" s="156"/>
      <c r="D209" s="156" t="s">
        <v>682</v>
      </c>
      <c r="E209" s="156" t="s">
        <v>683</v>
      </c>
      <c r="F209" s="156" t="s">
        <v>330</v>
      </c>
      <c r="G209" s="156"/>
      <c r="H209" s="156"/>
      <c r="I209" s="149">
        <f>I211</f>
        <v>330</v>
      </c>
      <c r="J209" s="149"/>
      <c r="K209" s="149">
        <f>K211</f>
        <v>330</v>
      </c>
      <c r="L209" s="149">
        <v>335</v>
      </c>
      <c r="M209" s="336">
        <f aca="true" t="shared" si="18" ref="M209:O210">M211</f>
        <v>400</v>
      </c>
      <c r="N209" s="149">
        <f t="shared" si="18"/>
        <v>450</v>
      </c>
      <c r="O209" s="149">
        <f t="shared" si="18"/>
        <v>500</v>
      </c>
    </row>
    <row r="210" spans="1:15" ht="25.5">
      <c r="A210" s="788"/>
      <c r="B210" s="54" t="s">
        <v>331</v>
      </c>
      <c r="C210" s="156"/>
      <c r="D210" s="156" t="s">
        <v>682</v>
      </c>
      <c r="E210" s="156" t="s">
        <v>683</v>
      </c>
      <c r="F210" s="156" t="s">
        <v>332</v>
      </c>
      <c r="G210" s="156"/>
      <c r="H210" s="156"/>
      <c r="I210" s="149">
        <f>I212</f>
        <v>330</v>
      </c>
      <c r="J210" s="149"/>
      <c r="K210" s="149"/>
      <c r="L210" s="149"/>
      <c r="M210" s="336">
        <f t="shared" si="18"/>
        <v>400</v>
      </c>
      <c r="N210" s="149">
        <f t="shared" si="18"/>
        <v>450</v>
      </c>
      <c r="O210" s="149">
        <f t="shared" si="18"/>
        <v>500</v>
      </c>
    </row>
    <row r="211" spans="1:15" ht="24.75" customHeight="1">
      <c r="A211" s="788"/>
      <c r="B211" s="238" t="s">
        <v>264</v>
      </c>
      <c r="C211" s="156"/>
      <c r="D211" s="156" t="s">
        <v>682</v>
      </c>
      <c r="E211" s="156" t="s">
        <v>683</v>
      </c>
      <c r="F211" s="156" t="s">
        <v>332</v>
      </c>
      <c r="G211" s="156" t="s">
        <v>49</v>
      </c>
      <c r="H211" s="156"/>
      <c r="I211" s="149">
        <f>I212</f>
        <v>330</v>
      </c>
      <c r="J211" s="149"/>
      <c r="K211" s="149">
        <v>330</v>
      </c>
      <c r="L211" s="149">
        <v>330</v>
      </c>
      <c r="M211" s="336">
        <f>M212</f>
        <v>400</v>
      </c>
      <c r="N211" s="149">
        <f>N212</f>
        <v>450</v>
      </c>
      <c r="O211" s="149">
        <f>O212</f>
        <v>500</v>
      </c>
    </row>
    <row r="212" spans="1:15" ht="13.5" customHeight="1">
      <c r="A212" s="788"/>
      <c r="B212" s="54" t="s">
        <v>313</v>
      </c>
      <c r="C212" s="156"/>
      <c r="D212" s="156"/>
      <c r="E212" s="156"/>
      <c r="F212" s="156" t="s">
        <v>332</v>
      </c>
      <c r="G212" s="156" t="s">
        <v>49</v>
      </c>
      <c r="H212" s="156" t="s">
        <v>683</v>
      </c>
      <c r="I212" s="149">
        <v>330</v>
      </c>
      <c r="J212" s="149"/>
      <c r="K212" s="149">
        <v>330</v>
      </c>
      <c r="L212" s="149">
        <v>330</v>
      </c>
      <c r="M212" s="336">
        <v>400</v>
      </c>
      <c r="N212" s="149">
        <v>450</v>
      </c>
      <c r="O212" s="149">
        <v>500</v>
      </c>
    </row>
    <row r="213" spans="1:23" s="124" customFormat="1" ht="51.75" customHeight="1">
      <c r="A213" s="163">
        <v>2</v>
      </c>
      <c r="B213" s="150" t="s">
        <v>184</v>
      </c>
      <c r="C213" s="156"/>
      <c r="D213" s="155" t="s">
        <v>568</v>
      </c>
      <c r="E213" s="155" t="s">
        <v>582</v>
      </c>
      <c r="F213" s="155" t="s">
        <v>185</v>
      </c>
      <c r="G213" s="174"/>
      <c r="H213" s="155"/>
      <c r="I213" s="175">
        <f>I215</f>
        <v>305</v>
      </c>
      <c r="J213" s="175"/>
      <c r="K213" s="175">
        <f>K215</f>
        <v>305</v>
      </c>
      <c r="L213" s="175">
        <f>L215</f>
        <v>310</v>
      </c>
      <c r="M213" s="349">
        <f>M215</f>
        <v>310</v>
      </c>
      <c r="N213" s="175">
        <f>N215</f>
        <v>315</v>
      </c>
      <c r="O213" s="175">
        <f>O215</f>
        <v>320</v>
      </c>
      <c r="P213" s="359"/>
      <c r="Q213" s="129"/>
      <c r="R213" s="129"/>
      <c r="S213" s="129"/>
      <c r="T213" s="129"/>
      <c r="U213" s="129"/>
      <c r="V213" s="129"/>
      <c r="W213" s="129"/>
    </row>
    <row r="214" spans="1:23" s="124" customFormat="1" ht="78" customHeight="1" hidden="1">
      <c r="A214" s="792"/>
      <c r="B214" s="140" t="s">
        <v>585</v>
      </c>
      <c r="C214" s="786"/>
      <c r="D214" s="141" t="s">
        <v>568</v>
      </c>
      <c r="E214" s="141" t="s">
        <v>582</v>
      </c>
      <c r="F214" s="141" t="s">
        <v>586</v>
      </c>
      <c r="G214" s="156"/>
      <c r="H214" s="141"/>
      <c r="I214" s="153"/>
      <c r="J214" s="153"/>
      <c r="K214" s="153"/>
      <c r="L214" s="153"/>
      <c r="M214" s="337"/>
      <c r="N214" s="153"/>
      <c r="O214" s="153"/>
      <c r="P214" s="359"/>
      <c r="Q214" s="129"/>
      <c r="R214" s="129"/>
      <c r="S214" s="129"/>
      <c r="T214" s="129"/>
      <c r="U214" s="129"/>
      <c r="V214" s="129"/>
      <c r="W214" s="129"/>
    </row>
    <row r="215" spans="1:23" s="124" customFormat="1" ht="51">
      <c r="A215" s="792"/>
      <c r="B215" s="240" t="s">
        <v>186</v>
      </c>
      <c r="C215" s="156"/>
      <c r="D215" s="141" t="s">
        <v>568</v>
      </c>
      <c r="E215" s="141" t="s">
        <v>582</v>
      </c>
      <c r="F215" s="156" t="s">
        <v>187</v>
      </c>
      <c r="G215" s="156"/>
      <c r="H215" s="141"/>
      <c r="I215" s="149">
        <f>I217</f>
        <v>305</v>
      </c>
      <c r="J215" s="153"/>
      <c r="K215" s="153">
        <f>K217</f>
        <v>305</v>
      </c>
      <c r="L215" s="153">
        <f>L217</f>
        <v>310</v>
      </c>
      <c r="M215" s="336">
        <f>M217</f>
        <v>310</v>
      </c>
      <c r="N215" s="149">
        <f>N217</f>
        <v>315</v>
      </c>
      <c r="O215" s="149">
        <f>O217</f>
        <v>320</v>
      </c>
      <c r="P215" s="359"/>
      <c r="Q215" s="129"/>
      <c r="R215" s="129"/>
      <c r="S215" s="129"/>
      <c r="T215" s="129"/>
      <c r="U215" s="129"/>
      <c r="V215" s="129"/>
      <c r="W215" s="129"/>
    </row>
    <row r="216" spans="1:23" s="124" customFormat="1" ht="25.5">
      <c r="A216" s="792"/>
      <c r="B216" s="241" t="s">
        <v>342</v>
      </c>
      <c r="C216" s="156"/>
      <c r="D216" s="141"/>
      <c r="E216" s="141"/>
      <c r="F216" s="156" t="s">
        <v>188</v>
      </c>
      <c r="G216" s="156"/>
      <c r="H216" s="141"/>
      <c r="I216" s="149">
        <f>I217</f>
        <v>305</v>
      </c>
      <c r="J216" s="153"/>
      <c r="K216" s="153"/>
      <c r="L216" s="153"/>
      <c r="M216" s="336">
        <f>M217</f>
        <v>310</v>
      </c>
      <c r="N216" s="149">
        <f>N217</f>
        <v>315</v>
      </c>
      <c r="O216" s="149">
        <f>O217</f>
        <v>320</v>
      </c>
      <c r="P216" s="359"/>
      <c r="Q216" s="129"/>
      <c r="R216" s="129"/>
      <c r="S216" s="129"/>
      <c r="T216" s="129"/>
      <c r="U216" s="129"/>
      <c r="V216" s="129"/>
      <c r="W216" s="129"/>
    </row>
    <row r="217" spans="1:23" s="124" customFormat="1" ht="24.75" customHeight="1">
      <c r="A217" s="792"/>
      <c r="B217" s="238" t="s">
        <v>264</v>
      </c>
      <c r="C217" s="156"/>
      <c r="D217" s="141" t="s">
        <v>568</v>
      </c>
      <c r="E217" s="141" t="s">
        <v>582</v>
      </c>
      <c r="F217" s="156" t="s">
        <v>188</v>
      </c>
      <c r="G217" s="156" t="s">
        <v>49</v>
      </c>
      <c r="H217" s="141"/>
      <c r="I217" s="149">
        <f>I223</f>
        <v>305</v>
      </c>
      <c r="J217" s="153"/>
      <c r="K217" s="149">
        <v>305</v>
      </c>
      <c r="L217" s="149">
        <v>310</v>
      </c>
      <c r="M217" s="336">
        <f>M223</f>
        <v>310</v>
      </c>
      <c r="N217" s="149">
        <f>N223</f>
        <v>315</v>
      </c>
      <c r="O217" s="149">
        <f>O223</f>
        <v>320</v>
      </c>
      <c r="P217" s="359"/>
      <c r="Q217" s="129"/>
      <c r="R217" s="129"/>
      <c r="S217" s="129"/>
      <c r="T217" s="129"/>
      <c r="U217" s="129"/>
      <c r="V217" s="129"/>
      <c r="W217" s="129"/>
    </row>
    <row r="218" spans="1:256" s="107" customFormat="1" ht="53.25" customHeight="1" hidden="1">
      <c r="A218" s="788"/>
      <c r="B218" s="150" t="s">
        <v>597</v>
      </c>
      <c r="C218" s="155"/>
      <c r="D218" s="121" t="s">
        <v>595</v>
      </c>
      <c r="E218" s="155" t="s">
        <v>596</v>
      </c>
      <c r="F218" s="155" t="s">
        <v>598</v>
      </c>
      <c r="G218" s="174"/>
      <c r="H218" s="155" t="s">
        <v>596</v>
      </c>
      <c r="I218" s="174"/>
      <c r="J218" s="174"/>
      <c r="K218" s="783"/>
      <c r="L218" s="788"/>
      <c r="M218" s="349"/>
      <c r="N218" s="174"/>
      <c r="O218" s="174"/>
      <c r="P218" s="354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107" customFormat="1" ht="63.75" hidden="1">
      <c r="A219" s="788"/>
      <c r="B219" s="242" t="s">
        <v>599</v>
      </c>
      <c r="C219" s="156"/>
      <c r="D219" s="151" t="s">
        <v>595</v>
      </c>
      <c r="E219" s="156" t="s">
        <v>596</v>
      </c>
      <c r="F219" s="156" t="s">
        <v>600</v>
      </c>
      <c r="G219" s="156"/>
      <c r="H219" s="156" t="s">
        <v>596</v>
      </c>
      <c r="I219" s="139"/>
      <c r="J219" s="139"/>
      <c r="K219" s="139"/>
      <c r="L219" s="139"/>
      <c r="M219" s="313"/>
      <c r="N219" s="139"/>
      <c r="O219" s="139"/>
      <c r="P219" s="354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107" customFormat="1" ht="81" customHeight="1" hidden="1">
      <c r="A220" s="788"/>
      <c r="B220" s="243" t="s">
        <v>601</v>
      </c>
      <c r="C220" s="156"/>
      <c r="D220" s="151" t="s">
        <v>595</v>
      </c>
      <c r="E220" s="156" t="s">
        <v>596</v>
      </c>
      <c r="F220" s="156" t="s">
        <v>602</v>
      </c>
      <c r="G220" s="156"/>
      <c r="H220" s="156" t="s">
        <v>596</v>
      </c>
      <c r="I220" s="139"/>
      <c r="J220" s="139"/>
      <c r="K220" s="139"/>
      <c r="L220" s="139"/>
      <c r="M220" s="313"/>
      <c r="N220" s="139"/>
      <c r="O220" s="139"/>
      <c r="P220" s="354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107" customFormat="1" ht="81" customHeight="1" hidden="1">
      <c r="A221" s="788"/>
      <c r="B221" s="242" t="s">
        <v>603</v>
      </c>
      <c r="C221" s="156"/>
      <c r="D221" s="151" t="s">
        <v>595</v>
      </c>
      <c r="E221" s="156" t="s">
        <v>596</v>
      </c>
      <c r="F221" s="156" t="s">
        <v>604</v>
      </c>
      <c r="G221" s="156"/>
      <c r="H221" s="156" t="s">
        <v>596</v>
      </c>
      <c r="I221" s="153"/>
      <c r="J221" s="153"/>
      <c r="K221" s="153"/>
      <c r="L221" s="153"/>
      <c r="M221" s="337"/>
      <c r="N221" s="153"/>
      <c r="O221" s="153"/>
      <c r="P221" s="354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107" customFormat="1" ht="63.75" hidden="1">
      <c r="A222" s="788"/>
      <c r="B222" s="243" t="s">
        <v>605</v>
      </c>
      <c r="C222" s="156"/>
      <c r="D222" s="151" t="s">
        <v>595</v>
      </c>
      <c r="E222" s="156" t="s">
        <v>596</v>
      </c>
      <c r="F222" s="156" t="s">
        <v>606</v>
      </c>
      <c r="G222" s="156"/>
      <c r="H222" s="156" t="s">
        <v>596</v>
      </c>
      <c r="I222" s="153"/>
      <c r="J222" s="153"/>
      <c r="K222" s="153"/>
      <c r="L222" s="153"/>
      <c r="M222" s="337"/>
      <c r="N222" s="153"/>
      <c r="O222" s="153"/>
      <c r="P222" s="354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107" customFormat="1" ht="12.75">
      <c r="A223" s="788"/>
      <c r="B223" s="243" t="s">
        <v>182</v>
      </c>
      <c r="C223" s="156"/>
      <c r="D223" s="151"/>
      <c r="E223" s="156"/>
      <c r="F223" s="156" t="s">
        <v>188</v>
      </c>
      <c r="G223" s="156" t="s">
        <v>49</v>
      </c>
      <c r="H223" s="141" t="s">
        <v>582</v>
      </c>
      <c r="I223" s="149">
        <v>305</v>
      </c>
      <c r="J223" s="153"/>
      <c r="K223" s="149">
        <v>305</v>
      </c>
      <c r="L223" s="149">
        <v>310</v>
      </c>
      <c r="M223" s="336">
        <v>310</v>
      </c>
      <c r="N223" s="149">
        <v>315</v>
      </c>
      <c r="O223" s="149">
        <v>320</v>
      </c>
      <c r="P223" s="354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107" customFormat="1" ht="53.25" customHeight="1">
      <c r="A224" s="163">
        <v>3</v>
      </c>
      <c r="B224" s="150" t="s">
        <v>707</v>
      </c>
      <c r="C224" s="155"/>
      <c r="D224" s="155" t="s">
        <v>652</v>
      </c>
      <c r="E224" s="155" t="s">
        <v>653</v>
      </c>
      <c r="F224" s="155" t="s">
        <v>259</v>
      </c>
      <c r="G224" s="174"/>
      <c r="H224" s="155"/>
      <c r="I224" s="175">
        <f>I225+I233+I243</f>
        <v>7755.5</v>
      </c>
      <c r="J224" s="175"/>
      <c r="K224" s="175">
        <f>K225+K233+K243</f>
        <v>7755.5</v>
      </c>
      <c r="L224" s="175">
        <f>L225+L233+L243</f>
        <v>8382.5</v>
      </c>
      <c r="M224" s="349">
        <f>M225+M233+M243</f>
        <v>10613.243690000001</v>
      </c>
      <c r="N224" s="175">
        <f>N225+N233+N243</f>
        <v>8514.599999999999</v>
      </c>
      <c r="O224" s="175">
        <f>O225+O233+O243</f>
        <v>8600</v>
      </c>
      <c r="P224" s="354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107" customFormat="1" ht="38.25">
      <c r="A225" s="788"/>
      <c r="B225" s="176" t="s">
        <v>260</v>
      </c>
      <c r="C225" s="155"/>
      <c r="D225" s="155" t="s">
        <v>652</v>
      </c>
      <c r="E225" s="155" t="s">
        <v>653</v>
      </c>
      <c r="F225" s="156" t="s">
        <v>261</v>
      </c>
      <c r="G225" s="156"/>
      <c r="H225" s="155"/>
      <c r="I225" s="148">
        <f>I229</f>
        <v>272</v>
      </c>
      <c r="J225" s="148"/>
      <c r="K225" s="148">
        <f>K229</f>
        <v>172</v>
      </c>
      <c r="L225" s="148">
        <f>L229</f>
        <v>184</v>
      </c>
      <c r="M225" s="338">
        <f>M228</f>
        <v>284</v>
      </c>
      <c r="N225" s="148">
        <f>N228</f>
        <v>302</v>
      </c>
      <c r="O225" s="148">
        <f>O228</f>
        <v>337</v>
      </c>
      <c r="P225" s="354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107" customFormat="1" ht="75" customHeight="1" hidden="1">
      <c r="A226" s="788"/>
      <c r="B226" s="42" t="s">
        <v>262</v>
      </c>
      <c r="C226" s="155"/>
      <c r="D226" s="155" t="s">
        <v>652</v>
      </c>
      <c r="E226" s="155" t="s">
        <v>653</v>
      </c>
      <c r="F226" s="156" t="s">
        <v>658</v>
      </c>
      <c r="G226" s="156"/>
      <c r="H226" s="155"/>
      <c r="I226" s="148"/>
      <c r="J226" s="148"/>
      <c r="K226" s="148"/>
      <c r="L226" s="148"/>
      <c r="M226" s="338"/>
      <c r="N226" s="148"/>
      <c r="O226" s="148"/>
      <c r="P226" s="354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107" customFormat="1" ht="24.75" customHeight="1" hidden="1">
      <c r="A227" s="788"/>
      <c r="B227" s="238" t="s">
        <v>264</v>
      </c>
      <c r="C227" s="155"/>
      <c r="D227" s="155" t="s">
        <v>652</v>
      </c>
      <c r="E227" s="155" t="s">
        <v>653</v>
      </c>
      <c r="F227" s="156" t="s">
        <v>658</v>
      </c>
      <c r="G227" s="156" t="s">
        <v>49</v>
      </c>
      <c r="H227" s="155"/>
      <c r="I227" s="148"/>
      <c r="J227" s="148"/>
      <c r="K227" s="148"/>
      <c r="L227" s="148"/>
      <c r="M227" s="338"/>
      <c r="N227" s="148"/>
      <c r="O227" s="148"/>
      <c r="P227" s="354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107" customFormat="1" ht="24.75" customHeight="1">
      <c r="A228" s="788"/>
      <c r="B228" s="240" t="s">
        <v>266</v>
      </c>
      <c r="C228" s="155"/>
      <c r="D228" s="155"/>
      <c r="E228" s="155"/>
      <c r="F228" s="156" t="s">
        <v>263</v>
      </c>
      <c r="G228" s="156"/>
      <c r="H228" s="155"/>
      <c r="I228" s="148">
        <f>I229</f>
        <v>272</v>
      </c>
      <c r="J228" s="148"/>
      <c r="K228" s="148"/>
      <c r="L228" s="148"/>
      <c r="M228" s="338">
        <f aca="true" t="shared" si="19" ref="M228:O230">M229</f>
        <v>284</v>
      </c>
      <c r="N228" s="148">
        <f t="shared" si="19"/>
        <v>302</v>
      </c>
      <c r="O228" s="148">
        <f t="shared" si="19"/>
        <v>337</v>
      </c>
      <c r="P228" s="354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107" customFormat="1" ht="25.5">
      <c r="A229" s="788"/>
      <c r="B229" s="54" t="s">
        <v>267</v>
      </c>
      <c r="C229" s="155"/>
      <c r="D229" s="155" t="s">
        <v>652</v>
      </c>
      <c r="E229" s="155" t="s">
        <v>653</v>
      </c>
      <c r="F229" s="156" t="s">
        <v>268</v>
      </c>
      <c r="G229" s="156"/>
      <c r="H229" s="155"/>
      <c r="I229" s="148">
        <f>I230</f>
        <v>272</v>
      </c>
      <c r="J229" s="148"/>
      <c r="K229" s="148">
        <f>K230</f>
        <v>172</v>
      </c>
      <c r="L229" s="148">
        <f>L230</f>
        <v>184</v>
      </c>
      <c r="M229" s="338">
        <f t="shared" si="19"/>
        <v>284</v>
      </c>
      <c r="N229" s="148">
        <f t="shared" si="19"/>
        <v>302</v>
      </c>
      <c r="O229" s="148">
        <f t="shared" si="19"/>
        <v>337</v>
      </c>
      <c r="P229" s="354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107" customFormat="1" ht="24.75" customHeight="1">
      <c r="A230" s="788"/>
      <c r="B230" s="238" t="s">
        <v>264</v>
      </c>
      <c r="C230" s="155"/>
      <c r="D230" s="155" t="s">
        <v>652</v>
      </c>
      <c r="E230" s="155" t="s">
        <v>653</v>
      </c>
      <c r="F230" s="156" t="s">
        <v>268</v>
      </c>
      <c r="G230" s="156" t="s">
        <v>49</v>
      </c>
      <c r="H230" s="156"/>
      <c r="I230" s="148">
        <f>I231</f>
        <v>272</v>
      </c>
      <c r="J230" s="148"/>
      <c r="K230" s="148">
        <v>172</v>
      </c>
      <c r="L230" s="148">
        <v>184</v>
      </c>
      <c r="M230" s="338">
        <f t="shared" si="19"/>
        <v>284</v>
      </c>
      <c r="N230" s="148">
        <f t="shared" si="19"/>
        <v>302</v>
      </c>
      <c r="O230" s="148">
        <f t="shared" si="19"/>
        <v>337</v>
      </c>
      <c r="P230" s="354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107" customFormat="1" ht="16.5" customHeight="1">
      <c r="A231" s="788"/>
      <c r="B231" s="144" t="s">
        <v>257</v>
      </c>
      <c r="C231" s="155"/>
      <c r="D231" s="155"/>
      <c r="E231" s="155"/>
      <c r="F231" s="156" t="s">
        <v>268</v>
      </c>
      <c r="G231" s="156" t="s">
        <v>49</v>
      </c>
      <c r="H231" s="156" t="s">
        <v>653</v>
      </c>
      <c r="I231" s="148">
        <v>272</v>
      </c>
      <c r="J231" s="148"/>
      <c r="K231" s="148">
        <v>172</v>
      </c>
      <c r="L231" s="148">
        <v>184</v>
      </c>
      <c r="M231" s="338">
        <v>284</v>
      </c>
      <c r="N231" s="148">
        <v>302</v>
      </c>
      <c r="O231" s="148">
        <v>337</v>
      </c>
      <c r="P231" s="354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107" customFormat="1" ht="55.5" customHeight="1" hidden="1">
      <c r="A232" s="163">
        <v>4</v>
      </c>
      <c r="B232" s="150" t="s">
        <v>654</v>
      </c>
      <c r="C232" s="155"/>
      <c r="D232" s="155" t="s">
        <v>662</v>
      </c>
      <c r="E232" s="155" t="s">
        <v>663</v>
      </c>
      <c r="F232" s="155" t="s">
        <v>655</v>
      </c>
      <c r="G232" s="174"/>
      <c r="H232" s="155"/>
      <c r="I232" s="175">
        <f>I233</f>
        <v>6205</v>
      </c>
      <c r="J232" s="175"/>
      <c r="K232" s="175">
        <f>K233</f>
        <v>6305</v>
      </c>
      <c r="L232" s="175">
        <f>L233</f>
        <v>6960</v>
      </c>
      <c r="M232" s="349">
        <f>M233</f>
        <v>8656.983690000001</v>
      </c>
      <c r="N232" s="175">
        <f>N233</f>
        <v>6962.099999999999</v>
      </c>
      <c r="O232" s="175">
        <f>O233</f>
        <v>6915</v>
      </c>
      <c r="P232" s="354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107" customFormat="1" ht="51">
      <c r="A233" s="788"/>
      <c r="B233" s="176" t="s">
        <v>273</v>
      </c>
      <c r="C233" s="156"/>
      <c r="D233" s="156" t="s">
        <v>662</v>
      </c>
      <c r="E233" s="156" t="s">
        <v>663</v>
      </c>
      <c r="F233" s="156" t="s">
        <v>274</v>
      </c>
      <c r="G233" s="156"/>
      <c r="H233" s="156"/>
      <c r="I233" s="146">
        <f>I235</f>
        <v>6205</v>
      </c>
      <c r="J233" s="146"/>
      <c r="K233" s="146">
        <f>K235</f>
        <v>6305</v>
      </c>
      <c r="L233" s="146">
        <f>L235</f>
        <v>6960</v>
      </c>
      <c r="M233" s="338">
        <f>M235</f>
        <v>8656.983690000001</v>
      </c>
      <c r="N233" s="146">
        <f>N235</f>
        <v>6962.099999999999</v>
      </c>
      <c r="O233" s="146">
        <f>O235</f>
        <v>6915</v>
      </c>
      <c r="P233" s="354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15" ht="25.5">
      <c r="A234" s="788"/>
      <c r="B234" s="240" t="s">
        <v>275</v>
      </c>
      <c r="C234" s="156"/>
      <c r="D234" s="156"/>
      <c r="E234" s="156"/>
      <c r="F234" s="156" t="s">
        <v>276</v>
      </c>
      <c r="G234" s="156"/>
      <c r="H234" s="156"/>
      <c r="I234" s="146">
        <f>I235</f>
        <v>6205</v>
      </c>
      <c r="J234" s="146"/>
      <c r="K234" s="146"/>
      <c r="L234" s="146"/>
      <c r="M234" s="338">
        <f>M235</f>
        <v>8656.983690000001</v>
      </c>
      <c r="N234" s="146">
        <f>N235</f>
        <v>6962.099999999999</v>
      </c>
      <c r="O234" s="146">
        <f>O235</f>
        <v>6915</v>
      </c>
    </row>
    <row r="235" spans="1:15" ht="25.5">
      <c r="A235" s="788"/>
      <c r="B235" s="54" t="s">
        <v>708</v>
      </c>
      <c r="C235" s="156"/>
      <c r="D235" s="156" t="s">
        <v>662</v>
      </c>
      <c r="E235" s="156" t="s">
        <v>663</v>
      </c>
      <c r="F235" s="156" t="s">
        <v>277</v>
      </c>
      <c r="G235" s="156"/>
      <c r="H235" s="156"/>
      <c r="I235" s="146">
        <f>I236+I238+I240</f>
        <v>6205</v>
      </c>
      <c r="J235" s="146"/>
      <c r="K235" s="146">
        <f>K236+K238+K240</f>
        <v>6305</v>
      </c>
      <c r="L235" s="146">
        <f>L236+L238+L240</f>
        <v>6960</v>
      </c>
      <c r="M235" s="338">
        <f>M236+M238+M240</f>
        <v>8656.983690000001</v>
      </c>
      <c r="N235" s="146">
        <f>N236+N238+N240</f>
        <v>6962.099999999999</v>
      </c>
      <c r="O235" s="146">
        <f>O236+O238+O240</f>
        <v>6915</v>
      </c>
    </row>
    <row r="236" spans="1:15" ht="12.75">
      <c r="A236" s="788"/>
      <c r="B236" s="162" t="s">
        <v>668</v>
      </c>
      <c r="C236" s="156"/>
      <c r="D236" s="156" t="s">
        <v>662</v>
      </c>
      <c r="E236" s="156" t="s">
        <v>663</v>
      </c>
      <c r="F236" s="156" t="s">
        <v>277</v>
      </c>
      <c r="G236" s="156" t="s">
        <v>253</v>
      </c>
      <c r="H236" s="156"/>
      <c r="I236" s="146">
        <f>I237</f>
        <v>4156.915</v>
      </c>
      <c r="J236" s="221"/>
      <c r="K236" s="146">
        <v>5305.114</v>
      </c>
      <c r="L236" s="146">
        <v>6631.482</v>
      </c>
      <c r="M236" s="338">
        <f>M237</f>
        <v>4510.863</v>
      </c>
      <c r="N236" s="146">
        <f>N237</f>
        <v>4886.967</v>
      </c>
      <c r="O236" s="146">
        <f>O237</f>
        <v>5375.008</v>
      </c>
    </row>
    <row r="237" spans="1:15" ht="12.75">
      <c r="A237" s="788"/>
      <c r="B237" s="162" t="s">
        <v>272</v>
      </c>
      <c r="C237" s="156"/>
      <c r="D237" s="156"/>
      <c r="E237" s="156"/>
      <c r="F237" s="156" t="s">
        <v>277</v>
      </c>
      <c r="G237" s="156" t="s">
        <v>253</v>
      </c>
      <c r="H237" s="156" t="s">
        <v>663</v>
      </c>
      <c r="I237" s="146">
        <v>4156.915</v>
      </c>
      <c r="J237" s="221"/>
      <c r="K237" s="146"/>
      <c r="L237" s="146"/>
      <c r="M237" s="338">
        <v>4510.863</v>
      </c>
      <c r="N237" s="146">
        <v>4886.967</v>
      </c>
      <c r="O237" s="146">
        <v>5375.008</v>
      </c>
    </row>
    <row r="238" spans="1:15" ht="24.75" customHeight="1">
      <c r="A238" s="788"/>
      <c r="B238" s="238" t="s">
        <v>264</v>
      </c>
      <c r="C238" s="156"/>
      <c r="D238" s="156" t="s">
        <v>662</v>
      </c>
      <c r="E238" s="156" t="s">
        <v>663</v>
      </c>
      <c r="F238" s="156" t="s">
        <v>277</v>
      </c>
      <c r="G238" s="156" t="s">
        <v>49</v>
      </c>
      <c r="H238" s="156"/>
      <c r="I238" s="146">
        <f>I239</f>
        <v>2047.085</v>
      </c>
      <c r="J238" s="146"/>
      <c r="K238" s="146">
        <f>999.886-0.886</f>
        <v>999</v>
      </c>
      <c r="L238" s="146">
        <v>328</v>
      </c>
      <c r="M238" s="338">
        <f>M239</f>
        <v>4145.40769</v>
      </c>
      <c r="N238" s="146">
        <f>N239</f>
        <v>2074.133</v>
      </c>
      <c r="O238" s="146">
        <f>O239</f>
        <v>1538.992</v>
      </c>
    </row>
    <row r="239" spans="1:16" ht="12.75">
      <c r="A239" s="788"/>
      <c r="B239" s="162" t="s">
        <v>272</v>
      </c>
      <c r="C239" s="156"/>
      <c r="D239" s="156"/>
      <c r="E239" s="156"/>
      <c r="F239" s="156" t="s">
        <v>277</v>
      </c>
      <c r="G239" s="156" t="s">
        <v>49</v>
      </c>
      <c r="H239" s="156" t="s">
        <v>663</v>
      </c>
      <c r="I239" s="146">
        <v>2047.085</v>
      </c>
      <c r="J239" s="146"/>
      <c r="K239" s="146"/>
      <c r="L239" s="146"/>
      <c r="M239" s="338">
        <f>2448.424+1403.59869+293.385</f>
        <v>4145.40769</v>
      </c>
      <c r="N239" s="146">
        <v>2074.133</v>
      </c>
      <c r="O239" s="146">
        <v>1538.992</v>
      </c>
      <c r="P239" s="354">
        <f>268020+25365</f>
        <v>293385</v>
      </c>
    </row>
    <row r="240" spans="1:15" ht="12.75">
      <c r="A240" s="788"/>
      <c r="B240" s="162" t="s">
        <v>542</v>
      </c>
      <c r="C240" s="156"/>
      <c r="D240" s="156" t="s">
        <v>662</v>
      </c>
      <c r="E240" s="156" t="s">
        <v>663</v>
      </c>
      <c r="F240" s="156" t="s">
        <v>277</v>
      </c>
      <c r="G240" s="156" t="s">
        <v>96</v>
      </c>
      <c r="H240" s="156"/>
      <c r="I240" s="148">
        <f>I241</f>
        <v>1</v>
      </c>
      <c r="J240" s="148"/>
      <c r="K240" s="148">
        <v>0.886</v>
      </c>
      <c r="L240" s="148">
        <v>0.518</v>
      </c>
      <c r="M240" s="338">
        <f>M241</f>
        <v>0.713</v>
      </c>
      <c r="N240" s="148">
        <f>N241</f>
        <v>1</v>
      </c>
      <c r="O240" s="148">
        <f>O241</f>
        <v>1</v>
      </c>
    </row>
    <row r="241" spans="1:15" ht="12.75">
      <c r="A241" s="788"/>
      <c r="B241" s="162" t="s">
        <v>272</v>
      </c>
      <c r="C241" s="156"/>
      <c r="D241" s="156"/>
      <c r="E241" s="156"/>
      <c r="F241" s="156" t="s">
        <v>277</v>
      </c>
      <c r="G241" s="156" t="s">
        <v>96</v>
      </c>
      <c r="H241" s="156" t="s">
        <v>663</v>
      </c>
      <c r="I241" s="148">
        <v>1</v>
      </c>
      <c r="J241" s="148"/>
      <c r="K241" s="148">
        <f>K236+K238+K240</f>
        <v>6305</v>
      </c>
      <c r="L241" s="148">
        <f>L236+L238+L240</f>
        <v>6960</v>
      </c>
      <c r="M241" s="338">
        <v>0.713</v>
      </c>
      <c r="N241" s="148">
        <v>1</v>
      </c>
      <c r="O241" s="148">
        <v>1</v>
      </c>
    </row>
    <row r="242" spans="1:15" ht="39" customHeight="1" hidden="1">
      <c r="A242" s="163">
        <v>5</v>
      </c>
      <c r="B242" s="150" t="s">
        <v>654</v>
      </c>
      <c r="C242" s="155"/>
      <c r="D242" s="155" t="s">
        <v>662</v>
      </c>
      <c r="E242" s="155" t="s">
        <v>669</v>
      </c>
      <c r="F242" s="156" t="s">
        <v>655</v>
      </c>
      <c r="G242" s="174"/>
      <c r="H242" s="155"/>
      <c r="I242" s="175">
        <f>I243</f>
        <v>1278.5</v>
      </c>
      <c r="J242" s="175"/>
      <c r="K242" s="175">
        <f aca="true" t="shared" si="20" ref="K242:L245">K243</f>
        <v>1278.5</v>
      </c>
      <c r="L242" s="175">
        <f t="shared" si="20"/>
        <v>1238.5</v>
      </c>
      <c r="M242" s="349">
        <f>M243</f>
        <v>1672.26</v>
      </c>
      <c r="N242" s="175">
        <f>N243</f>
        <v>1250.5</v>
      </c>
      <c r="O242" s="175">
        <f>O243</f>
        <v>1348</v>
      </c>
    </row>
    <row r="243" spans="1:15" ht="38.25">
      <c r="A243" s="788"/>
      <c r="B243" s="176" t="s">
        <v>279</v>
      </c>
      <c r="C243" s="156"/>
      <c r="D243" s="156" t="s">
        <v>662</v>
      </c>
      <c r="E243" s="156" t="s">
        <v>669</v>
      </c>
      <c r="F243" s="156" t="s">
        <v>280</v>
      </c>
      <c r="G243" s="156"/>
      <c r="H243" s="156"/>
      <c r="I243" s="146">
        <f>I245</f>
        <v>1278.5</v>
      </c>
      <c r="J243" s="146"/>
      <c r="K243" s="146">
        <f>K245</f>
        <v>1278.5</v>
      </c>
      <c r="L243" s="146">
        <f>L245</f>
        <v>1238.5</v>
      </c>
      <c r="M243" s="338">
        <f>M245</f>
        <v>1672.26</v>
      </c>
      <c r="N243" s="146">
        <f>N245</f>
        <v>1250.5</v>
      </c>
      <c r="O243" s="146">
        <f>O245</f>
        <v>1348</v>
      </c>
    </row>
    <row r="244" spans="1:15" ht="12.75">
      <c r="A244" s="788"/>
      <c r="B244" s="240" t="s">
        <v>281</v>
      </c>
      <c r="C244" s="156"/>
      <c r="D244" s="156"/>
      <c r="E244" s="156"/>
      <c r="F244" s="156" t="s">
        <v>282</v>
      </c>
      <c r="G244" s="156"/>
      <c r="H244" s="156"/>
      <c r="I244" s="146">
        <f>I245</f>
        <v>1278.5</v>
      </c>
      <c r="J244" s="146"/>
      <c r="K244" s="146"/>
      <c r="L244" s="146"/>
      <c r="M244" s="338">
        <f aca="true" t="shared" si="21" ref="M244:O245">M245</f>
        <v>1672.26</v>
      </c>
      <c r="N244" s="146">
        <f t="shared" si="21"/>
        <v>1250.5</v>
      </c>
      <c r="O244" s="146">
        <f t="shared" si="21"/>
        <v>1348</v>
      </c>
    </row>
    <row r="245" spans="1:15" ht="12.75">
      <c r="A245" s="788"/>
      <c r="B245" s="54" t="s">
        <v>283</v>
      </c>
      <c r="C245" s="156"/>
      <c r="D245" s="156" t="s">
        <v>662</v>
      </c>
      <c r="E245" s="156" t="s">
        <v>669</v>
      </c>
      <c r="F245" s="156" t="s">
        <v>284</v>
      </c>
      <c r="G245" s="156"/>
      <c r="H245" s="156"/>
      <c r="I245" s="146">
        <f>I246</f>
        <v>1278.5</v>
      </c>
      <c r="J245" s="146"/>
      <c r="K245" s="146">
        <f t="shared" si="20"/>
        <v>1278.5</v>
      </c>
      <c r="L245" s="146">
        <f t="shared" si="20"/>
        <v>1238.5</v>
      </c>
      <c r="M245" s="338">
        <f t="shared" si="21"/>
        <v>1672.26</v>
      </c>
      <c r="N245" s="146">
        <f t="shared" si="21"/>
        <v>1250.5</v>
      </c>
      <c r="O245" s="146">
        <f t="shared" si="21"/>
        <v>1348</v>
      </c>
    </row>
    <row r="246" spans="1:15" ht="24.75" customHeight="1">
      <c r="A246" s="788"/>
      <c r="B246" s="238" t="s">
        <v>264</v>
      </c>
      <c r="C246" s="156"/>
      <c r="D246" s="156" t="s">
        <v>662</v>
      </c>
      <c r="E246" s="156" t="s">
        <v>669</v>
      </c>
      <c r="F246" s="156" t="s">
        <v>284</v>
      </c>
      <c r="G246" s="156" t="s">
        <v>49</v>
      </c>
      <c r="H246" s="156"/>
      <c r="I246" s="146">
        <f>I248</f>
        <v>1278.5</v>
      </c>
      <c r="J246" s="146"/>
      <c r="K246" s="146">
        <v>1278.5</v>
      </c>
      <c r="L246" s="146">
        <v>1238.5</v>
      </c>
      <c r="M246" s="338">
        <f>M248</f>
        <v>1672.26</v>
      </c>
      <c r="N246" s="146">
        <f>N248</f>
        <v>1250.5</v>
      </c>
      <c r="O246" s="146">
        <f>O248</f>
        <v>1348</v>
      </c>
    </row>
    <row r="247" spans="1:23" s="224" customFormat="1" ht="51" hidden="1">
      <c r="A247" s="244"/>
      <c r="B247" s="222" t="s">
        <v>674</v>
      </c>
      <c r="C247" s="141"/>
      <c r="D247" s="141" t="s">
        <v>662</v>
      </c>
      <c r="E247" s="156" t="s">
        <v>669</v>
      </c>
      <c r="F247" s="141" t="s">
        <v>675</v>
      </c>
      <c r="G247" s="178"/>
      <c r="H247" s="156" t="s">
        <v>669</v>
      </c>
      <c r="I247" s="148"/>
      <c r="J247" s="148"/>
      <c r="K247" s="148"/>
      <c r="L247" s="148"/>
      <c r="M247" s="338"/>
      <c r="N247" s="148"/>
      <c r="O247" s="148"/>
      <c r="P247" s="360"/>
      <c r="Q247" s="223"/>
      <c r="R247" s="223"/>
      <c r="S247" s="223"/>
      <c r="T247" s="223"/>
      <c r="U247" s="223"/>
      <c r="V247" s="223"/>
      <c r="W247" s="223"/>
    </row>
    <row r="248" spans="1:23" s="224" customFormat="1" ht="15.75">
      <c r="A248" s="244"/>
      <c r="B248" s="222" t="s">
        <v>278</v>
      </c>
      <c r="C248" s="141"/>
      <c r="D248" s="141"/>
      <c r="E248" s="156"/>
      <c r="F248" s="156" t="s">
        <v>284</v>
      </c>
      <c r="G248" s="156" t="s">
        <v>49</v>
      </c>
      <c r="H248" s="156" t="s">
        <v>669</v>
      </c>
      <c r="I248" s="146">
        <v>1278.5</v>
      </c>
      <c r="J248" s="146"/>
      <c r="K248" s="146">
        <v>1278.5</v>
      </c>
      <c r="L248" s="146">
        <v>1238.5</v>
      </c>
      <c r="M248" s="338">
        <f>1238.5+433.76</f>
        <v>1672.26</v>
      </c>
      <c r="N248" s="146">
        <v>1250.5</v>
      </c>
      <c r="O248" s="146">
        <v>1348</v>
      </c>
      <c r="P248" s="360">
        <f>230760+203000</f>
        <v>433760</v>
      </c>
      <c r="Q248" s="223"/>
      <c r="R248" s="223"/>
      <c r="S248" s="223"/>
      <c r="T248" s="223"/>
      <c r="U248" s="223"/>
      <c r="V248" s="223"/>
      <c r="W248" s="223"/>
    </row>
    <row r="249" spans="1:15" ht="39" customHeight="1">
      <c r="A249" s="163">
        <v>4</v>
      </c>
      <c r="B249" s="150" t="s">
        <v>110</v>
      </c>
      <c r="C249" s="155"/>
      <c r="D249" s="155" t="s">
        <v>547</v>
      </c>
      <c r="E249" s="155" t="s">
        <v>549</v>
      </c>
      <c r="F249" s="155" t="s">
        <v>111</v>
      </c>
      <c r="G249" s="174"/>
      <c r="H249" s="155"/>
      <c r="I249" s="175">
        <f>I250+I263</f>
        <v>1182</v>
      </c>
      <c r="J249" s="175"/>
      <c r="K249" s="175">
        <f>K250+K263</f>
        <v>1182</v>
      </c>
      <c r="L249" s="175">
        <f>L250+L263</f>
        <v>1022</v>
      </c>
      <c r="M249" s="349">
        <f>M250+M263</f>
        <v>3513</v>
      </c>
      <c r="N249" s="175">
        <f>N250+N263</f>
        <v>1202</v>
      </c>
      <c r="O249" s="175">
        <f>O250+O263</f>
        <v>676</v>
      </c>
    </row>
    <row r="250" spans="1:256" s="107" customFormat="1" ht="63.75">
      <c r="A250" s="788"/>
      <c r="B250" s="176" t="s">
        <v>709</v>
      </c>
      <c r="C250" s="156"/>
      <c r="D250" s="156" t="s">
        <v>547</v>
      </c>
      <c r="E250" s="156" t="s">
        <v>549</v>
      </c>
      <c r="F250" s="156" t="s">
        <v>113</v>
      </c>
      <c r="G250" s="151"/>
      <c r="H250" s="156"/>
      <c r="I250" s="149">
        <f>I251</f>
        <v>496</v>
      </c>
      <c r="J250" s="149"/>
      <c r="K250" s="149">
        <f>K252+K260</f>
        <v>496</v>
      </c>
      <c r="L250" s="149">
        <f>L252+L260</f>
        <v>336</v>
      </c>
      <c r="M250" s="336">
        <f>M251+M255</f>
        <v>473</v>
      </c>
      <c r="N250" s="149">
        <f>N251+N255</f>
        <v>506</v>
      </c>
      <c r="O250" s="149">
        <f>O251+O255</f>
        <v>646</v>
      </c>
      <c r="P250" s="354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s="107" customFormat="1" ht="38.25" hidden="1">
      <c r="A251" s="788"/>
      <c r="B251" s="240" t="s">
        <v>114</v>
      </c>
      <c r="C251" s="156"/>
      <c r="D251" s="156"/>
      <c r="E251" s="156"/>
      <c r="F251" s="156" t="s">
        <v>115</v>
      </c>
      <c r="G251" s="151"/>
      <c r="H251" s="156"/>
      <c r="I251" s="149">
        <f>I252+I260</f>
        <v>496</v>
      </c>
      <c r="J251" s="149"/>
      <c r="K251" s="149"/>
      <c r="L251" s="149"/>
      <c r="M251" s="336">
        <f aca="true" t="shared" si="22" ref="M251:O253">M252</f>
        <v>0</v>
      </c>
      <c r="N251" s="149">
        <f t="shared" si="22"/>
        <v>0</v>
      </c>
      <c r="O251" s="149">
        <f t="shared" si="22"/>
        <v>0</v>
      </c>
      <c r="P251" s="354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s="107" customFormat="1" ht="25.5" hidden="1">
      <c r="A252" s="788"/>
      <c r="B252" s="54" t="s">
        <v>116</v>
      </c>
      <c r="C252" s="156"/>
      <c r="D252" s="156" t="s">
        <v>547</v>
      </c>
      <c r="E252" s="156" t="s">
        <v>549</v>
      </c>
      <c r="F252" s="156" t="s">
        <v>117</v>
      </c>
      <c r="G252" s="151"/>
      <c r="H252" s="156"/>
      <c r="I252" s="149">
        <f>I253</f>
        <v>296</v>
      </c>
      <c r="J252" s="149"/>
      <c r="K252" s="149">
        <f>K253</f>
        <v>296</v>
      </c>
      <c r="L252" s="149">
        <f>L253</f>
        <v>136</v>
      </c>
      <c r="M252" s="336">
        <f t="shared" si="22"/>
        <v>0</v>
      </c>
      <c r="N252" s="149">
        <f t="shared" si="22"/>
        <v>0</v>
      </c>
      <c r="O252" s="149">
        <f t="shared" si="22"/>
        <v>0</v>
      </c>
      <c r="P252" s="354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s="107" customFormat="1" ht="24.75" customHeight="1" hidden="1">
      <c r="A253" s="788"/>
      <c r="B253" s="238" t="s">
        <v>264</v>
      </c>
      <c r="C253" s="156"/>
      <c r="D253" s="156" t="s">
        <v>547</v>
      </c>
      <c r="E253" s="156" t="s">
        <v>549</v>
      </c>
      <c r="F253" s="156" t="s">
        <v>117</v>
      </c>
      <c r="G253" s="151">
        <v>240</v>
      </c>
      <c r="H253" s="156"/>
      <c r="I253" s="149">
        <f>I254</f>
        <v>296</v>
      </c>
      <c r="J253" s="149"/>
      <c r="K253" s="149">
        <v>296</v>
      </c>
      <c r="L253" s="149">
        <v>136</v>
      </c>
      <c r="M253" s="336">
        <f t="shared" si="22"/>
        <v>0</v>
      </c>
      <c r="N253" s="149">
        <f t="shared" si="22"/>
        <v>0</v>
      </c>
      <c r="O253" s="149">
        <f t="shared" si="22"/>
        <v>0</v>
      </c>
      <c r="P253" s="354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s="107" customFormat="1" ht="25.5" hidden="1">
      <c r="A254" s="788"/>
      <c r="B254" s="245" t="s">
        <v>548</v>
      </c>
      <c r="C254" s="156"/>
      <c r="D254" s="156"/>
      <c r="E254" s="156"/>
      <c r="F254" s="156" t="s">
        <v>117</v>
      </c>
      <c r="G254" s="151">
        <v>240</v>
      </c>
      <c r="H254" s="156" t="s">
        <v>549</v>
      </c>
      <c r="I254" s="149">
        <v>296</v>
      </c>
      <c r="J254" s="149"/>
      <c r="K254" s="149">
        <v>296</v>
      </c>
      <c r="L254" s="149">
        <v>136</v>
      </c>
      <c r="M254" s="336"/>
      <c r="N254" s="149"/>
      <c r="O254" s="149"/>
      <c r="P254" s="354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s="107" customFormat="1" ht="38.25">
      <c r="A255" s="788"/>
      <c r="B255" s="240" t="s">
        <v>114</v>
      </c>
      <c r="C255" s="156"/>
      <c r="D255" s="156"/>
      <c r="E255" s="156"/>
      <c r="F255" s="156" t="s">
        <v>115</v>
      </c>
      <c r="G255" s="151"/>
      <c r="H255" s="156"/>
      <c r="I255" s="149">
        <f>I260</f>
        <v>200</v>
      </c>
      <c r="J255" s="149"/>
      <c r="K255" s="149"/>
      <c r="L255" s="149"/>
      <c r="M255" s="336">
        <f>M260+M256</f>
        <v>473</v>
      </c>
      <c r="N255" s="149">
        <f>N260+N256</f>
        <v>506</v>
      </c>
      <c r="O255" s="149">
        <f>O260+O256</f>
        <v>646</v>
      </c>
      <c r="P255" s="354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s="107" customFormat="1" ht="25.5">
      <c r="A256" s="788"/>
      <c r="B256" s="246" t="s">
        <v>710</v>
      </c>
      <c r="C256" s="156"/>
      <c r="D256" s="156"/>
      <c r="E256" s="156"/>
      <c r="F256" s="156" t="s">
        <v>117</v>
      </c>
      <c r="G256" s="151"/>
      <c r="H256" s="156"/>
      <c r="I256" s="149"/>
      <c r="J256" s="149"/>
      <c r="K256" s="149"/>
      <c r="L256" s="149"/>
      <c r="M256" s="336">
        <f aca="true" t="shared" si="23" ref="M256:O257">M257</f>
        <v>240</v>
      </c>
      <c r="N256" s="149">
        <f t="shared" si="23"/>
        <v>320</v>
      </c>
      <c r="O256" s="149">
        <f t="shared" si="23"/>
        <v>340</v>
      </c>
      <c r="P256" s="354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s="107" customFormat="1" ht="25.5">
      <c r="A257" s="788"/>
      <c r="B257" s="238" t="s">
        <v>264</v>
      </c>
      <c r="C257" s="156"/>
      <c r="D257" s="156"/>
      <c r="E257" s="156"/>
      <c r="F257" s="156" t="s">
        <v>117</v>
      </c>
      <c r="G257" s="151">
        <v>240</v>
      </c>
      <c r="H257" s="156"/>
      <c r="I257" s="149"/>
      <c r="J257" s="149"/>
      <c r="K257" s="149"/>
      <c r="L257" s="149"/>
      <c r="M257" s="336">
        <f t="shared" si="23"/>
        <v>240</v>
      </c>
      <c r="N257" s="149">
        <f t="shared" si="23"/>
        <v>320</v>
      </c>
      <c r="O257" s="149">
        <f t="shared" si="23"/>
        <v>340</v>
      </c>
      <c r="P257" s="354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s="107" customFormat="1" ht="25.5">
      <c r="A258" s="788"/>
      <c r="B258" s="247" t="s">
        <v>548</v>
      </c>
      <c r="C258" s="156"/>
      <c r="D258" s="156"/>
      <c r="E258" s="156"/>
      <c r="F258" s="156" t="s">
        <v>117</v>
      </c>
      <c r="G258" s="151">
        <v>240</v>
      </c>
      <c r="H258" s="156" t="s">
        <v>549</v>
      </c>
      <c r="I258" s="149"/>
      <c r="J258" s="149"/>
      <c r="K258" s="149"/>
      <c r="L258" s="149"/>
      <c r="M258" s="336">
        <v>240</v>
      </c>
      <c r="N258" s="149">
        <v>320</v>
      </c>
      <c r="O258" s="149">
        <v>340</v>
      </c>
      <c r="P258" s="354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s="107" customFormat="1" ht="12.75">
      <c r="A259" s="788"/>
      <c r="B259" s="240" t="s">
        <v>711</v>
      </c>
      <c r="C259" s="156"/>
      <c r="D259" s="156"/>
      <c r="E259" s="156"/>
      <c r="F259" s="156" t="s">
        <v>123</v>
      </c>
      <c r="G259" s="151"/>
      <c r="H259" s="156"/>
      <c r="I259" s="149"/>
      <c r="J259" s="149"/>
      <c r="K259" s="149"/>
      <c r="L259" s="149"/>
      <c r="M259" s="336">
        <f aca="true" t="shared" si="24" ref="M259:O261">M260</f>
        <v>233</v>
      </c>
      <c r="N259" s="149">
        <f t="shared" si="24"/>
        <v>186</v>
      </c>
      <c r="O259" s="149">
        <f t="shared" si="24"/>
        <v>306</v>
      </c>
      <c r="P259" s="354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s="107" customFormat="1" ht="12.75">
      <c r="A260" s="788"/>
      <c r="B260" s="246" t="s">
        <v>712</v>
      </c>
      <c r="C260" s="156"/>
      <c r="D260" s="156" t="s">
        <v>547</v>
      </c>
      <c r="E260" s="156" t="s">
        <v>549</v>
      </c>
      <c r="F260" s="156" t="s">
        <v>125</v>
      </c>
      <c r="G260" s="151"/>
      <c r="H260" s="156"/>
      <c r="I260" s="149">
        <f>I261</f>
        <v>200</v>
      </c>
      <c r="J260" s="149"/>
      <c r="K260" s="149">
        <f>K261</f>
        <v>200</v>
      </c>
      <c r="L260" s="149">
        <f>L261</f>
        <v>200</v>
      </c>
      <c r="M260" s="336">
        <f t="shared" si="24"/>
        <v>233</v>
      </c>
      <c r="N260" s="149">
        <f t="shared" si="24"/>
        <v>186</v>
      </c>
      <c r="O260" s="149">
        <f t="shared" si="24"/>
        <v>306</v>
      </c>
      <c r="P260" s="354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s="107" customFormat="1" ht="24.75" customHeight="1">
      <c r="A261" s="788"/>
      <c r="B261" s="238" t="s">
        <v>264</v>
      </c>
      <c r="C261" s="156"/>
      <c r="D261" s="156" t="s">
        <v>547</v>
      </c>
      <c r="E261" s="156" t="s">
        <v>549</v>
      </c>
      <c r="F261" s="156" t="s">
        <v>125</v>
      </c>
      <c r="G261" s="151">
        <v>240</v>
      </c>
      <c r="H261" s="156"/>
      <c r="I261" s="149">
        <f>I262</f>
        <v>200</v>
      </c>
      <c r="J261" s="149"/>
      <c r="K261" s="149">
        <v>200</v>
      </c>
      <c r="L261" s="149">
        <v>200</v>
      </c>
      <c r="M261" s="336">
        <f t="shared" si="24"/>
        <v>233</v>
      </c>
      <c r="N261" s="149">
        <f t="shared" si="24"/>
        <v>186</v>
      </c>
      <c r="O261" s="149">
        <f t="shared" si="24"/>
        <v>306</v>
      </c>
      <c r="P261" s="354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s="107" customFormat="1" ht="25.5">
      <c r="A262" s="788"/>
      <c r="B262" s="247" t="s">
        <v>548</v>
      </c>
      <c r="C262" s="156"/>
      <c r="D262" s="156"/>
      <c r="E262" s="156"/>
      <c r="F262" s="156" t="s">
        <v>125</v>
      </c>
      <c r="G262" s="151">
        <v>240</v>
      </c>
      <c r="H262" s="156" t="s">
        <v>549</v>
      </c>
      <c r="I262" s="149">
        <v>200</v>
      </c>
      <c r="J262" s="149"/>
      <c r="K262" s="149">
        <v>200</v>
      </c>
      <c r="L262" s="149">
        <v>200</v>
      </c>
      <c r="M262" s="336">
        <v>233</v>
      </c>
      <c r="N262" s="149">
        <v>186</v>
      </c>
      <c r="O262" s="149">
        <v>306</v>
      </c>
      <c r="P262" s="354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s="107" customFormat="1" ht="63.75">
      <c r="A263" s="788"/>
      <c r="B263" s="176" t="s">
        <v>713</v>
      </c>
      <c r="C263" s="155"/>
      <c r="D263" s="156" t="s">
        <v>547</v>
      </c>
      <c r="E263" s="156" t="s">
        <v>549</v>
      </c>
      <c r="F263" s="156" t="s">
        <v>129</v>
      </c>
      <c r="G263" s="156"/>
      <c r="H263" s="156"/>
      <c r="I263" s="149">
        <f>I265</f>
        <v>686</v>
      </c>
      <c r="J263" s="149"/>
      <c r="K263" s="149">
        <f>K265</f>
        <v>686</v>
      </c>
      <c r="L263" s="149">
        <f>L265</f>
        <v>686</v>
      </c>
      <c r="M263" s="336">
        <f aca="true" t="shared" si="25" ref="M263:O264">M264</f>
        <v>3040</v>
      </c>
      <c r="N263" s="149">
        <f t="shared" si="25"/>
        <v>696</v>
      </c>
      <c r="O263" s="149">
        <f t="shared" si="25"/>
        <v>30</v>
      </c>
      <c r="P263" s="354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s="107" customFormat="1" ht="51">
      <c r="A264" s="788"/>
      <c r="B264" s="240" t="s">
        <v>714</v>
      </c>
      <c r="C264" s="155"/>
      <c r="D264" s="156"/>
      <c r="E264" s="156"/>
      <c r="F264" s="156" t="s">
        <v>131</v>
      </c>
      <c r="G264" s="156"/>
      <c r="H264" s="156"/>
      <c r="I264" s="149">
        <f>I263</f>
        <v>686</v>
      </c>
      <c r="J264" s="149"/>
      <c r="K264" s="149"/>
      <c r="L264" s="149"/>
      <c r="M264" s="336">
        <f t="shared" si="25"/>
        <v>3040</v>
      </c>
      <c r="N264" s="149">
        <f t="shared" si="25"/>
        <v>696</v>
      </c>
      <c r="O264" s="149">
        <f t="shared" si="25"/>
        <v>30</v>
      </c>
      <c r="P264" s="354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s="107" customFormat="1" ht="12.75">
      <c r="A265" s="788"/>
      <c r="B265" s="246" t="s">
        <v>132</v>
      </c>
      <c r="C265" s="155"/>
      <c r="D265" s="156" t="s">
        <v>547</v>
      </c>
      <c r="E265" s="156" t="s">
        <v>549</v>
      </c>
      <c r="F265" s="156" t="s">
        <v>133</v>
      </c>
      <c r="G265" s="155"/>
      <c r="H265" s="156"/>
      <c r="I265" s="149">
        <f>I267</f>
        <v>686</v>
      </c>
      <c r="J265" s="149"/>
      <c r="K265" s="149">
        <f>K267</f>
        <v>686</v>
      </c>
      <c r="L265" s="149">
        <f>L267</f>
        <v>686</v>
      </c>
      <c r="M265" s="336">
        <f>M267</f>
        <v>3040</v>
      </c>
      <c r="N265" s="149">
        <f>N267</f>
        <v>696</v>
      </c>
      <c r="O265" s="149">
        <f>O267</f>
        <v>30</v>
      </c>
      <c r="P265" s="354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15" ht="40.5" customHeight="1" hidden="1">
      <c r="A266" s="788"/>
      <c r="B266" s="158" t="s">
        <v>562</v>
      </c>
      <c r="C266" s="177"/>
      <c r="D266" s="178" t="s">
        <v>547</v>
      </c>
      <c r="E266" s="178" t="s">
        <v>549</v>
      </c>
      <c r="F266" s="178" t="s">
        <v>563</v>
      </c>
      <c r="G266" s="179"/>
      <c r="H266" s="178" t="s">
        <v>549</v>
      </c>
      <c r="I266" s="180"/>
      <c r="J266" s="180"/>
      <c r="K266" s="180"/>
      <c r="L266" s="180"/>
      <c r="M266" s="339"/>
      <c r="N266" s="180"/>
      <c r="O266" s="180"/>
    </row>
    <row r="267" spans="1:15" ht="24.75" customHeight="1">
      <c r="A267" s="788"/>
      <c r="B267" s="238" t="s">
        <v>264</v>
      </c>
      <c r="C267" s="177"/>
      <c r="D267" s="156" t="s">
        <v>547</v>
      </c>
      <c r="E267" s="156" t="s">
        <v>549</v>
      </c>
      <c r="F267" s="156" t="s">
        <v>133</v>
      </c>
      <c r="G267" s="141" t="s">
        <v>49</v>
      </c>
      <c r="H267" s="156"/>
      <c r="I267" s="149">
        <v>686</v>
      </c>
      <c r="J267" s="180"/>
      <c r="K267" s="149">
        <v>686</v>
      </c>
      <c r="L267" s="149">
        <v>686</v>
      </c>
      <c r="M267" s="336">
        <f>M268</f>
        <v>3040</v>
      </c>
      <c r="N267" s="149">
        <f>N268</f>
        <v>696</v>
      </c>
      <c r="O267" s="149">
        <f>O268</f>
        <v>30</v>
      </c>
    </row>
    <row r="268" spans="1:16" ht="27" customHeight="1">
      <c r="A268" s="788"/>
      <c r="B268" s="247" t="s">
        <v>548</v>
      </c>
      <c r="C268" s="177"/>
      <c r="D268" s="156"/>
      <c r="E268" s="156"/>
      <c r="F268" s="156" t="s">
        <v>133</v>
      </c>
      <c r="G268" s="141" t="s">
        <v>49</v>
      </c>
      <c r="H268" s="156" t="s">
        <v>549</v>
      </c>
      <c r="I268" s="149">
        <v>686</v>
      </c>
      <c r="J268" s="180"/>
      <c r="K268" s="149">
        <v>686</v>
      </c>
      <c r="L268" s="149">
        <v>686</v>
      </c>
      <c r="M268" s="336">
        <f>706+934+1400</f>
        <v>3040</v>
      </c>
      <c r="N268" s="149">
        <v>696</v>
      </c>
      <c r="O268" s="149">
        <v>30</v>
      </c>
      <c r="P268" s="354">
        <v>1400000</v>
      </c>
    </row>
    <row r="269" spans="1:23" s="124" customFormat="1" ht="38.25" customHeight="1">
      <c r="A269" s="163">
        <v>5</v>
      </c>
      <c r="B269" s="150" t="s">
        <v>144</v>
      </c>
      <c r="C269" s="137"/>
      <c r="D269" s="137" t="s">
        <v>568</v>
      </c>
      <c r="E269" s="137" t="s">
        <v>569</v>
      </c>
      <c r="F269" s="137" t="s">
        <v>145</v>
      </c>
      <c r="G269" s="174"/>
      <c r="H269" s="137"/>
      <c r="I269" s="175">
        <f>I270+I285</f>
        <v>1600</v>
      </c>
      <c r="J269" s="185"/>
      <c r="K269" s="175">
        <f>K270+K285</f>
        <v>11444.685000000001</v>
      </c>
      <c r="L269" s="175">
        <f>L270+L285</f>
        <v>14038.547</v>
      </c>
      <c r="M269" s="349">
        <f>M270+M285</f>
        <v>12989.87157</v>
      </c>
      <c r="N269" s="175">
        <f>N270+N285</f>
        <v>5740</v>
      </c>
      <c r="O269" s="175">
        <f>O270+O285</f>
        <v>5980</v>
      </c>
      <c r="P269" s="359"/>
      <c r="Q269" s="129"/>
      <c r="R269" s="129"/>
      <c r="S269" s="129"/>
      <c r="T269" s="129"/>
      <c r="U269" s="129"/>
      <c r="V269" s="129"/>
      <c r="W269" s="129"/>
    </row>
    <row r="270" spans="1:23" s="124" customFormat="1" ht="25.5">
      <c r="A270" s="792"/>
      <c r="B270" s="176" t="s">
        <v>146</v>
      </c>
      <c r="C270" s="141"/>
      <c r="D270" s="141" t="s">
        <v>568</v>
      </c>
      <c r="E270" s="141" t="s">
        <v>569</v>
      </c>
      <c r="F270" s="141" t="s">
        <v>147</v>
      </c>
      <c r="G270" s="141"/>
      <c r="H270" s="141"/>
      <c r="I270" s="147">
        <f>I271</f>
        <v>800</v>
      </c>
      <c r="J270" s="149"/>
      <c r="K270" s="149">
        <f>K272</f>
        <v>10777.685000000001</v>
      </c>
      <c r="L270" s="147">
        <f>L272</f>
        <v>13305.547</v>
      </c>
      <c r="M270" s="336">
        <f>M271</f>
        <v>3578.156</v>
      </c>
      <c r="N270" s="147">
        <f>N271</f>
        <v>0</v>
      </c>
      <c r="O270" s="147">
        <f>O271</f>
        <v>0</v>
      </c>
      <c r="P270" s="359"/>
      <c r="Q270" s="129"/>
      <c r="R270" s="129"/>
      <c r="S270" s="129"/>
      <c r="T270" s="129"/>
      <c r="U270" s="129"/>
      <c r="V270" s="129"/>
      <c r="W270" s="129"/>
    </row>
    <row r="271" spans="1:23" s="124" customFormat="1" ht="63.75">
      <c r="A271" s="792"/>
      <c r="B271" s="240" t="s">
        <v>148</v>
      </c>
      <c r="C271" s="141"/>
      <c r="D271" s="141"/>
      <c r="E271" s="141"/>
      <c r="F271" s="141" t="s">
        <v>149</v>
      </c>
      <c r="G271" s="137"/>
      <c r="H271" s="141"/>
      <c r="I271" s="147">
        <f>I274+I278+I281+I284</f>
        <v>800</v>
      </c>
      <c r="J271" s="149"/>
      <c r="K271" s="149"/>
      <c r="L271" s="147"/>
      <c r="M271" s="336">
        <f>M274+M278+M284</f>
        <v>3578.156</v>
      </c>
      <c r="N271" s="147">
        <f>N274+N278+N284</f>
        <v>0</v>
      </c>
      <c r="O271" s="147">
        <f>O274+O278+O284</f>
        <v>0</v>
      </c>
      <c r="P271" s="359"/>
      <c r="Q271" s="129"/>
      <c r="R271" s="129"/>
      <c r="S271" s="129"/>
      <c r="T271" s="129"/>
      <c r="U271" s="129"/>
      <c r="V271" s="129"/>
      <c r="W271" s="129"/>
    </row>
    <row r="272" spans="1:23" s="124" customFormat="1" ht="12.75">
      <c r="A272" s="792"/>
      <c r="B272" s="246" t="s">
        <v>348</v>
      </c>
      <c r="C272" s="141"/>
      <c r="D272" s="141" t="s">
        <v>568</v>
      </c>
      <c r="E272" s="141" t="s">
        <v>569</v>
      </c>
      <c r="F272" s="141" t="s">
        <v>151</v>
      </c>
      <c r="G272" s="141"/>
      <c r="H272" s="141"/>
      <c r="I272" s="147">
        <f>I273</f>
        <v>0</v>
      </c>
      <c r="J272" s="149"/>
      <c r="K272" s="147">
        <f>K276</f>
        <v>10777.685000000001</v>
      </c>
      <c r="L272" s="147">
        <f>L276</f>
        <v>13305.547</v>
      </c>
      <c r="M272" s="336">
        <f aca="true" t="shared" si="26" ref="M272:O273">M273</f>
        <v>3478.156</v>
      </c>
      <c r="N272" s="147">
        <f t="shared" si="26"/>
        <v>0</v>
      </c>
      <c r="O272" s="147">
        <f t="shared" si="26"/>
        <v>0</v>
      </c>
      <c r="P272" s="359"/>
      <c r="Q272" s="129"/>
      <c r="R272" s="129"/>
      <c r="S272" s="129"/>
      <c r="T272" s="129"/>
      <c r="U272" s="129"/>
      <c r="V272" s="129"/>
      <c r="W272" s="129"/>
    </row>
    <row r="273" spans="1:23" s="124" customFormat="1" ht="25.5">
      <c r="A273" s="792"/>
      <c r="B273" s="238" t="s">
        <v>264</v>
      </c>
      <c r="C273" s="141"/>
      <c r="D273" s="141"/>
      <c r="E273" s="141"/>
      <c r="F273" s="141" t="s">
        <v>151</v>
      </c>
      <c r="G273" s="141" t="s">
        <v>49</v>
      </c>
      <c r="H273" s="141"/>
      <c r="I273" s="147">
        <f>I274</f>
        <v>0</v>
      </c>
      <c r="J273" s="149"/>
      <c r="K273" s="147"/>
      <c r="L273" s="147"/>
      <c r="M273" s="336">
        <f t="shared" si="26"/>
        <v>3478.156</v>
      </c>
      <c r="N273" s="147">
        <f t="shared" si="26"/>
        <v>0</v>
      </c>
      <c r="O273" s="147">
        <f t="shared" si="26"/>
        <v>0</v>
      </c>
      <c r="P273" s="359"/>
      <c r="Q273" s="129"/>
      <c r="R273" s="129"/>
      <c r="S273" s="129"/>
      <c r="T273" s="129"/>
      <c r="U273" s="129"/>
      <c r="V273" s="129"/>
      <c r="W273" s="129"/>
    </row>
    <row r="274" spans="1:23" s="124" customFormat="1" ht="12.75">
      <c r="A274" s="792"/>
      <c r="B274" s="162" t="s">
        <v>143</v>
      </c>
      <c r="C274" s="141"/>
      <c r="D274" s="141"/>
      <c r="E274" s="141"/>
      <c r="F274" s="141" t="s">
        <v>151</v>
      </c>
      <c r="G274" s="141" t="s">
        <v>49</v>
      </c>
      <c r="H274" s="141" t="s">
        <v>569</v>
      </c>
      <c r="I274" s="147"/>
      <c r="J274" s="149"/>
      <c r="K274" s="147"/>
      <c r="L274" s="147"/>
      <c r="M274" s="336">
        <f>2530+948.156</f>
        <v>3478.156</v>
      </c>
      <c r="N274" s="147"/>
      <c r="O274" s="147"/>
      <c r="P274" s="359"/>
      <c r="Q274" s="129"/>
      <c r="R274" s="129"/>
      <c r="S274" s="129"/>
      <c r="T274" s="129"/>
      <c r="U274" s="129"/>
      <c r="V274" s="129"/>
      <c r="W274" s="129"/>
    </row>
    <row r="275" spans="1:23" s="124" customFormat="1" ht="25.5">
      <c r="A275" s="792"/>
      <c r="B275" s="246" t="s">
        <v>341</v>
      </c>
      <c r="C275" s="141"/>
      <c r="D275" s="141"/>
      <c r="E275" s="141"/>
      <c r="F275" s="141" t="s">
        <v>152</v>
      </c>
      <c r="G275" s="141"/>
      <c r="H275" s="141"/>
      <c r="I275" s="147">
        <f>I276</f>
        <v>800</v>
      </c>
      <c r="J275" s="149"/>
      <c r="K275" s="147"/>
      <c r="L275" s="147"/>
      <c r="M275" s="336">
        <f>M276</f>
        <v>100</v>
      </c>
      <c r="N275" s="147">
        <f>N276</f>
        <v>0</v>
      </c>
      <c r="O275" s="147">
        <f>O276</f>
        <v>0</v>
      </c>
      <c r="P275" s="359"/>
      <c r="Q275" s="129"/>
      <c r="R275" s="129"/>
      <c r="S275" s="129"/>
      <c r="T275" s="129"/>
      <c r="U275" s="129"/>
      <c r="V275" s="129"/>
      <c r="W275" s="129"/>
    </row>
    <row r="276" spans="1:23" s="124" customFormat="1" ht="24.75" customHeight="1">
      <c r="A276" s="792"/>
      <c r="B276" s="238" t="s">
        <v>264</v>
      </c>
      <c r="C276" s="141"/>
      <c r="D276" s="141" t="s">
        <v>568</v>
      </c>
      <c r="E276" s="141" t="s">
        <v>569</v>
      </c>
      <c r="F276" s="141" t="s">
        <v>152</v>
      </c>
      <c r="G276" s="141" t="s">
        <v>49</v>
      </c>
      <c r="H276" s="141"/>
      <c r="I276" s="147">
        <f>I278</f>
        <v>800</v>
      </c>
      <c r="J276" s="149"/>
      <c r="K276" s="147">
        <f>22480.2-11702.515</f>
        <v>10777.685000000001</v>
      </c>
      <c r="L276" s="147">
        <v>13305.547</v>
      </c>
      <c r="M276" s="336">
        <f>M278</f>
        <v>100</v>
      </c>
      <c r="N276" s="147">
        <f>N278</f>
        <v>0</v>
      </c>
      <c r="O276" s="147">
        <f>O278</f>
        <v>0</v>
      </c>
      <c r="P276" s="359"/>
      <c r="Q276" s="129"/>
      <c r="R276" s="129"/>
      <c r="S276" s="129"/>
      <c r="T276" s="129"/>
      <c r="U276" s="129"/>
      <c r="V276" s="129"/>
      <c r="W276" s="129"/>
    </row>
    <row r="277" spans="1:23" s="124" customFormat="1" ht="51" hidden="1">
      <c r="A277" s="792"/>
      <c r="B277" s="42" t="s">
        <v>576</v>
      </c>
      <c r="C277" s="137"/>
      <c r="D277" s="141" t="s">
        <v>568</v>
      </c>
      <c r="E277" s="141" t="s">
        <v>569</v>
      </c>
      <c r="F277" s="141" t="s">
        <v>577</v>
      </c>
      <c r="G277" s="137"/>
      <c r="H277" s="141" t="s">
        <v>569</v>
      </c>
      <c r="I277" s="149"/>
      <c r="J277" s="149"/>
      <c r="K277" s="149"/>
      <c r="L277" s="149"/>
      <c r="M277" s="336"/>
      <c r="N277" s="149"/>
      <c r="O277" s="149"/>
      <c r="P277" s="359"/>
      <c r="Q277" s="129"/>
      <c r="R277" s="129"/>
      <c r="S277" s="129"/>
      <c r="T277" s="129"/>
      <c r="U277" s="129"/>
      <c r="V277" s="129"/>
      <c r="W277" s="129"/>
    </row>
    <row r="278" spans="1:23" s="124" customFormat="1" ht="12.75">
      <c r="A278" s="792"/>
      <c r="B278" s="162" t="s">
        <v>143</v>
      </c>
      <c r="C278" s="137"/>
      <c r="D278" s="141"/>
      <c r="E278" s="141"/>
      <c r="F278" s="141" t="s">
        <v>152</v>
      </c>
      <c r="G278" s="141" t="s">
        <v>49</v>
      </c>
      <c r="H278" s="141" t="s">
        <v>569</v>
      </c>
      <c r="I278" s="147">
        <v>800</v>
      </c>
      <c r="J278" s="149"/>
      <c r="K278" s="147">
        <f>22480.2-11702.515</f>
        <v>10777.685000000001</v>
      </c>
      <c r="L278" s="147">
        <v>13305.547</v>
      </c>
      <c r="M278" s="336">
        <v>100</v>
      </c>
      <c r="N278" s="147"/>
      <c r="O278" s="147"/>
      <c r="P278" s="359"/>
      <c r="Q278" s="129"/>
      <c r="R278" s="129"/>
      <c r="S278" s="129"/>
      <c r="T278" s="129"/>
      <c r="U278" s="129"/>
      <c r="V278" s="129"/>
      <c r="W278" s="129"/>
    </row>
    <row r="279" spans="1:23" s="124" customFormat="1" ht="51" hidden="1">
      <c r="A279" s="792"/>
      <c r="B279" s="246" t="s">
        <v>715</v>
      </c>
      <c r="C279" s="137"/>
      <c r="D279" s="141"/>
      <c r="E279" s="141"/>
      <c r="F279" s="141" t="s">
        <v>716</v>
      </c>
      <c r="G279" s="141"/>
      <c r="H279" s="141"/>
      <c r="I279" s="147">
        <f>I280</f>
        <v>0</v>
      </c>
      <c r="J279" s="149"/>
      <c r="K279" s="147"/>
      <c r="L279" s="147"/>
      <c r="M279" s="336">
        <f aca="true" t="shared" si="27" ref="M279:O280">M280</f>
        <v>0</v>
      </c>
      <c r="N279" s="147">
        <f t="shared" si="27"/>
        <v>0</v>
      </c>
      <c r="O279" s="147">
        <f t="shared" si="27"/>
        <v>0</v>
      </c>
      <c r="P279" s="359"/>
      <c r="Q279" s="129"/>
      <c r="R279" s="129"/>
      <c r="S279" s="129"/>
      <c r="T279" s="129"/>
      <c r="U279" s="129"/>
      <c r="V279" s="129"/>
      <c r="W279" s="129"/>
    </row>
    <row r="280" spans="1:23" s="124" customFormat="1" ht="25.5" hidden="1">
      <c r="A280" s="792"/>
      <c r="B280" s="238" t="s">
        <v>264</v>
      </c>
      <c r="C280" s="137"/>
      <c r="D280" s="141"/>
      <c r="E280" s="141"/>
      <c r="F280" s="141" t="s">
        <v>716</v>
      </c>
      <c r="G280" s="141" t="s">
        <v>49</v>
      </c>
      <c r="H280" s="141"/>
      <c r="I280" s="147">
        <f>I281</f>
        <v>0</v>
      </c>
      <c r="J280" s="149"/>
      <c r="K280" s="147"/>
      <c r="L280" s="147"/>
      <c r="M280" s="336">
        <f t="shared" si="27"/>
        <v>0</v>
      </c>
      <c r="N280" s="147">
        <f t="shared" si="27"/>
        <v>0</v>
      </c>
      <c r="O280" s="147">
        <f t="shared" si="27"/>
        <v>0</v>
      </c>
      <c r="P280" s="359"/>
      <c r="Q280" s="129"/>
      <c r="R280" s="129"/>
      <c r="S280" s="129"/>
      <c r="T280" s="129"/>
      <c r="U280" s="129"/>
      <c r="V280" s="129"/>
      <c r="W280" s="129"/>
    </row>
    <row r="281" spans="1:23" s="124" customFormat="1" ht="12.75" hidden="1">
      <c r="A281" s="792"/>
      <c r="B281" s="162" t="s">
        <v>143</v>
      </c>
      <c r="C281" s="137"/>
      <c r="D281" s="141"/>
      <c r="E281" s="141"/>
      <c r="F281" s="141" t="s">
        <v>716</v>
      </c>
      <c r="G281" s="141" t="s">
        <v>49</v>
      </c>
      <c r="H281" s="141" t="s">
        <v>569</v>
      </c>
      <c r="I281" s="147"/>
      <c r="J281" s="149"/>
      <c r="K281" s="147"/>
      <c r="L281" s="147"/>
      <c r="M281" s="336"/>
      <c r="N281" s="147"/>
      <c r="O281" s="147"/>
      <c r="P281" s="359"/>
      <c r="Q281" s="129"/>
      <c r="R281" s="129"/>
      <c r="S281" s="129"/>
      <c r="T281" s="129"/>
      <c r="U281" s="129"/>
      <c r="V281" s="129"/>
      <c r="W281" s="129"/>
    </row>
    <row r="282" spans="1:23" s="124" customFormat="1" ht="25.5" hidden="1">
      <c r="A282" s="792" t="s">
        <v>305</v>
      </c>
      <c r="B282" s="247" t="s">
        <v>153</v>
      </c>
      <c r="C282" s="137"/>
      <c r="D282" s="141"/>
      <c r="E282" s="141"/>
      <c r="F282" s="141" t="s">
        <v>784</v>
      </c>
      <c r="G282" s="141"/>
      <c r="H282" s="141"/>
      <c r="I282" s="147">
        <f>I283</f>
        <v>0</v>
      </c>
      <c r="J282" s="149"/>
      <c r="K282" s="147"/>
      <c r="L282" s="147"/>
      <c r="M282" s="336">
        <f aca="true" t="shared" si="28" ref="M282:O283">M283</f>
        <v>0</v>
      </c>
      <c r="N282" s="147">
        <f t="shared" si="28"/>
        <v>0</v>
      </c>
      <c r="O282" s="147">
        <f t="shared" si="28"/>
        <v>0</v>
      </c>
      <c r="P282" s="359"/>
      <c r="Q282" s="129"/>
      <c r="R282" s="129"/>
      <c r="S282" s="129"/>
      <c r="T282" s="129"/>
      <c r="U282" s="129"/>
      <c r="V282" s="129"/>
      <c r="W282" s="129"/>
    </row>
    <row r="283" spans="1:23" s="124" customFormat="1" ht="25.5" hidden="1">
      <c r="A283" s="792"/>
      <c r="B283" s="238" t="s">
        <v>264</v>
      </c>
      <c r="C283" s="137"/>
      <c r="D283" s="141"/>
      <c r="E283" s="141"/>
      <c r="F283" s="141" t="s">
        <v>784</v>
      </c>
      <c r="G283" s="141" t="s">
        <v>49</v>
      </c>
      <c r="H283" s="141"/>
      <c r="I283" s="147">
        <f>I284</f>
        <v>0</v>
      </c>
      <c r="J283" s="149"/>
      <c r="K283" s="147"/>
      <c r="L283" s="147"/>
      <c r="M283" s="336">
        <f t="shared" si="28"/>
        <v>0</v>
      </c>
      <c r="N283" s="147">
        <f t="shared" si="28"/>
        <v>0</v>
      </c>
      <c r="O283" s="147">
        <f t="shared" si="28"/>
        <v>0</v>
      </c>
      <c r="P283" s="359"/>
      <c r="Q283" s="129"/>
      <c r="R283" s="129"/>
      <c r="S283" s="129"/>
      <c r="T283" s="129"/>
      <c r="U283" s="129"/>
      <c r="V283" s="129"/>
      <c r="W283" s="129"/>
    </row>
    <row r="284" spans="1:23" s="124" customFormat="1" ht="12.75" hidden="1">
      <c r="A284" s="792"/>
      <c r="B284" s="162" t="s">
        <v>143</v>
      </c>
      <c r="C284" s="137"/>
      <c r="D284" s="141"/>
      <c r="E284" s="141"/>
      <c r="F284" s="141" t="s">
        <v>784</v>
      </c>
      <c r="G284" s="141" t="s">
        <v>49</v>
      </c>
      <c r="H284" s="141" t="s">
        <v>569</v>
      </c>
      <c r="I284" s="147"/>
      <c r="J284" s="149"/>
      <c r="K284" s="147"/>
      <c r="L284" s="147"/>
      <c r="M284" s="336">
        <f>495.5-495.5</f>
        <v>0</v>
      </c>
      <c r="N284" s="147"/>
      <c r="O284" s="147"/>
      <c r="P284" s="359"/>
      <c r="Q284" s="368">
        <v>-495500</v>
      </c>
      <c r="R284" s="129"/>
      <c r="S284" s="129"/>
      <c r="T284" s="129"/>
      <c r="U284" s="129"/>
      <c r="V284" s="129"/>
      <c r="W284" s="129"/>
    </row>
    <row r="285" spans="1:23" s="124" customFormat="1" ht="25.5">
      <c r="A285" s="792"/>
      <c r="B285" s="176" t="s">
        <v>154</v>
      </c>
      <c r="C285" s="137"/>
      <c r="D285" s="141" t="s">
        <v>568</v>
      </c>
      <c r="E285" s="141" t="s">
        <v>569</v>
      </c>
      <c r="F285" s="141" t="s">
        <v>155</v>
      </c>
      <c r="G285" s="141"/>
      <c r="H285" s="141"/>
      <c r="I285" s="149">
        <f>I286</f>
        <v>800</v>
      </c>
      <c r="J285" s="149"/>
      <c r="K285" s="149">
        <f>K286</f>
        <v>667</v>
      </c>
      <c r="L285" s="149">
        <f>L286</f>
        <v>733</v>
      </c>
      <c r="M285" s="336">
        <f>M289+M292</f>
        <v>9411.71557</v>
      </c>
      <c r="N285" s="149">
        <f>N289+N292</f>
        <v>5740</v>
      </c>
      <c r="O285" s="149">
        <f>O289+O292</f>
        <v>5980</v>
      </c>
      <c r="P285" s="359"/>
      <c r="Q285" s="129"/>
      <c r="R285" s="129"/>
      <c r="S285" s="129"/>
      <c r="T285" s="129"/>
      <c r="U285" s="129"/>
      <c r="V285" s="129"/>
      <c r="W285" s="129"/>
    </row>
    <row r="286" spans="1:23" s="124" customFormat="1" ht="25.5">
      <c r="A286" s="792"/>
      <c r="B286" s="240" t="s">
        <v>156</v>
      </c>
      <c r="C286" s="137"/>
      <c r="D286" s="141" t="s">
        <v>568</v>
      </c>
      <c r="E286" s="141" t="s">
        <v>569</v>
      </c>
      <c r="F286" s="141" t="s">
        <v>157</v>
      </c>
      <c r="G286" s="151"/>
      <c r="H286" s="141"/>
      <c r="I286" s="149">
        <f>I290</f>
        <v>800</v>
      </c>
      <c r="J286" s="149"/>
      <c r="K286" s="149">
        <f>K291</f>
        <v>667</v>
      </c>
      <c r="L286" s="149">
        <f>L291</f>
        <v>733</v>
      </c>
      <c r="M286" s="336">
        <f>M290</f>
        <v>6707.21557</v>
      </c>
      <c r="N286" s="149">
        <f>N290</f>
        <v>500</v>
      </c>
      <c r="O286" s="149">
        <f>O290</f>
        <v>600</v>
      </c>
      <c r="P286" s="359"/>
      <c r="Q286" s="129"/>
      <c r="R286" s="129"/>
      <c r="S286" s="129"/>
      <c r="T286" s="129"/>
      <c r="U286" s="129"/>
      <c r="V286" s="129"/>
      <c r="W286" s="129"/>
    </row>
    <row r="287" spans="1:23" s="124" customFormat="1" ht="12.75">
      <c r="A287" s="792"/>
      <c r="B287" s="246" t="s">
        <v>348</v>
      </c>
      <c r="C287" s="137"/>
      <c r="D287" s="141"/>
      <c r="E287" s="141"/>
      <c r="F287" s="141" t="s">
        <v>717</v>
      </c>
      <c r="G287" s="151"/>
      <c r="H287" s="141"/>
      <c r="I287" s="149"/>
      <c r="J287" s="149"/>
      <c r="K287" s="149"/>
      <c r="L287" s="149"/>
      <c r="M287" s="336">
        <f aca="true" t="shared" si="29" ref="M287:O288">M288</f>
        <v>2704.5</v>
      </c>
      <c r="N287" s="149">
        <f t="shared" si="29"/>
        <v>5240</v>
      </c>
      <c r="O287" s="149">
        <f t="shared" si="29"/>
        <v>5380</v>
      </c>
      <c r="P287" s="359"/>
      <c r="Q287" s="129"/>
      <c r="R287" s="129"/>
      <c r="S287" s="129"/>
      <c r="T287" s="129"/>
      <c r="U287" s="129"/>
      <c r="V287" s="129"/>
      <c r="W287" s="129"/>
    </row>
    <row r="288" spans="1:23" s="124" customFormat="1" ht="25.5">
      <c r="A288" s="792"/>
      <c r="B288" s="238" t="s">
        <v>264</v>
      </c>
      <c r="C288" s="137"/>
      <c r="D288" s="141"/>
      <c r="E288" s="141"/>
      <c r="F288" s="141" t="s">
        <v>717</v>
      </c>
      <c r="G288" s="151">
        <v>240</v>
      </c>
      <c r="H288" s="141"/>
      <c r="I288" s="149"/>
      <c r="J288" s="149"/>
      <c r="K288" s="149"/>
      <c r="L288" s="149"/>
      <c r="M288" s="336">
        <f t="shared" si="29"/>
        <v>2704.5</v>
      </c>
      <c r="N288" s="149">
        <f t="shared" si="29"/>
        <v>5240</v>
      </c>
      <c r="O288" s="149">
        <f t="shared" si="29"/>
        <v>5380</v>
      </c>
      <c r="P288" s="359"/>
      <c r="Q288" s="129"/>
      <c r="R288" s="129"/>
      <c r="S288" s="129"/>
      <c r="T288" s="129"/>
      <c r="U288" s="129"/>
      <c r="V288" s="129"/>
      <c r="W288" s="129"/>
    </row>
    <row r="289" spans="1:23" s="124" customFormat="1" ht="12.75">
      <c r="A289" s="792"/>
      <c r="B289" s="162" t="s">
        <v>143</v>
      </c>
      <c r="C289" s="137"/>
      <c r="D289" s="141"/>
      <c r="E289" s="141"/>
      <c r="F289" s="141" t="s">
        <v>717</v>
      </c>
      <c r="G289" s="151">
        <v>240</v>
      </c>
      <c r="H289" s="141" t="s">
        <v>569</v>
      </c>
      <c r="I289" s="149"/>
      <c r="J289" s="149"/>
      <c r="K289" s="149"/>
      <c r="L289" s="149"/>
      <c r="M289" s="336">
        <v>2704.5</v>
      </c>
      <c r="N289" s="149">
        <v>5240</v>
      </c>
      <c r="O289" s="149">
        <v>5380</v>
      </c>
      <c r="P289" s="359"/>
      <c r="Q289" s="129"/>
      <c r="R289" s="129"/>
      <c r="S289" s="129"/>
      <c r="T289" s="129"/>
      <c r="U289" s="129"/>
      <c r="V289" s="129"/>
      <c r="W289" s="129"/>
    </row>
    <row r="290" spans="1:23" s="124" customFormat="1" ht="25.5">
      <c r="A290" s="792"/>
      <c r="B290" s="246" t="s">
        <v>159</v>
      </c>
      <c r="C290" s="137"/>
      <c r="D290" s="141"/>
      <c r="E290" s="141"/>
      <c r="F290" s="141" t="s">
        <v>160</v>
      </c>
      <c r="G290" s="151"/>
      <c r="H290" s="141"/>
      <c r="I290" s="149">
        <f>I291</f>
        <v>800</v>
      </c>
      <c r="J290" s="149"/>
      <c r="K290" s="149"/>
      <c r="L290" s="149"/>
      <c r="M290" s="336">
        <f aca="true" t="shared" si="30" ref="M290:O291">M291</f>
        <v>6707.21557</v>
      </c>
      <c r="N290" s="149">
        <f t="shared" si="30"/>
        <v>500</v>
      </c>
      <c r="O290" s="149">
        <f t="shared" si="30"/>
        <v>600</v>
      </c>
      <c r="P290" s="359"/>
      <c r="Q290" s="129"/>
      <c r="R290" s="129"/>
      <c r="S290" s="129"/>
      <c r="T290" s="129"/>
      <c r="U290" s="129"/>
      <c r="V290" s="129"/>
      <c r="W290" s="129"/>
    </row>
    <row r="291" spans="1:23" s="124" customFormat="1" ht="24.75" customHeight="1">
      <c r="A291" s="792"/>
      <c r="B291" s="238" t="s">
        <v>264</v>
      </c>
      <c r="C291" s="137"/>
      <c r="D291" s="141" t="s">
        <v>568</v>
      </c>
      <c r="E291" s="141" t="s">
        <v>569</v>
      </c>
      <c r="F291" s="141" t="s">
        <v>160</v>
      </c>
      <c r="G291" s="151">
        <v>240</v>
      </c>
      <c r="H291" s="141"/>
      <c r="I291" s="149">
        <f>I292</f>
        <v>800</v>
      </c>
      <c r="J291" s="149"/>
      <c r="K291" s="149">
        <v>667</v>
      </c>
      <c r="L291" s="149">
        <v>733</v>
      </c>
      <c r="M291" s="336">
        <f t="shared" si="30"/>
        <v>6707.21557</v>
      </c>
      <c r="N291" s="149">
        <f t="shared" si="30"/>
        <v>500</v>
      </c>
      <c r="O291" s="149">
        <f t="shared" si="30"/>
        <v>600</v>
      </c>
      <c r="P291" s="359"/>
      <c r="Q291" s="129"/>
      <c r="R291" s="129"/>
      <c r="S291" s="129"/>
      <c r="T291" s="129"/>
      <c r="U291" s="129"/>
      <c r="V291" s="129"/>
      <c r="W291" s="129"/>
    </row>
    <row r="292" spans="1:23" s="124" customFormat="1" ht="12.75">
      <c r="A292" s="792"/>
      <c r="B292" s="162" t="s">
        <v>143</v>
      </c>
      <c r="C292" s="137"/>
      <c r="D292" s="141"/>
      <c r="E292" s="141"/>
      <c r="F292" s="141" t="s">
        <v>160</v>
      </c>
      <c r="G292" s="151">
        <v>240</v>
      </c>
      <c r="H292" s="141" t="s">
        <v>569</v>
      </c>
      <c r="I292" s="149">
        <v>800</v>
      </c>
      <c r="J292" s="149"/>
      <c r="K292" s="149">
        <v>667</v>
      </c>
      <c r="L292" s="149">
        <v>733</v>
      </c>
      <c r="M292" s="336">
        <f>400+3253.83857+3053.377</f>
        <v>6707.21557</v>
      </c>
      <c r="N292" s="149">
        <v>500</v>
      </c>
      <c r="O292" s="149">
        <v>600</v>
      </c>
      <c r="P292" s="359">
        <v>3053377</v>
      </c>
      <c r="Q292" s="129"/>
      <c r="R292" s="129"/>
      <c r="S292" s="129"/>
      <c r="T292" s="129"/>
      <c r="U292" s="129"/>
      <c r="V292" s="129"/>
      <c r="W292" s="129"/>
    </row>
    <row r="293" spans="1:15" ht="38.25" hidden="1">
      <c r="A293" s="793">
        <v>6</v>
      </c>
      <c r="B293" s="248" t="s">
        <v>205</v>
      </c>
      <c r="C293" s="249"/>
      <c r="D293" s="250" t="s">
        <v>595</v>
      </c>
      <c r="E293" s="249" t="s">
        <v>614</v>
      </c>
      <c r="F293" s="249" t="s">
        <v>206</v>
      </c>
      <c r="G293" s="251"/>
      <c r="H293" s="249"/>
      <c r="I293" s="252">
        <f>I294</f>
        <v>3497.612</v>
      </c>
      <c r="J293" s="253"/>
      <c r="K293" s="252">
        <f>K295</f>
        <v>4000</v>
      </c>
      <c r="L293" s="252">
        <f>L295</f>
        <v>0</v>
      </c>
      <c r="M293" s="350">
        <f aca="true" t="shared" si="31" ref="M293:O295">M294</f>
        <v>0</v>
      </c>
      <c r="N293" s="252">
        <f t="shared" si="31"/>
        <v>48</v>
      </c>
      <c r="O293" s="252">
        <f t="shared" si="31"/>
        <v>816.12</v>
      </c>
    </row>
    <row r="294" spans="1:256" s="107" customFormat="1" ht="30.75" customHeight="1" hidden="1">
      <c r="A294" s="239"/>
      <c r="B294" s="239" t="s">
        <v>207</v>
      </c>
      <c r="C294" s="239"/>
      <c r="D294" s="239"/>
      <c r="E294" s="239"/>
      <c r="F294" s="156" t="s">
        <v>208</v>
      </c>
      <c r="G294" s="239"/>
      <c r="H294" s="239"/>
      <c r="I294" s="254">
        <f>I295</f>
        <v>3497.612</v>
      </c>
      <c r="J294" s="239"/>
      <c r="K294" s="239"/>
      <c r="L294" s="239"/>
      <c r="M294" s="347">
        <f t="shared" si="31"/>
        <v>0</v>
      </c>
      <c r="N294" s="254">
        <f t="shared" si="31"/>
        <v>48</v>
      </c>
      <c r="O294" s="254">
        <f t="shared" si="31"/>
        <v>816.12</v>
      </c>
      <c r="P294" s="363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5"/>
      <c r="AF294" s="255"/>
      <c r="AG294" s="255"/>
      <c r="AH294" s="255"/>
      <c r="AI294" s="255"/>
      <c r="AJ294" s="255"/>
      <c r="AK294" s="255"/>
      <c r="AL294" s="255"/>
      <c r="AM294" s="255"/>
      <c r="AN294" s="255"/>
      <c r="AO294" s="255"/>
      <c r="AP294" s="255"/>
      <c r="AQ294" s="255"/>
      <c r="AR294" s="255"/>
      <c r="AS294" s="255"/>
      <c r="AT294" s="255"/>
      <c r="AU294" s="255"/>
      <c r="AV294" s="255"/>
      <c r="AW294" s="255"/>
      <c r="AX294" s="255"/>
      <c r="AY294" s="255"/>
      <c r="AZ294" s="255"/>
      <c r="BA294" s="255"/>
      <c r="BB294" s="255"/>
      <c r="BC294" s="255"/>
      <c r="BD294" s="255"/>
      <c r="BE294" s="255"/>
      <c r="BF294" s="255"/>
      <c r="BG294" s="255"/>
      <c r="BH294" s="255"/>
      <c r="BI294" s="255"/>
      <c r="BJ294" s="255"/>
      <c r="BK294" s="255"/>
      <c r="BL294" s="255"/>
      <c r="BM294" s="255"/>
      <c r="BN294" s="255"/>
      <c r="BO294" s="255"/>
      <c r="BP294" s="255"/>
      <c r="BQ294" s="255"/>
      <c r="BR294" s="255"/>
      <c r="BS294" s="255"/>
      <c r="BT294" s="255"/>
      <c r="BU294" s="255"/>
      <c r="BV294" s="255"/>
      <c r="BW294" s="255"/>
      <c r="BX294" s="255"/>
      <c r="BY294" s="255"/>
      <c r="BZ294" s="255"/>
      <c r="CA294" s="255"/>
      <c r="CB294" s="255"/>
      <c r="CC294" s="255"/>
      <c r="CD294" s="255"/>
      <c r="CE294" s="255"/>
      <c r="CF294" s="255"/>
      <c r="CG294" s="255"/>
      <c r="CH294" s="255"/>
      <c r="CI294" s="255"/>
      <c r="CJ294" s="255"/>
      <c r="CK294" s="255"/>
      <c r="CL294" s="255"/>
      <c r="CM294" s="255"/>
      <c r="CN294" s="255"/>
      <c r="CO294" s="255"/>
      <c r="CP294" s="255"/>
      <c r="CQ294" s="255"/>
      <c r="CR294" s="255"/>
      <c r="CS294" s="255"/>
      <c r="CT294" s="255"/>
      <c r="CU294" s="255"/>
      <c r="CV294" s="255"/>
      <c r="CW294" s="255"/>
      <c r="CX294" s="255"/>
      <c r="CY294" s="255"/>
      <c r="CZ294" s="255"/>
      <c r="DA294" s="255"/>
      <c r="DB294" s="255"/>
      <c r="DC294" s="255"/>
      <c r="DD294" s="255"/>
      <c r="DE294" s="255"/>
      <c r="DF294" s="255"/>
      <c r="DG294" s="255"/>
      <c r="DH294" s="255"/>
      <c r="DI294" s="255"/>
      <c r="DJ294" s="255"/>
      <c r="DK294" s="255"/>
      <c r="DL294" s="255"/>
      <c r="DM294" s="255"/>
      <c r="DN294" s="255"/>
      <c r="DO294" s="255"/>
      <c r="DP294" s="255"/>
      <c r="DQ294" s="255"/>
      <c r="DR294" s="255"/>
      <c r="DS294" s="255"/>
      <c r="DT294" s="255"/>
      <c r="DU294" s="255"/>
      <c r="DV294" s="255"/>
      <c r="DW294" s="255"/>
      <c r="DX294" s="255"/>
      <c r="DY294" s="255"/>
      <c r="DZ294" s="255"/>
      <c r="EA294" s="255"/>
      <c r="EB294" s="255"/>
      <c r="EC294" s="255"/>
      <c r="ED294" s="255"/>
      <c r="EE294" s="255"/>
      <c r="EF294" s="255"/>
      <c r="EG294" s="255"/>
      <c r="EH294" s="255"/>
      <c r="EI294" s="255"/>
      <c r="EJ294" s="255"/>
      <c r="EK294" s="255"/>
      <c r="EL294" s="255"/>
      <c r="EM294" s="255"/>
      <c r="EN294" s="255"/>
      <c r="EO294" s="255"/>
      <c r="EP294" s="255"/>
      <c r="EQ294" s="255"/>
      <c r="ER294" s="255"/>
      <c r="ES294" s="255"/>
      <c r="ET294" s="255"/>
      <c r="EU294" s="255"/>
      <c r="EV294" s="255"/>
      <c r="EW294" s="255"/>
      <c r="EX294" s="255"/>
      <c r="EY294" s="255"/>
      <c r="EZ294" s="255"/>
      <c r="FA294" s="255"/>
      <c r="FB294" s="255"/>
      <c r="FC294" s="255"/>
      <c r="FD294" s="255"/>
      <c r="FE294" s="255"/>
      <c r="FF294" s="255"/>
      <c r="FG294" s="255"/>
      <c r="FH294" s="255"/>
      <c r="FI294" s="255"/>
      <c r="FJ294" s="255"/>
      <c r="FK294" s="255"/>
      <c r="FL294" s="255"/>
      <c r="FM294" s="255"/>
      <c r="FN294" s="255"/>
      <c r="FO294" s="255"/>
      <c r="FP294" s="255"/>
      <c r="FQ294" s="255"/>
      <c r="FR294" s="255"/>
      <c r="FS294" s="255"/>
      <c r="FT294" s="255"/>
      <c r="FU294" s="255"/>
      <c r="FV294" s="255"/>
      <c r="FW294" s="255"/>
      <c r="FX294" s="255"/>
      <c r="FY294" s="255"/>
      <c r="FZ294" s="255"/>
      <c r="GA294" s="255"/>
      <c r="GB294" s="255"/>
      <c r="GC294" s="255"/>
      <c r="GD294" s="255"/>
      <c r="GE294" s="255"/>
      <c r="GF294" s="255"/>
      <c r="GG294" s="255"/>
      <c r="GH294" s="255"/>
      <c r="GI294" s="255"/>
      <c r="GJ294" s="255"/>
      <c r="GK294" s="255"/>
      <c r="GL294" s="255"/>
      <c r="GM294" s="255"/>
      <c r="GN294" s="255"/>
      <c r="GO294" s="255"/>
      <c r="GP294" s="255"/>
      <c r="GQ294" s="255"/>
      <c r="GR294" s="255"/>
      <c r="GS294" s="255"/>
      <c r="GT294" s="255"/>
      <c r="GU294" s="255"/>
      <c r="GV294" s="255"/>
      <c r="GW294" s="255"/>
      <c r="GX294" s="255"/>
      <c r="GY294" s="255"/>
      <c r="GZ294" s="255"/>
      <c r="HA294" s="255"/>
      <c r="HB294" s="255"/>
      <c r="HC294" s="255"/>
      <c r="HD294" s="255"/>
      <c r="HE294" s="255"/>
      <c r="HF294" s="255"/>
      <c r="HG294" s="255"/>
      <c r="HH294" s="255"/>
      <c r="HI294" s="255"/>
      <c r="HJ294" s="255"/>
      <c r="HK294" s="255"/>
      <c r="HL294" s="255"/>
      <c r="HM294" s="255"/>
      <c r="HN294" s="255"/>
      <c r="HO294" s="255"/>
      <c r="HP294" s="255"/>
      <c r="HQ294" s="255"/>
      <c r="HR294" s="255"/>
      <c r="HS294" s="255"/>
      <c r="HT294" s="255"/>
      <c r="HU294" s="255"/>
      <c r="HV294" s="255"/>
      <c r="HW294" s="255"/>
      <c r="HX294" s="255"/>
      <c r="HY294" s="255"/>
      <c r="HZ294" s="255"/>
      <c r="IA294" s="255"/>
      <c r="IB294" s="255"/>
      <c r="IC294" s="255"/>
      <c r="ID294" s="255"/>
      <c r="IE294" s="255"/>
      <c r="IF294" s="255"/>
      <c r="IG294" s="255"/>
      <c r="IH294" s="255"/>
      <c r="II294" s="255"/>
      <c r="IJ294" s="255"/>
      <c r="IK294" s="255"/>
      <c r="IL294" s="255"/>
      <c r="IM294" s="255"/>
      <c r="IN294" s="255"/>
      <c r="IO294" s="255"/>
      <c r="IP294" s="255"/>
      <c r="IQ294" s="255"/>
      <c r="IR294" s="255"/>
      <c r="IS294" s="255"/>
      <c r="IT294" s="255"/>
      <c r="IU294" s="255"/>
      <c r="IV294" s="255"/>
    </row>
    <row r="295" spans="1:15" ht="25.5" hidden="1">
      <c r="A295" s="787"/>
      <c r="B295" s="256" t="s">
        <v>209</v>
      </c>
      <c r="C295" s="257"/>
      <c r="D295" s="258" t="s">
        <v>595</v>
      </c>
      <c r="E295" s="257" t="s">
        <v>614</v>
      </c>
      <c r="F295" s="257" t="s">
        <v>210</v>
      </c>
      <c r="G295" s="257"/>
      <c r="H295" s="257"/>
      <c r="I295" s="259">
        <f>I296</f>
        <v>3497.612</v>
      </c>
      <c r="J295" s="260"/>
      <c r="K295" s="260">
        <f>K296</f>
        <v>4000</v>
      </c>
      <c r="L295" s="261">
        <f>L296</f>
        <v>0</v>
      </c>
      <c r="M295" s="340">
        <f t="shared" si="31"/>
        <v>0</v>
      </c>
      <c r="N295" s="259">
        <f t="shared" si="31"/>
        <v>48</v>
      </c>
      <c r="O295" s="259">
        <f t="shared" si="31"/>
        <v>816.12</v>
      </c>
    </row>
    <row r="296" spans="1:15" ht="12.75" hidden="1">
      <c r="A296" s="788"/>
      <c r="B296" s="196" t="s">
        <v>718</v>
      </c>
      <c r="C296" s="156"/>
      <c r="D296" s="151" t="s">
        <v>595</v>
      </c>
      <c r="E296" s="156" t="s">
        <v>614</v>
      </c>
      <c r="F296" s="156" t="s">
        <v>210</v>
      </c>
      <c r="G296" s="156" t="s">
        <v>170</v>
      </c>
      <c r="H296" s="156"/>
      <c r="I296" s="147">
        <f>I298</f>
        <v>3497.612</v>
      </c>
      <c r="J296" s="206"/>
      <c r="K296" s="154">
        <v>4000</v>
      </c>
      <c r="L296" s="153"/>
      <c r="M296" s="336">
        <f>M298</f>
        <v>0</v>
      </c>
      <c r="N296" s="147">
        <f>N298</f>
        <v>48</v>
      </c>
      <c r="O296" s="147">
        <f>O298</f>
        <v>816.12</v>
      </c>
    </row>
    <row r="297" spans="1:15" ht="51" hidden="1">
      <c r="A297" s="788"/>
      <c r="B297" s="196" t="s">
        <v>621</v>
      </c>
      <c r="C297" s="156"/>
      <c r="D297" s="151" t="s">
        <v>595</v>
      </c>
      <c r="E297" s="156" t="s">
        <v>614</v>
      </c>
      <c r="F297" s="156" t="s">
        <v>210</v>
      </c>
      <c r="G297" s="156"/>
      <c r="H297" s="156" t="s">
        <v>614</v>
      </c>
      <c r="I297" s="153"/>
      <c r="J297" s="153"/>
      <c r="K297" s="153"/>
      <c r="L297" s="153"/>
      <c r="M297" s="337"/>
      <c r="N297" s="153"/>
      <c r="O297" s="153"/>
    </row>
    <row r="298" spans="1:256" s="107" customFormat="1" ht="12.75" hidden="1">
      <c r="A298" s="788"/>
      <c r="B298" s="196" t="s">
        <v>613</v>
      </c>
      <c r="C298" s="156"/>
      <c r="D298" s="151"/>
      <c r="E298" s="156"/>
      <c r="F298" s="156" t="s">
        <v>210</v>
      </c>
      <c r="G298" s="156" t="s">
        <v>170</v>
      </c>
      <c r="H298" s="156" t="s">
        <v>614</v>
      </c>
      <c r="I298" s="147">
        <v>3497.612</v>
      </c>
      <c r="J298" s="153"/>
      <c r="K298" s="153"/>
      <c r="L298" s="153"/>
      <c r="M298" s="336">
        <f>2200-100-2100</f>
        <v>0</v>
      </c>
      <c r="N298" s="147">
        <v>48</v>
      </c>
      <c r="O298" s="147">
        <v>816.12</v>
      </c>
      <c r="P298" s="354">
        <v>-2100000</v>
      </c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s="107" customFormat="1" ht="56.25" customHeight="1">
      <c r="A299" s="163">
        <v>6</v>
      </c>
      <c r="B299" s="207" t="s">
        <v>719</v>
      </c>
      <c r="C299" s="156"/>
      <c r="D299" s="155" t="s">
        <v>595</v>
      </c>
      <c r="E299" s="155" t="s">
        <v>636</v>
      </c>
      <c r="F299" s="155" t="s">
        <v>226</v>
      </c>
      <c r="G299" s="174"/>
      <c r="H299" s="155"/>
      <c r="I299" s="175">
        <f>I300</f>
        <v>7617.200000000001</v>
      </c>
      <c r="J299" s="174"/>
      <c r="K299" s="175">
        <f>K301+K304</f>
        <v>7617.2</v>
      </c>
      <c r="L299" s="215">
        <f>L301+L304</f>
        <v>7463.8</v>
      </c>
      <c r="M299" s="349">
        <f>M300</f>
        <v>41940.79661</v>
      </c>
      <c r="N299" s="175">
        <f>N300</f>
        <v>32518.875</v>
      </c>
      <c r="O299" s="175">
        <f>O300</f>
        <v>31004.17</v>
      </c>
      <c r="P299" s="354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107" customFormat="1" ht="56.25" customHeight="1">
      <c r="A300" s="163"/>
      <c r="B300" s="246" t="s">
        <v>227</v>
      </c>
      <c r="C300" s="156"/>
      <c r="D300" s="155"/>
      <c r="E300" s="155"/>
      <c r="F300" s="156" t="s">
        <v>228</v>
      </c>
      <c r="G300" s="174"/>
      <c r="H300" s="155"/>
      <c r="I300" s="194">
        <f>I301+I304</f>
        <v>7617.200000000001</v>
      </c>
      <c r="J300" s="174"/>
      <c r="K300" s="175"/>
      <c r="L300" s="215"/>
      <c r="M300" s="351">
        <f>M301+M304</f>
        <v>41940.79661</v>
      </c>
      <c r="N300" s="194">
        <f>N301+N304</f>
        <v>32518.875</v>
      </c>
      <c r="O300" s="194">
        <f>O301+O304</f>
        <v>31004.17</v>
      </c>
      <c r="P300" s="354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107" customFormat="1" ht="38.25">
      <c r="A301" s="788"/>
      <c r="B301" s="54" t="s">
        <v>229</v>
      </c>
      <c r="C301" s="156"/>
      <c r="D301" s="155" t="s">
        <v>595</v>
      </c>
      <c r="E301" s="155" t="s">
        <v>636</v>
      </c>
      <c r="F301" s="156" t="s">
        <v>230</v>
      </c>
      <c r="G301" s="156"/>
      <c r="H301" s="155"/>
      <c r="I301" s="147">
        <f>I302</f>
        <v>5253.466</v>
      </c>
      <c r="J301" s="153"/>
      <c r="K301" s="153">
        <f>K302</f>
        <v>5406.2</v>
      </c>
      <c r="L301" s="153">
        <f>L302</f>
        <v>5230.3</v>
      </c>
      <c r="M301" s="336">
        <f>M302</f>
        <v>16554.553</v>
      </c>
      <c r="N301" s="147">
        <f>N302</f>
        <v>10043.38</v>
      </c>
      <c r="O301" s="147">
        <f>O302</f>
        <v>6288.726</v>
      </c>
      <c r="P301" s="354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107" customFormat="1" ht="24.75" customHeight="1">
      <c r="A302" s="788"/>
      <c r="B302" s="238" t="s">
        <v>264</v>
      </c>
      <c r="C302" s="156"/>
      <c r="D302" s="156" t="s">
        <v>595</v>
      </c>
      <c r="E302" s="156" t="s">
        <v>636</v>
      </c>
      <c r="F302" s="156" t="s">
        <v>230</v>
      </c>
      <c r="G302" s="156" t="s">
        <v>49</v>
      </c>
      <c r="H302" s="156"/>
      <c r="I302" s="147">
        <f>I303</f>
        <v>5253.466</v>
      </c>
      <c r="J302" s="153"/>
      <c r="K302" s="147">
        <v>5406.2</v>
      </c>
      <c r="L302" s="147">
        <v>5230.3</v>
      </c>
      <c r="M302" s="336">
        <f>M303</f>
        <v>16554.553</v>
      </c>
      <c r="N302" s="147">
        <f>N303</f>
        <v>10043.38</v>
      </c>
      <c r="O302" s="147">
        <f>O303</f>
        <v>6288.726</v>
      </c>
      <c r="P302" s="354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107" customFormat="1" ht="12.75">
      <c r="A303" s="788"/>
      <c r="B303" s="162" t="s">
        <v>224</v>
      </c>
      <c r="C303" s="156"/>
      <c r="D303" s="156"/>
      <c r="E303" s="156"/>
      <c r="F303" s="156" t="s">
        <v>230</v>
      </c>
      <c r="G303" s="156" t="s">
        <v>49</v>
      </c>
      <c r="H303" s="156" t="s">
        <v>636</v>
      </c>
      <c r="I303" s="147">
        <v>5253.466</v>
      </c>
      <c r="J303" s="153"/>
      <c r="K303" s="147"/>
      <c r="L303" s="147"/>
      <c r="M303" s="336">
        <f>23803.393-9230-1000+2981.16</f>
        <v>16554.553</v>
      </c>
      <c r="N303" s="147">
        <v>10043.38</v>
      </c>
      <c r="O303" s="147">
        <v>6288.726</v>
      </c>
      <c r="P303" s="354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107" customFormat="1" ht="38.25">
      <c r="A304" s="788"/>
      <c r="B304" s="54" t="s">
        <v>231</v>
      </c>
      <c r="C304" s="156"/>
      <c r="D304" s="155" t="s">
        <v>595</v>
      </c>
      <c r="E304" s="155" t="s">
        <v>636</v>
      </c>
      <c r="F304" s="156" t="s">
        <v>232</v>
      </c>
      <c r="G304" s="156"/>
      <c r="H304" s="155"/>
      <c r="I304" s="147">
        <f>I305</f>
        <v>2363.734</v>
      </c>
      <c r="J304" s="152"/>
      <c r="K304" s="152">
        <f>K305</f>
        <v>2211</v>
      </c>
      <c r="L304" s="152">
        <f>L305</f>
        <v>2233.5</v>
      </c>
      <c r="M304" s="336">
        <f>M305</f>
        <v>25386.243609999998</v>
      </c>
      <c r="N304" s="147">
        <f>N305</f>
        <v>22475.495</v>
      </c>
      <c r="O304" s="147">
        <f>O305</f>
        <v>24715.444</v>
      </c>
      <c r="P304" s="354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107" customFormat="1" ht="24.75" customHeight="1">
      <c r="A305" s="788"/>
      <c r="B305" s="238" t="s">
        <v>264</v>
      </c>
      <c r="C305" s="156"/>
      <c r="D305" s="156" t="s">
        <v>595</v>
      </c>
      <c r="E305" s="156" t="s">
        <v>636</v>
      </c>
      <c r="F305" s="156" t="s">
        <v>232</v>
      </c>
      <c r="G305" s="156" t="s">
        <v>49</v>
      </c>
      <c r="H305" s="156"/>
      <c r="I305" s="147">
        <f>I307</f>
        <v>2363.734</v>
      </c>
      <c r="J305" s="152"/>
      <c r="K305" s="152">
        <v>2211</v>
      </c>
      <c r="L305" s="152">
        <v>2233.5</v>
      </c>
      <c r="M305" s="336">
        <f>M307</f>
        <v>25386.243609999998</v>
      </c>
      <c r="N305" s="147">
        <f>N307</f>
        <v>22475.495</v>
      </c>
      <c r="O305" s="147">
        <f>O307</f>
        <v>24715.444</v>
      </c>
      <c r="P305" s="354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107" customFormat="1" ht="18" customHeight="1" hidden="1">
      <c r="A306" s="788"/>
      <c r="B306" s="144"/>
      <c r="C306" s="156"/>
      <c r="D306" s="156"/>
      <c r="E306" s="156"/>
      <c r="F306" s="156"/>
      <c r="G306" s="156"/>
      <c r="H306" s="156"/>
      <c r="I306" s="147"/>
      <c r="J306" s="152"/>
      <c r="K306" s="152"/>
      <c r="L306" s="152"/>
      <c r="M306" s="336"/>
      <c r="N306" s="147"/>
      <c r="O306" s="147"/>
      <c r="P306" s="354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107" customFormat="1" ht="12.75">
      <c r="A307" s="788"/>
      <c r="B307" s="162" t="s">
        <v>224</v>
      </c>
      <c r="C307" s="156"/>
      <c r="D307" s="156"/>
      <c r="E307" s="156"/>
      <c r="F307" s="156" t="s">
        <v>232</v>
      </c>
      <c r="G307" s="156" t="s">
        <v>49</v>
      </c>
      <c r="H307" s="156" t="s">
        <v>636</v>
      </c>
      <c r="I307" s="147">
        <v>2363.734</v>
      </c>
      <c r="J307" s="152"/>
      <c r="K307" s="152"/>
      <c r="L307" s="152"/>
      <c r="M307" s="336">
        <f>20438.996+100+2693.26961+504.5+1503.103+146.375</f>
        <v>25386.243609999998</v>
      </c>
      <c r="N307" s="147">
        <v>22475.495</v>
      </c>
      <c r="O307" s="147">
        <v>24715.444</v>
      </c>
      <c r="P307" s="354">
        <f>1503103+146375</f>
        <v>1649478</v>
      </c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107" customFormat="1" ht="63.75">
      <c r="A308" s="163">
        <v>7</v>
      </c>
      <c r="B308" s="262" t="s">
        <v>345</v>
      </c>
      <c r="C308" s="156"/>
      <c r="D308" s="156"/>
      <c r="E308" s="156"/>
      <c r="F308" s="155" t="s">
        <v>211</v>
      </c>
      <c r="G308" s="156"/>
      <c r="H308" s="156"/>
      <c r="I308" s="147"/>
      <c r="J308" s="152"/>
      <c r="K308" s="152"/>
      <c r="L308" s="152"/>
      <c r="M308" s="337">
        <f>M309</f>
        <v>16301.0689</v>
      </c>
      <c r="N308" s="152">
        <f>N309</f>
        <v>3670.8</v>
      </c>
      <c r="O308" s="152">
        <f>O309</f>
        <v>4037.88</v>
      </c>
      <c r="P308" s="354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107" customFormat="1" ht="38.25">
      <c r="A309" s="788"/>
      <c r="B309" s="240" t="s">
        <v>212</v>
      </c>
      <c r="C309" s="156"/>
      <c r="D309" s="156"/>
      <c r="E309" s="156"/>
      <c r="F309" s="156" t="s">
        <v>213</v>
      </c>
      <c r="G309" s="156"/>
      <c r="H309" s="156"/>
      <c r="I309" s="147"/>
      <c r="J309" s="152"/>
      <c r="K309" s="152"/>
      <c r="L309" s="152"/>
      <c r="M309" s="336">
        <f>M313+M310</f>
        <v>16301.0689</v>
      </c>
      <c r="N309" s="147">
        <f>N313+N310</f>
        <v>3670.8</v>
      </c>
      <c r="O309" s="147">
        <f>O313+O310</f>
        <v>4037.88</v>
      </c>
      <c r="P309" s="354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107" customFormat="1" ht="38.25">
      <c r="A310" s="788"/>
      <c r="B310" s="246" t="s">
        <v>214</v>
      </c>
      <c r="C310" s="156"/>
      <c r="D310" s="156"/>
      <c r="E310" s="156"/>
      <c r="F310" s="156" t="s">
        <v>215</v>
      </c>
      <c r="G310" s="156"/>
      <c r="H310" s="156"/>
      <c r="I310" s="147"/>
      <c r="J310" s="152"/>
      <c r="K310" s="152"/>
      <c r="L310" s="152"/>
      <c r="M310" s="336">
        <f aca="true" t="shared" si="32" ref="M310:O311">M311</f>
        <v>15935.0699</v>
      </c>
      <c r="N310" s="147">
        <f t="shared" si="32"/>
        <v>3268.201</v>
      </c>
      <c r="O310" s="147">
        <f t="shared" si="32"/>
        <v>3595.021</v>
      </c>
      <c r="P310" s="354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107" customFormat="1" ht="25.5">
      <c r="A311" s="788"/>
      <c r="B311" s="238" t="s">
        <v>264</v>
      </c>
      <c r="C311" s="156"/>
      <c r="D311" s="156"/>
      <c r="E311" s="156"/>
      <c r="F311" s="156" t="s">
        <v>215</v>
      </c>
      <c r="G311" s="156" t="s">
        <v>49</v>
      </c>
      <c r="H311" s="156"/>
      <c r="I311" s="147"/>
      <c r="J311" s="152"/>
      <c r="K311" s="152"/>
      <c r="L311" s="152"/>
      <c r="M311" s="336">
        <f t="shared" si="32"/>
        <v>15935.0699</v>
      </c>
      <c r="N311" s="147">
        <f t="shared" si="32"/>
        <v>3268.201</v>
      </c>
      <c r="O311" s="147">
        <f t="shared" si="32"/>
        <v>3595.021</v>
      </c>
      <c r="P311" s="354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107" customFormat="1" ht="12.75">
      <c r="A312" s="788"/>
      <c r="B312" s="162" t="s">
        <v>613</v>
      </c>
      <c r="C312" s="156"/>
      <c r="D312" s="156"/>
      <c r="E312" s="156"/>
      <c r="F312" s="156" t="s">
        <v>215</v>
      </c>
      <c r="G312" s="156" t="s">
        <v>49</v>
      </c>
      <c r="H312" s="156" t="s">
        <v>614</v>
      </c>
      <c r="I312" s="147"/>
      <c r="J312" s="152"/>
      <c r="K312" s="152"/>
      <c r="L312" s="152"/>
      <c r="M312" s="336">
        <f>3250+32.5+3000+9652.5699</f>
        <v>15935.0699</v>
      </c>
      <c r="N312" s="147">
        <v>3268.201</v>
      </c>
      <c r="O312" s="147">
        <v>3595.021</v>
      </c>
      <c r="P312" s="354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107" customFormat="1" ht="25.5">
      <c r="A313" s="788"/>
      <c r="B313" s="263" t="s">
        <v>343</v>
      </c>
      <c r="C313" s="156"/>
      <c r="D313" s="156"/>
      <c r="E313" s="156"/>
      <c r="F313" s="156" t="s">
        <v>219</v>
      </c>
      <c r="G313" s="156"/>
      <c r="H313" s="156"/>
      <c r="I313" s="147"/>
      <c r="J313" s="152"/>
      <c r="K313" s="152"/>
      <c r="L313" s="152"/>
      <c r="M313" s="336">
        <f aca="true" t="shared" si="33" ref="M313:O314">M314</f>
        <v>365.999</v>
      </c>
      <c r="N313" s="147">
        <f t="shared" si="33"/>
        <v>402.599</v>
      </c>
      <c r="O313" s="147">
        <f t="shared" si="33"/>
        <v>442.859</v>
      </c>
      <c r="P313" s="354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15" ht="25.5">
      <c r="A314" s="788"/>
      <c r="B314" s="238" t="s">
        <v>264</v>
      </c>
      <c r="C314" s="156"/>
      <c r="D314" s="156"/>
      <c r="E314" s="156"/>
      <c r="F314" s="156" t="s">
        <v>219</v>
      </c>
      <c r="G314" s="156" t="s">
        <v>49</v>
      </c>
      <c r="H314" s="156"/>
      <c r="I314" s="147"/>
      <c r="J314" s="152"/>
      <c r="K314" s="152"/>
      <c r="L314" s="152"/>
      <c r="M314" s="336">
        <f t="shared" si="33"/>
        <v>365.999</v>
      </c>
      <c r="N314" s="147">
        <f t="shared" si="33"/>
        <v>402.599</v>
      </c>
      <c r="O314" s="147">
        <f t="shared" si="33"/>
        <v>442.859</v>
      </c>
    </row>
    <row r="315" spans="1:15" ht="12.75">
      <c r="A315" s="788"/>
      <c r="B315" s="162" t="s">
        <v>613</v>
      </c>
      <c r="C315" s="156"/>
      <c r="D315" s="156"/>
      <c r="E315" s="156"/>
      <c r="F315" s="156" t="s">
        <v>219</v>
      </c>
      <c r="G315" s="156" t="s">
        <v>49</v>
      </c>
      <c r="H315" s="156" t="s">
        <v>614</v>
      </c>
      <c r="I315" s="147"/>
      <c r="J315" s="152"/>
      <c r="K315" s="152"/>
      <c r="L315" s="152"/>
      <c r="M315" s="336">
        <f>85+280.199+0.8</f>
        <v>365.999</v>
      </c>
      <c r="N315" s="147">
        <v>402.599</v>
      </c>
      <c r="O315" s="147">
        <v>442.859</v>
      </c>
    </row>
    <row r="316" spans="1:15" ht="54.75" customHeight="1" hidden="1">
      <c r="A316" s="163">
        <v>9</v>
      </c>
      <c r="B316" s="216" t="s">
        <v>233</v>
      </c>
      <c r="C316" s="155"/>
      <c r="D316" s="121" t="s">
        <v>595</v>
      </c>
      <c r="E316" s="155" t="s">
        <v>636</v>
      </c>
      <c r="F316" s="155" t="s">
        <v>234</v>
      </c>
      <c r="G316" s="174"/>
      <c r="H316" s="155"/>
      <c r="I316" s="175">
        <f>I317</f>
        <v>3000</v>
      </c>
      <c r="J316" s="175"/>
      <c r="K316" s="175">
        <f>K318</f>
        <v>6008.35</v>
      </c>
      <c r="L316" s="175">
        <f>L318</f>
        <v>8515.705</v>
      </c>
      <c r="M316" s="349">
        <f aca="true" t="shared" si="34" ref="M316:O318">M317</f>
        <v>0</v>
      </c>
      <c r="N316" s="175">
        <f t="shared" si="34"/>
        <v>3500</v>
      </c>
      <c r="O316" s="175">
        <f t="shared" si="34"/>
        <v>3500</v>
      </c>
    </row>
    <row r="317" spans="1:15" ht="38.25" hidden="1">
      <c r="A317" s="163"/>
      <c r="B317" s="246" t="s">
        <v>235</v>
      </c>
      <c r="C317" s="155"/>
      <c r="D317" s="121"/>
      <c r="E317" s="155"/>
      <c r="F317" s="156" t="s">
        <v>236</v>
      </c>
      <c r="G317" s="193"/>
      <c r="H317" s="156"/>
      <c r="I317" s="194">
        <f>I318</f>
        <v>3000</v>
      </c>
      <c r="J317" s="175"/>
      <c r="K317" s="175"/>
      <c r="L317" s="175"/>
      <c r="M317" s="351">
        <f t="shared" si="34"/>
        <v>0</v>
      </c>
      <c r="N317" s="194">
        <f t="shared" si="34"/>
        <v>3500</v>
      </c>
      <c r="O317" s="194">
        <f t="shared" si="34"/>
        <v>3500</v>
      </c>
    </row>
    <row r="318" spans="1:15" ht="25.5" hidden="1">
      <c r="A318" s="788"/>
      <c r="B318" s="264" t="s">
        <v>238</v>
      </c>
      <c r="C318" s="156"/>
      <c r="D318" s="151" t="s">
        <v>595</v>
      </c>
      <c r="E318" s="156" t="s">
        <v>636</v>
      </c>
      <c r="F318" s="156" t="s">
        <v>239</v>
      </c>
      <c r="G318" s="156"/>
      <c r="H318" s="156"/>
      <c r="I318" s="147">
        <f>I319</f>
        <v>3000</v>
      </c>
      <c r="J318" s="153"/>
      <c r="K318" s="152">
        <f>K319</f>
        <v>6008.35</v>
      </c>
      <c r="L318" s="152">
        <f>L319</f>
        <v>8515.705</v>
      </c>
      <c r="M318" s="336">
        <f t="shared" si="34"/>
        <v>0</v>
      </c>
      <c r="N318" s="147">
        <f t="shared" si="34"/>
        <v>3500</v>
      </c>
      <c r="O318" s="147">
        <f t="shared" si="34"/>
        <v>3500</v>
      </c>
    </row>
    <row r="319" spans="1:15" ht="12" customHeight="1" hidden="1">
      <c r="A319" s="788"/>
      <c r="B319" s="144" t="s">
        <v>512</v>
      </c>
      <c r="C319" s="156"/>
      <c r="D319" s="151" t="s">
        <v>595</v>
      </c>
      <c r="E319" s="156" t="s">
        <v>636</v>
      </c>
      <c r="F319" s="156" t="s">
        <v>239</v>
      </c>
      <c r="G319" s="156" t="s">
        <v>49</v>
      </c>
      <c r="H319" s="156"/>
      <c r="I319" s="147">
        <f>I325</f>
        <v>3000</v>
      </c>
      <c r="J319" s="153"/>
      <c r="K319" s="152">
        <v>6008.35</v>
      </c>
      <c r="L319" s="152">
        <v>8515.705</v>
      </c>
      <c r="M319" s="336">
        <f>M325</f>
        <v>0</v>
      </c>
      <c r="N319" s="147">
        <f>N325</f>
        <v>3500</v>
      </c>
      <c r="O319" s="147">
        <f>O325</f>
        <v>3500</v>
      </c>
    </row>
    <row r="320" spans="1:15" ht="44.25" customHeight="1" hidden="1">
      <c r="A320" s="788"/>
      <c r="B320" s="150" t="s">
        <v>564</v>
      </c>
      <c r="C320" s="156"/>
      <c r="D320" s="155" t="s">
        <v>547</v>
      </c>
      <c r="E320" s="155" t="s">
        <v>549</v>
      </c>
      <c r="F320" s="155" t="s">
        <v>565</v>
      </c>
      <c r="G320" s="174"/>
      <c r="H320" s="155" t="s">
        <v>549</v>
      </c>
      <c r="I320" s="193"/>
      <c r="J320" s="174"/>
      <c r="K320" s="783"/>
      <c r="L320" s="787"/>
      <c r="M320" s="351"/>
      <c r="N320" s="193"/>
      <c r="O320" s="193"/>
    </row>
    <row r="321" spans="1:15" ht="38.25" hidden="1">
      <c r="A321" s="788"/>
      <c r="B321" s="54" t="s">
        <v>566</v>
      </c>
      <c r="C321" s="156"/>
      <c r="D321" s="156" t="s">
        <v>547</v>
      </c>
      <c r="E321" s="156" t="s">
        <v>549</v>
      </c>
      <c r="F321" s="156" t="s">
        <v>567</v>
      </c>
      <c r="G321" s="151"/>
      <c r="H321" s="156" t="s">
        <v>549</v>
      </c>
      <c r="I321" s="149"/>
      <c r="J321" s="149"/>
      <c r="K321" s="149"/>
      <c r="L321" s="149"/>
      <c r="M321" s="336"/>
      <c r="N321" s="149"/>
      <c r="O321" s="149"/>
    </row>
    <row r="322" spans="1:15" ht="42.75" customHeight="1" hidden="1">
      <c r="A322" s="788"/>
      <c r="B322" s="207" t="s">
        <v>623</v>
      </c>
      <c r="C322" s="155"/>
      <c r="D322" s="121" t="s">
        <v>595</v>
      </c>
      <c r="E322" s="155" t="s">
        <v>614</v>
      </c>
      <c r="F322" s="155" t="s">
        <v>624</v>
      </c>
      <c r="G322" s="174"/>
      <c r="H322" s="155" t="s">
        <v>614</v>
      </c>
      <c r="I322" s="193"/>
      <c r="J322" s="209"/>
      <c r="K322" s="783"/>
      <c r="L322" s="788"/>
      <c r="M322" s="351"/>
      <c r="N322" s="193"/>
      <c r="O322" s="193"/>
    </row>
    <row r="323" spans="1:15" ht="72.75" customHeight="1" hidden="1">
      <c r="A323" s="788"/>
      <c r="B323" s="54" t="s">
        <v>625</v>
      </c>
      <c r="C323" s="156"/>
      <c r="D323" s="151" t="s">
        <v>595</v>
      </c>
      <c r="E323" s="156" t="s">
        <v>614</v>
      </c>
      <c r="F323" s="156" t="s">
        <v>626</v>
      </c>
      <c r="G323" s="156"/>
      <c r="H323" s="156" t="s">
        <v>614</v>
      </c>
      <c r="I323" s="149"/>
      <c r="J323" s="153"/>
      <c r="K323" s="153"/>
      <c r="L323" s="153"/>
      <c r="M323" s="336"/>
      <c r="N323" s="149"/>
      <c r="O323" s="149"/>
    </row>
    <row r="324" spans="1:15" ht="57" customHeight="1" hidden="1">
      <c r="A324" s="788"/>
      <c r="B324" s="196" t="s">
        <v>627</v>
      </c>
      <c r="C324" s="155"/>
      <c r="D324" s="151" t="s">
        <v>595</v>
      </c>
      <c r="E324" s="156" t="s">
        <v>614</v>
      </c>
      <c r="F324" s="156" t="s">
        <v>628</v>
      </c>
      <c r="G324" s="156"/>
      <c r="H324" s="156" t="s">
        <v>614</v>
      </c>
      <c r="I324" s="149"/>
      <c r="J324" s="153"/>
      <c r="K324" s="153"/>
      <c r="L324" s="153"/>
      <c r="M324" s="336"/>
      <c r="N324" s="149"/>
      <c r="O324" s="149"/>
    </row>
    <row r="325" spans="1:15" ht="12.75" hidden="1">
      <c r="A325" s="788"/>
      <c r="B325" s="162" t="s">
        <v>224</v>
      </c>
      <c r="C325" s="156"/>
      <c r="D325" s="151" t="s">
        <v>595</v>
      </c>
      <c r="E325" s="156" t="s">
        <v>636</v>
      </c>
      <c r="F325" s="156" t="s">
        <v>239</v>
      </c>
      <c r="G325" s="156" t="s">
        <v>49</v>
      </c>
      <c r="H325" s="156" t="s">
        <v>636</v>
      </c>
      <c r="I325" s="147">
        <v>3000</v>
      </c>
      <c r="J325" s="153"/>
      <c r="K325" s="152">
        <v>6008.35</v>
      </c>
      <c r="L325" s="152">
        <v>8515.705</v>
      </c>
      <c r="M325" s="336">
        <f>3000-3000</f>
        <v>0</v>
      </c>
      <c r="N325" s="147">
        <v>3500</v>
      </c>
      <c r="O325" s="147">
        <v>3500</v>
      </c>
    </row>
    <row r="326" spans="1:15" ht="25.5" customHeight="1">
      <c r="A326" s="788"/>
      <c r="B326" s="234" t="s">
        <v>720</v>
      </c>
      <c r="C326" s="155"/>
      <c r="D326" s="151"/>
      <c r="E326" s="156"/>
      <c r="F326" s="156"/>
      <c r="G326" s="156"/>
      <c r="H326" s="156"/>
      <c r="I326" s="265">
        <f>I327+I393+I405</f>
        <v>47038.588</v>
      </c>
      <c r="J326" s="153"/>
      <c r="K326" s="152">
        <f>K327+K393+K405</f>
        <v>28148.265</v>
      </c>
      <c r="L326" s="152">
        <f>L327+L393+L405</f>
        <v>29104.548000000003</v>
      </c>
      <c r="M326" s="312">
        <f>M327+M393+M405</f>
        <v>31047.033000000003</v>
      </c>
      <c r="N326" s="265">
        <f>N327+N393+N405</f>
        <v>22983.125000000004</v>
      </c>
      <c r="O326" s="265">
        <f>O327+O393+O405</f>
        <v>24438.730000000003</v>
      </c>
    </row>
    <row r="327" spans="1:23" s="124" customFormat="1" ht="38.25">
      <c r="A327" s="163">
        <v>8</v>
      </c>
      <c r="B327" s="184" t="s">
        <v>97</v>
      </c>
      <c r="C327" s="136"/>
      <c r="D327" s="137" t="s">
        <v>484</v>
      </c>
      <c r="E327" s="137" t="s">
        <v>510</v>
      </c>
      <c r="F327" s="138" t="s">
        <v>30</v>
      </c>
      <c r="G327" s="136"/>
      <c r="H327" s="137"/>
      <c r="I327" s="266">
        <f>I329+I388+I359+I362+I366+I373+I370</f>
        <v>14363.046000000004</v>
      </c>
      <c r="J327" s="143"/>
      <c r="K327" s="143">
        <f>K329+K356+K359+K362+K366+K373+K380</f>
        <v>14872.082</v>
      </c>
      <c r="L327" s="143">
        <f>L329+L356+L359+L362+L366+L373+L380</f>
        <v>15828.365000000002</v>
      </c>
      <c r="M327" s="313">
        <f>M332+M333+M336+M338+M345+M348+M353+M372+M375+M377+M392+M383</f>
        <v>18388.377000000004</v>
      </c>
      <c r="N327" s="266">
        <f>N332+N333+N336+N338+N345+N348+N353+N372+N375+N377+N392+N383</f>
        <v>18352.710000000003</v>
      </c>
      <c r="O327" s="266">
        <f>O332+O333+O336+O338+O345+O348+O353+O372+O375+O377+O392+O383</f>
        <v>19433.08</v>
      </c>
      <c r="P327" s="359"/>
      <c r="Q327" s="129"/>
      <c r="R327" s="129"/>
      <c r="S327" s="129"/>
      <c r="T327" s="129"/>
      <c r="U327" s="129"/>
      <c r="V327" s="129"/>
      <c r="W327" s="129"/>
    </row>
    <row r="328" spans="1:23" s="124" customFormat="1" ht="38.25">
      <c r="A328" s="163"/>
      <c r="B328" s="240" t="s">
        <v>66</v>
      </c>
      <c r="C328" s="136"/>
      <c r="D328" s="137"/>
      <c r="E328" s="137"/>
      <c r="F328" s="142" t="s">
        <v>44</v>
      </c>
      <c r="G328" s="136"/>
      <c r="H328" s="137"/>
      <c r="I328" s="267">
        <f>I327</f>
        <v>14363.046000000004</v>
      </c>
      <c r="J328" s="143"/>
      <c r="K328" s="143"/>
      <c r="L328" s="143"/>
      <c r="M328" s="338">
        <f>M327</f>
        <v>18388.377000000004</v>
      </c>
      <c r="N328" s="267">
        <f>N327</f>
        <v>18352.710000000003</v>
      </c>
      <c r="O328" s="267">
        <f>O327</f>
        <v>19433.08</v>
      </c>
      <c r="P328" s="359"/>
      <c r="Q328" s="129"/>
      <c r="R328" s="129"/>
      <c r="S328" s="129"/>
      <c r="T328" s="129"/>
      <c r="U328" s="129"/>
      <c r="V328" s="129"/>
      <c r="W328" s="129"/>
    </row>
    <row r="329" spans="1:23" s="124" customFormat="1" ht="12.75">
      <c r="A329" s="792"/>
      <c r="B329" s="240" t="s">
        <v>73</v>
      </c>
      <c r="C329" s="136"/>
      <c r="D329" s="141" t="s">
        <v>484</v>
      </c>
      <c r="E329" s="141" t="s">
        <v>510</v>
      </c>
      <c r="F329" s="142" t="s">
        <v>45</v>
      </c>
      <c r="G329" s="136"/>
      <c r="H329" s="141"/>
      <c r="I329" s="146">
        <f>I331+I334+I344+I347+I352</f>
        <v>12462.203000000003</v>
      </c>
      <c r="J329" s="139"/>
      <c r="K329" s="143">
        <f>K331+K334</f>
        <v>12437.288999999999</v>
      </c>
      <c r="L329" s="143">
        <f>L331+L334</f>
        <v>13307.900000000001</v>
      </c>
      <c r="M329" s="338">
        <f>M331+M334+M344+M347+M352</f>
        <v>15551.200000000003</v>
      </c>
      <c r="N329" s="146">
        <f>N331+N334+N344+N347+N352</f>
        <v>15466.985</v>
      </c>
      <c r="O329" s="146">
        <f>O331+O334+O344+O347+O352</f>
        <v>16326.328000000001</v>
      </c>
      <c r="P329" s="359"/>
      <c r="Q329" s="129"/>
      <c r="R329" s="129"/>
      <c r="S329" s="129"/>
      <c r="T329" s="129"/>
      <c r="U329" s="129"/>
      <c r="V329" s="129"/>
      <c r="W329" s="129"/>
    </row>
    <row r="330" spans="1:23" s="124" customFormat="1" ht="12.75">
      <c r="A330" s="792"/>
      <c r="B330" s="268" t="s">
        <v>46</v>
      </c>
      <c r="C330" s="136"/>
      <c r="D330" s="141"/>
      <c r="E330" s="141"/>
      <c r="F330" s="138" t="s">
        <v>47</v>
      </c>
      <c r="G330" s="136"/>
      <c r="H330" s="137"/>
      <c r="I330" s="143">
        <f>I329</f>
        <v>12462.203000000003</v>
      </c>
      <c r="J330" s="139"/>
      <c r="K330" s="143"/>
      <c r="L330" s="143"/>
      <c r="M330" s="313">
        <f>M329</f>
        <v>15551.200000000003</v>
      </c>
      <c r="N330" s="143">
        <f>N329</f>
        <v>15466.985</v>
      </c>
      <c r="O330" s="143">
        <f>O329</f>
        <v>16326.328000000001</v>
      </c>
      <c r="P330" s="359"/>
      <c r="Q330" s="129"/>
      <c r="R330" s="129"/>
      <c r="S330" s="129"/>
      <c r="T330" s="129"/>
      <c r="U330" s="129"/>
      <c r="V330" s="129"/>
      <c r="W330" s="129"/>
    </row>
    <row r="331" spans="1:23" s="124" customFormat="1" ht="21.75" customHeight="1">
      <c r="A331" s="792"/>
      <c r="B331" s="144" t="s">
        <v>721</v>
      </c>
      <c r="C331" s="136"/>
      <c r="D331" s="141"/>
      <c r="E331" s="141"/>
      <c r="F331" s="142" t="s">
        <v>47</v>
      </c>
      <c r="G331" s="145">
        <v>120</v>
      </c>
      <c r="H331" s="137"/>
      <c r="I331" s="146">
        <f>I332+I333</f>
        <v>8197.557</v>
      </c>
      <c r="J331" s="139"/>
      <c r="K331" s="143">
        <f>K332+K333</f>
        <v>9181.872</v>
      </c>
      <c r="L331" s="143">
        <f>L332+L333</f>
        <v>9824.604000000001</v>
      </c>
      <c r="M331" s="338">
        <f>M332+M333</f>
        <v>8996.617000000002</v>
      </c>
      <c r="N331" s="146">
        <f>N332+N333</f>
        <v>9671.235</v>
      </c>
      <c r="O331" s="146">
        <f>O332+O333</f>
        <v>10737.36</v>
      </c>
      <c r="P331" s="359"/>
      <c r="Q331" s="129"/>
      <c r="R331" s="129"/>
      <c r="S331" s="129"/>
      <c r="T331" s="129"/>
      <c r="U331" s="129"/>
      <c r="V331" s="129"/>
      <c r="W331" s="129"/>
    </row>
    <row r="332" spans="1:23" s="124" customFormat="1" ht="41.25" customHeight="1">
      <c r="A332" s="792"/>
      <c r="B332" s="247" t="s">
        <v>509</v>
      </c>
      <c r="C332" s="136"/>
      <c r="D332" s="141" t="s">
        <v>484</v>
      </c>
      <c r="E332" s="141" t="s">
        <v>510</v>
      </c>
      <c r="F332" s="142" t="s">
        <v>47</v>
      </c>
      <c r="G332" s="145">
        <v>120</v>
      </c>
      <c r="H332" s="141" t="s">
        <v>510</v>
      </c>
      <c r="I332" s="146">
        <f>807.519+241.455</f>
        <v>1048.974</v>
      </c>
      <c r="J332" s="143"/>
      <c r="K332" s="147">
        <v>1378.224</v>
      </c>
      <c r="L332" s="794">
        <v>1474.699</v>
      </c>
      <c r="M332" s="338">
        <v>611.298</v>
      </c>
      <c r="N332" s="146">
        <v>672.428</v>
      </c>
      <c r="O332" s="146">
        <v>739.672</v>
      </c>
      <c r="P332" s="359"/>
      <c r="Q332" s="129"/>
      <c r="R332" s="129"/>
      <c r="S332" s="129"/>
      <c r="T332" s="129"/>
      <c r="U332" s="129"/>
      <c r="V332" s="129"/>
      <c r="W332" s="129"/>
    </row>
    <row r="333" spans="1:15" ht="41.25" customHeight="1">
      <c r="A333" s="788"/>
      <c r="B333" s="201" t="s">
        <v>63</v>
      </c>
      <c r="C333" s="151"/>
      <c r="D333" s="151" t="s">
        <v>484</v>
      </c>
      <c r="E333" s="151" t="s">
        <v>485</v>
      </c>
      <c r="F333" s="142" t="s">
        <v>47</v>
      </c>
      <c r="G333" s="151">
        <v>120</v>
      </c>
      <c r="H333" s="151" t="s">
        <v>485</v>
      </c>
      <c r="I333" s="147">
        <f>5450.283+1.2+1697.1</f>
        <v>7148.5830000000005</v>
      </c>
      <c r="J333" s="147"/>
      <c r="K333" s="147">
        <v>7803.648</v>
      </c>
      <c r="L333" s="271">
        <v>8349.905</v>
      </c>
      <c r="M333" s="336">
        <f>8247.449+137.87</f>
        <v>8385.319000000001</v>
      </c>
      <c r="N333" s="147">
        <v>8998.807</v>
      </c>
      <c r="O333" s="147">
        <v>9997.688</v>
      </c>
    </row>
    <row r="334" spans="1:23" s="124" customFormat="1" ht="29.25" customHeight="1">
      <c r="A334" s="792"/>
      <c r="B334" s="238" t="s">
        <v>264</v>
      </c>
      <c r="C334" s="136"/>
      <c r="D334" s="141" t="s">
        <v>484</v>
      </c>
      <c r="E334" s="141" t="s">
        <v>510</v>
      </c>
      <c r="F334" s="142" t="s">
        <v>47</v>
      </c>
      <c r="G334" s="145">
        <v>240</v>
      </c>
      <c r="H334" s="137"/>
      <c r="I334" s="146">
        <f>I336+I338</f>
        <v>3612.3460000000005</v>
      </c>
      <c r="J334" s="139"/>
      <c r="K334" s="139">
        <f>K336+K338</f>
        <v>3255.417</v>
      </c>
      <c r="L334" s="139">
        <f>L336+L338</f>
        <v>3483.296</v>
      </c>
      <c r="M334" s="338">
        <f>M336+M338</f>
        <v>6005.023</v>
      </c>
      <c r="N334" s="146">
        <f>N336+N338</f>
        <v>5795.75</v>
      </c>
      <c r="O334" s="146">
        <f>O336+O338</f>
        <v>5588.968</v>
      </c>
      <c r="P334" s="359"/>
      <c r="Q334" s="129"/>
      <c r="R334" s="129"/>
      <c r="S334" s="129"/>
      <c r="T334" s="129"/>
      <c r="U334" s="129"/>
      <c r="V334" s="129"/>
      <c r="W334" s="129"/>
    </row>
    <row r="335" spans="1:23" s="124" customFormat="1" ht="28.5" customHeight="1" hidden="1">
      <c r="A335" s="792"/>
      <c r="B335" s="238" t="s">
        <v>264</v>
      </c>
      <c r="C335" s="136"/>
      <c r="D335" s="141"/>
      <c r="E335" s="141"/>
      <c r="F335" s="142" t="s">
        <v>47</v>
      </c>
      <c r="G335" s="145">
        <v>240</v>
      </c>
      <c r="H335" s="141"/>
      <c r="I335" s="146">
        <f>I336</f>
        <v>1338.8210000000001</v>
      </c>
      <c r="J335" s="139"/>
      <c r="K335" s="139"/>
      <c r="L335" s="139"/>
      <c r="M335" s="338">
        <f>M336</f>
        <v>1578.821</v>
      </c>
      <c r="N335" s="146">
        <f>N336</f>
        <v>1199.08</v>
      </c>
      <c r="O335" s="146">
        <f>O336</f>
        <v>1171.869</v>
      </c>
      <c r="P335" s="359"/>
      <c r="Q335" s="129"/>
      <c r="R335" s="129"/>
      <c r="S335" s="129"/>
      <c r="T335" s="129"/>
      <c r="U335" s="129"/>
      <c r="V335" s="129"/>
      <c r="W335" s="129"/>
    </row>
    <row r="336" spans="1:23" s="124" customFormat="1" ht="42.75" customHeight="1">
      <c r="A336" s="792"/>
      <c r="B336" s="247" t="s">
        <v>509</v>
      </c>
      <c r="C336" s="136"/>
      <c r="D336" s="141"/>
      <c r="E336" s="141"/>
      <c r="F336" s="142" t="s">
        <v>47</v>
      </c>
      <c r="G336" s="145">
        <v>240</v>
      </c>
      <c r="H336" s="141" t="s">
        <v>510</v>
      </c>
      <c r="I336" s="146">
        <f>2387.795-1048.974</f>
        <v>1338.8210000000001</v>
      </c>
      <c r="J336" s="139"/>
      <c r="K336" s="148">
        <v>906.91</v>
      </c>
      <c r="L336" s="148">
        <v>970.393</v>
      </c>
      <c r="M336" s="338">
        <f>1318.821+260</f>
        <v>1578.821</v>
      </c>
      <c r="N336" s="146">
        <v>1199.08</v>
      </c>
      <c r="O336" s="146">
        <v>1171.869</v>
      </c>
      <c r="P336" s="359"/>
      <c r="Q336" s="129"/>
      <c r="R336" s="129"/>
      <c r="S336" s="129"/>
      <c r="T336" s="129"/>
      <c r="U336" s="129"/>
      <c r="V336" s="129"/>
      <c r="W336" s="129"/>
    </row>
    <row r="337" spans="1:23" s="124" customFormat="1" ht="27" customHeight="1" hidden="1">
      <c r="A337" s="792"/>
      <c r="B337" s="238" t="s">
        <v>264</v>
      </c>
      <c r="C337" s="136"/>
      <c r="D337" s="141"/>
      <c r="E337" s="141"/>
      <c r="F337" s="142" t="s">
        <v>47</v>
      </c>
      <c r="G337" s="151">
        <v>240</v>
      </c>
      <c r="H337" s="151"/>
      <c r="I337" s="147">
        <f>I338</f>
        <v>2273.525</v>
      </c>
      <c r="J337" s="139"/>
      <c r="K337" s="148"/>
      <c r="L337" s="148"/>
      <c r="M337" s="336">
        <f>M338</f>
        <v>4426.202</v>
      </c>
      <c r="N337" s="147">
        <f>N338</f>
        <v>4596.67</v>
      </c>
      <c r="O337" s="147">
        <f>O338</f>
        <v>4417.099</v>
      </c>
      <c r="P337" s="359"/>
      <c r="Q337" s="129"/>
      <c r="R337" s="129"/>
      <c r="S337" s="129"/>
      <c r="T337" s="129"/>
      <c r="U337" s="129"/>
      <c r="V337" s="129"/>
      <c r="W337" s="129"/>
    </row>
    <row r="338" spans="1:15" ht="39" customHeight="1">
      <c r="A338" s="788"/>
      <c r="B338" s="201" t="s">
        <v>63</v>
      </c>
      <c r="C338" s="151"/>
      <c r="D338" s="151" t="s">
        <v>484</v>
      </c>
      <c r="E338" s="151" t="s">
        <v>485</v>
      </c>
      <c r="F338" s="142" t="s">
        <v>47</v>
      </c>
      <c r="G338" s="151">
        <v>240</v>
      </c>
      <c r="H338" s="151" t="s">
        <v>485</v>
      </c>
      <c r="I338" s="147">
        <v>2273.525</v>
      </c>
      <c r="J338" s="147"/>
      <c r="K338" s="271">
        <v>2348.507</v>
      </c>
      <c r="L338" s="272">
        <v>2512.903</v>
      </c>
      <c r="M338" s="336">
        <f>5074.072-387.87-260</f>
        <v>4426.202</v>
      </c>
      <c r="N338" s="147">
        <v>4596.67</v>
      </c>
      <c r="O338" s="147">
        <v>4417.099</v>
      </c>
    </row>
    <row r="339" spans="1:15" ht="21" customHeight="1" hidden="1">
      <c r="A339" s="788"/>
      <c r="B339" s="144"/>
      <c r="C339" s="151"/>
      <c r="D339" s="151"/>
      <c r="E339" s="151"/>
      <c r="F339" s="151"/>
      <c r="G339" s="151"/>
      <c r="H339" s="151"/>
      <c r="I339" s="147"/>
      <c r="J339" s="147"/>
      <c r="K339" s="147"/>
      <c r="L339" s="149"/>
      <c r="M339" s="336"/>
      <c r="N339" s="147"/>
      <c r="O339" s="147"/>
    </row>
    <row r="340" spans="1:15" ht="21" customHeight="1" hidden="1">
      <c r="A340" s="788"/>
      <c r="B340" s="144" t="s">
        <v>512</v>
      </c>
      <c r="C340" s="151"/>
      <c r="D340" s="151" t="s">
        <v>484</v>
      </c>
      <c r="E340" s="151" t="s">
        <v>485</v>
      </c>
      <c r="F340" s="151">
        <v>9100004</v>
      </c>
      <c r="G340" s="151">
        <v>240</v>
      </c>
      <c r="H340" s="151" t="s">
        <v>485</v>
      </c>
      <c r="I340" s="147">
        <v>2215.573</v>
      </c>
      <c r="J340" s="147"/>
      <c r="K340" s="147">
        <f>I340*106%</f>
        <v>2348.50738</v>
      </c>
      <c r="L340" s="149">
        <f>K340*107%</f>
        <v>2512.9028966</v>
      </c>
      <c r="M340" s="336">
        <v>2215.573</v>
      </c>
      <c r="N340" s="147">
        <v>2215.573</v>
      </c>
      <c r="O340" s="147">
        <v>2215.573</v>
      </c>
    </row>
    <row r="341" spans="1:15" ht="21" customHeight="1" hidden="1">
      <c r="A341" s="788"/>
      <c r="B341" s="144"/>
      <c r="C341" s="151"/>
      <c r="D341" s="151"/>
      <c r="E341" s="151"/>
      <c r="F341" s="151"/>
      <c r="G341" s="151"/>
      <c r="H341" s="151"/>
      <c r="I341" s="147"/>
      <c r="J341" s="147"/>
      <c r="K341" s="147"/>
      <c r="L341" s="149"/>
      <c r="M341" s="336"/>
      <c r="N341" s="147"/>
      <c r="O341" s="147"/>
    </row>
    <row r="342" spans="1:15" ht="21" customHeight="1" hidden="1">
      <c r="A342" s="788"/>
      <c r="B342" s="144"/>
      <c r="C342" s="151"/>
      <c r="D342" s="151"/>
      <c r="E342" s="151"/>
      <c r="F342" s="151">
        <v>9100004</v>
      </c>
      <c r="G342" s="151"/>
      <c r="H342" s="151" t="s">
        <v>485</v>
      </c>
      <c r="I342" s="147" t="e">
        <f>#REF!+I338</f>
        <v>#REF!</v>
      </c>
      <c r="J342" s="147"/>
      <c r="K342" s="147" t="e">
        <f>#REF!+K338</f>
        <v>#REF!</v>
      </c>
      <c r="L342" s="149" t="e">
        <f>#REF!+L338</f>
        <v>#REF!</v>
      </c>
      <c r="M342" s="336" t="e">
        <f>#REF!+M338</f>
        <v>#REF!</v>
      </c>
      <c r="N342" s="147" t="e">
        <f>#REF!+N338</f>
        <v>#REF!</v>
      </c>
      <c r="O342" s="147" t="e">
        <f>#REF!+O338</f>
        <v>#REF!</v>
      </c>
    </row>
    <row r="343" spans="1:15" ht="38.25">
      <c r="A343" s="788"/>
      <c r="B343" s="247" t="s">
        <v>67</v>
      </c>
      <c r="C343" s="151"/>
      <c r="D343" s="151"/>
      <c r="E343" s="151"/>
      <c r="F343" s="138" t="s">
        <v>478</v>
      </c>
      <c r="G343" s="121"/>
      <c r="H343" s="121"/>
      <c r="I343" s="152">
        <f>I344</f>
        <v>179.7</v>
      </c>
      <c r="J343" s="152"/>
      <c r="K343" s="152"/>
      <c r="L343" s="153"/>
      <c r="M343" s="337">
        <f aca="true" t="shared" si="35" ref="M343:O344">M344</f>
        <v>47.06</v>
      </c>
      <c r="N343" s="152">
        <f t="shared" si="35"/>
        <v>0</v>
      </c>
      <c r="O343" s="152">
        <f t="shared" si="35"/>
        <v>0</v>
      </c>
    </row>
    <row r="344" spans="1:15" ht="12.75">
      <c r="A344" s="788"/>
      <c r="B344" s="247" t="s">
        <v>486</v>
      </c>
      <c r="C344" s="151"/>
      <c r="D344" s="151"/>
      <c r="E344" s="151"/>
      <c r="F344" s="142" t="s">
        <v>478</v>
      </c>
      <c r="G344" s="151">
        <v>540</v>
      </c>
      <c r="H344" s="151"/>
      <c r="I344" s="147">
        <f>I345</f>
        <v>179.7</v>
      </c>
      <c r="J344" s="147"/>
      <c r="K344" s="147"/>
      <c r="L344" s="149"/>
      <c r="M344" s="336">
        <f t="shared" si="35"/>
        <v>47.06</v>
      </c>
      <c r="N344" s="147">
        <f t="shared" si="35"/>
        <v>0</v>
      </c>
      <c r="O344" s="147">
        <f t="shared" si="35"/>
        <v>0</v>
      </c>
    </row>
    <row r="345" spans="1:15" ht="38.25">
      <c r="A345" s="788"/>
      <c r="B345" s="201" t="s">
        <v>63</v>
      </c>
      <c r="C345" s="151"/>
      <c r="D345" s="151"/>
      <c r="E345" s="151"/>
      <c r="F345" s="142" t="s">
        <v>478</v>
      </c>
      <c r="G345" s="151">
        <v>540</v>
      </c>
      <c r="H345" s="151" t="s">
        <v>485</v>
      </c>
      <c r="I345" s="147">
        <v>179.7</v>
      </c>
      <c r="J345" s="147"/>
      <c r="K345" s="147"/>
      <c r="L345" s="149"/>
      <c r="M345" s="336">
        <v>47.06</v>
      </c>
      <c r="N345" s="147"/>
      <c r="O345" s="147"/>
    </row>
    <row r="346" spans="1:256" s="107" customFormat="1" ht="38.25">
      <c r="A346" s="788"/>
      <c r="B346" s="273" t="s">
        <v>338</v>
      </c>
      <c r="C346" s="151"/>
      <c r="D346" s="151"/>
      <c r="E346" s="151"/>
      <c r="F346" s="138" t="s">
        <v>69</v>
      </c>
      <c r="G346" s="121"/>
      <c r="H346" s="121"/>
      <c r="I346" s="152">
        <f>I347</f>
        <v>303</v>
      </c>
      <c r="J346" s="152"/>
      <c r="K346" s="152"/>
      <c r="L346" s="153"/>
      <c r="M346" s="337">
        <f aca="true" t="shared" si="36" ref="M346:O347">M347</f>
        <v>304.5</v>
      </c>
      <c r="N346" s="152">
        <f t="shared" si="36"/>
        <v>0</v>
      </c>
      <c r="O346" s="152">
        <f t="shared" si="36"/>
        <v>0</v>
      </c>
      <c r="P346" s="354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s="107" customFormat="1" ht="12.75">
      <c r="A347" s="788"/>
      <c r="B347" s="273" t="s">
        <v>722</v>
      </c>
      <c r="C347" s="151"/>
      <c r="D347" s="151"/>
      <c r="E347" s="151"/>
      <c r="F347" s="142" t="s">
        <v>69</v>
      </c>
      <c r="G347" s="151">
        <v>540</v>
      </c>
      <c r="H347" s="151"/>
      <c r="I347" s="147">
        <f>I348</f>
        <v>303</v>
      </c>
      <c r="J347" s="147"/>
      <c r="K347" s="147"/>
      <c r="L347" s="149"/>
      <c r="M347" s="336">
        <f t="shared" si="36"/>
        <v>304.5</v>
      </c>
      <c r="N347" s="147">
        <f t="shared" si="36"/>
        <v>0</v>
      </c>
      <c r="O347" s="147">
        <f t="shared" si="36"/>
        <v>0</v>
      </c>
      <c r="P347" s="354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107" customFormat="1" ht="38.25">
      <c r="A348" s="788"/>
      <c r="B348" s="201" t="s">
        <v>63</v>
      </c>
      <c r="C348" s="151"/>
      <c r="D348" s="151"/>
      <c r="E348" s="151"/>
      <c r="F348" s="142" t="s">
        <v>69</v>
      </c>
      <c r="G348" s="151">
        <v>540</v>
      </c>
      <c r="H348" s="151" t="s">
        <v>485</v>
      </c>
      <c r="I348" s="147">
        <v>303</v>
      </c>
      <c r="J348" s="147"/>
      <c r="K348" s="147"/>
      <c r="L348" s="149"/>
      <c r="M348" s="336">
        <v>304.5</v>
      </c>
      <c r="N348" s="147"/>
      <c r="O348" s="147"/>
      <c r="P348" s="354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107" customFormat="1" ht="38.25" hidden="1">
      <c r="A349" s="788"/>
      <c r="B349" s="246" t="s">
        <v>723</v>
      </c>
      <c r="C349" s="151"/>
      <c r="D349" s="151"/>
      <c r="E349" s="151"/>
      <c r="F349" s="142" t="s">
        <v>724</v>
      </c>
      <c r="G349" s="151">
        <v>540</v>
      </c>
      <c r="H349" s="151"/>
      <c r="I349" s="147"/>
      <c r="J349" s="147"/>
      <c r="K349" s="147"/>
      <c r="L349" s="149"/>
      <c r="M349" s="336"/>
      <c r="N349" s="147"/>
      <c r="O349" s="147"/>
      <c r="P349" s="354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107" customFormat="1" ht="38.25" hidden="1">
      <c r="A350" s="788"/>
      <c r="B350" s="201" t="s">
        <v>63</v>
      </c>
      <c r="C350" s="151"/>
      <c r="D350" s="151"/>
      <c r="E350" s="151"/>
      <c r="F350" s="142" t="s">
        <v>724</v>
      </c>
      <c r="G350" s="151">
        <v>540</v>
      </c>
      <c r="H350" s="151" t="s">
        <v>485</v>
      </c>
      <c r="I350" s="147"/>
      <c r="J350" s="147"/>
      <c r="K350" s="147"/>
      <c r="L350" s="149"/>
      <c r="M350" s="336"/>
      <c r="N350" s="147"/>
      <c r="O350" s="147"/>
      <c r="P350" s="354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107" customFormat="1" ht="63.75">
      <c r="A351" s="788"/>
      <c r="B351" s="274" t="s">
        <v>339</v>
      </c>
      <c r="C351" s="151"/>
      <c r="D351" s="151"/>
      <c r="E351" s="151"/>
      <c r="F351" s="138" t="s">
        <v>70</v>
      </c>
      <c r="G351" s="121"/>
      <c r="H351" s="121"/>
      <c r="I351" s="152">
        <f>I352</f>
        <v>169.6</v>
      </c>
      <c r="J351" s="152"/>
      <c r="K351" s="152"/>
      <c r="L351" s="153"/>
      <c r="M351" s="337">
        <f aca="true" t="shared" si="37" ref="M351:O352">M352</f>
        <v>198</v>
      </c>
      <c r="N351" s="152">
        <f t="shared" si="37"/>
        <v>0</v>
      </c>
      <c r="O351" s="152">
        <f t="shared" si="37"/>
        <v>0</v>
      </c>
      <c r="P351" s="354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107" customFormat="1" ht="12.75">
      <c r="A352" s="788"/>
      <c r="B352" s="274" t="s">
        <v>722</v>
      </c>
      <c r="C352" s="151"/>
      <c r="D352" s="151"/>
      <c r="E352" s="151"/>
      <c r="F352" s="142" t="s">
        <v>70</v>
      </c>
      <c r="G352" s="151">
        <v>540</v>
      </c>
      <c r="H352" s="151"/>
      <c r="I352" s="147">
        <f>I353</f>
        <v>169.6</v>
      </c>
      <c r="J352" s="147"/>
      <c r="K352" s="147"/>
      <c r="L352" s="149"/>
      <c r="M352" s="336">
        <f t="shared" si="37"/>
        <v>198</v>
      </c>
      <c r="N352" s="147">
        <f t="shared" si="37"/>
        <v>0</v>
      </c>
      <c r="O352" s="147">
        <f t="shared" si="37"/>
        <v>0</v>
      </c>
      <c r="P352" s="354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107" customFormat="1" ht="38.25">
      <c r="A353" s="788"/>
      <c r="B353" s="201" t="s">
        <v>63</v>
      </c>
      <c r="C353" s="151"/>
      <c r="D353" s="151"/>
      <c r="E353" s="151"/>
      <c r="F353" s="142" t="s">
        <v>70</v>
      </c>
      <c r="G353" s="151">
        <v>540</v>
      </c>
      <c r="H353" s="151" t="s">
        <v>485</v>
      </c>
      <c r="I353" s="147">
        <v>169.6</v>
      </c>
      <c r="J353" s="147"/>
      <c r="K353" s="147"/>
      <c r="L353" s="149"/>
      <c r="M353" s="336">
        <v>198</v>
      </c>
      <c r="N353" s="147"/>
      <c r="O353" s="147"/>
      <c r="P353" s="354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107" customFormat="1" ht="51" hidden="1">
      <c r="A354" s="788"/>
      <c r="B354" s="240" t="s">
        <v>71</v>
      </c>
      <c r="C354" s="151"/>
      <c r="D354" s="151"/>
      <c r="E354" s="151"/>
      <c r="F354" s="155" t="s">
        <v>72</v>
      </c>
      <c r="G354" s="151"/>
      <c r="H354" s="151"/>
      <c r="I354" s="152">
        <f>I355</f>
        <v>0</v>
      </c>
      <c r="J354" s="147"/>
      <c r="K354" s="147"/>
      <c r="L354" s="149"/>
      <c r="M354" s="337">
        <f aca="true" t="shared" si="38" ref="M354:O357">M355</f>
        <v>0</v>
      </c>
      <c r="N354" s="152">
        <f t="shared" si="38"/>
        <v>0</v>
      </c>
      <c r="O354" s="152">
        <f t="shared" si="38"/>
        <v>0</v>
      </c>
      <c r="P354" s="354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107" customFormat="1" ht="21" customHeight="1" hidden="1">
      <c r="A355" s="788"/>
      <c r="B355" s="240" t="s">
        <v>73</v>
      </c>
      <c r="C355" s="151"/>
      <c r="D355" s="151"/>
      <c r="E355" s="151"/>
      <c r="F355" s="156" t="s">
        <v>74</v>
      </c>
      <c r="G355" s="151"/>
      <c r="H355" s="151"/>
      <c r="I355" s="147">
        <f>I356</f>
        <v>0</v>
      </c>
      <c r="J355" s="147"/>
      <c r="K355" s="147"/>
      <c r="L355" s="149"/>
      <c r="M355" s="336">
        <f t="shared" si="38"/>
        <v>0</v>
      </c>
      <c r="N355" s="147">
        <f t="shared" si="38"/>
        <v>0</v>
      </c>
      <c r="O355" s="147">
        <f t="shared" si="38"/>
        <v>0</v>
      </c>
      <c r="P355" s="354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107" customFormat="1" ht="38.25" hidden="1">
      <c r="A356" s="788"/>
      <c r="B356" s="54" t="s">
        <v>75</v>
      </c>
      <c r="C356" s="151" t="s">
        <v>305</v>
      </c>
      <c r="D356" s="151" t="s">
        <v>484</v>
      </c>
      <c r="E356" s="151" t="s">
        <v>485</v>
      </c>
      <c r="F356" s="156" t="s">
        <v>76</v>
      </c>
      <c r="G356" s="156"/>
      <c r="H356" s="151"/>
      <c r="I356" s="146">
        <f>I357</f>
        <v>0</v>
      </c>
      <c r="J356" s="143"/>
      <c r="K356" s="143">
        <f>K357</f>
        <v>1223.888</v>
      </c>
      <c r="L356" s="139">
        <f>L357</f>
        <v>1309.56</v>
      </c>
      <c r="M356" s="338">
        <f t="shared" si="38"/>
        <v>0</v>
      </c>
      <c r="N356" s="146">
        <f t="shared" si="38"/>
        <v>0</v>
      </c>
      <c r="O356" s="146">
        <f t="shared" si="38"/>
        <v>0</v>
      </c>
      <c r="P356" s="354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107" customFormat="1" ht="12.75" hidden="1">
      <c r="A357" s="788"/>
      <c r="B357" s="162" t="s">
        <v>721</v>
      </c>
      <c r="C357" s="151"/>
      <c r="D357" s="151" t="s">
        <v>484</v>
      </c>
      <c r="E357" s="151" t="s">
        <v>485</v>
      </c>
      <c r="F357" s="156" t="s">
        <v>76</v>
      </c>
      <c r="G357" s="151">
        <v>120</v>
      </c>
      <c r="H357" s="151"/>
      <c r="I357" s="146">
        <f>I358</f>
        <v>0</v>
      </c>
      <c r="J357" s="146"/>
      <c r="K357" s="147">
        <v>1223.888</v>
      </c>
      <c r="L357" s="147">
        <v>1309.56</v>
      </c>
      <c r="M357" s="338">
        <f t="shared" si="38"/>
        <v>0</v>
      </c>
      <c r="N357" s="146">
        <f t="shared" si="38"/>
        <v>0</v>
      </c>
      <c r="O357" s="146">
        <f t="shared" si="38"/>
        <v>0</v>
      </c>
      <c r="P357" s="354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107" customFormat="1" ht="38.25" hidden="1">
      <c r="A358" s="788"/>
      <c r="B358" s="201" t="s">
        <v>63</v>
      </c>
      <c r="C358" s="151"/>
      <c r="D358" s="151"/>
      <c r="E358" s="151"/>
      <c r="F358" s="156" t="s">
        <v>76</v>
      </c>
      <c r="G358" s="151">
        <v>120</v>
      </c>
      <c r="H358" s="151" t="s">
        <v>485</v>
      </c>
      <c r="I358" s="146"/>
      <c r="J358" s="146"/>
      <c r="K358" s="147">
        <v>1223.888</v>
      </c>
      <c r="L358" s="147">
        <v>1309.56</v>
      </c>
      <c r="M358" s="338"/>
      <c r="N358" s="146"/>
      <c r="O358" s="146"/>
      <c r="P358" s="354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107" customFormat="1" ht="63.75" hidden="1">
      <c r="A359" s="788"/>
      <c r="B359" s="42" t="s">
        <v>725</v>
      </c>
      <c r="C359" s="151"/>
      <c r="D359" s="151" t="s">
        <v>484</v>
      </c>
      <c r="E359" s="151" t="s">
        <v>485</v>
      </c>
      <c r="F359" s="155" t="s">
        <v>516</v>
      </c>
      <c r="G359" s="156"/>
      <c r="H359" s="151"/>
      <c r="I359" s="153">
        <f>I360</f>
        <v>0</v>
      </c>
      <c r="J359" s="153"/>
      <c r="K359" s="153">
        <f>K360</f>
        <v>171.8</v>
      </c>
      <c r="L359" s="153">
        <f>L360</f>
        <v>171.8</v>
      </c>
      <c r="M359" s="337">
        <f>M360</f>
        <v>0</v>
      </c>
      <c r="N359" s="153">
        <f>N360</f>
        <v>0</v>
      </c>
      <c r="O359" s="153">
        <f>O360</f>
        <v>0</v>
      </c>
      <c r="P359" s="354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107" customFormat="1" ht="12.75" hidden="1">
      <c r="A360" s="788"/>
      <c r="B360" s="162" t="s">
        <v>517</v>
      </c>
      <c r="C360" s="151"/>
      <c r="D360" s="151" t="s">
        <v>484</v>
      </c>
      <c r="E360" s="151" t="s">
        <v>485</v>
      </c>
      <c r="F360" s="156" t="s">
        <v>516</v>
      </c>
      <c r="G360" s="156" t="s">
        <v>518</v>
      </c>
      <c r="H360" s="151"/>
      <c r="I360" s="149">
        <f>I361</f>
        <v>0</v>
      </c>
      <c r="J360" s="149"/>
      <c r="K360" s="149">
        <v>171.8</v>
      </c>
      <c r="L360" s="149">
        <v>171.8</v>
      </c>
      <c r="M360" s="336">
        <f>M361</f>
        <v>0</v>
      </c>
      <c r="N360" s="149">
        <f>N361</f>
        <v>0</v>
      </c>
      <c r="O360" s="149">
        <f>O361</f>
        <v>0</v>
      </c>
      <c r="P360" s="354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107" customFormat="1" ht="38.25" hidden="1">
      <c r="A361" s="788"/>
      <c r="B361" s="201" t="s">
        <v>63</v>
      </c>
      <c r="C361" s="151"/>
      <c r="D361" s="151"/>
      <c r="E361" s="151"/>
      <c r="F361" s="156" t="s">
        <v>516</v>
      </c>
      <c r="G361" s="156" t="s">
        <v>518</v>
      </c>
      <c r="H361" s="151" t="s">
        <v>485</v>
      </c>
      <c r="I361" s="149"/>
      <c r="J361" s="149"/>
      <c r="K361" s="149">
        <v>171.8</v>
      </c>
      <c r="L361" s="149">
        <v>171.8</v>
      </c>
      <c r="M361" s="336"/>
      <c r="N361" s="149"/>
      <c r="O361" s="149"/>
      <c r="P361" s="354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107" customFormat="1" ht="75" customHeight="1" hidden="1">
      <c r="A362" s="788"/>
      <c r="B362" s="275" t="s">
        <v>726</v>
      </c>
      <c r="C362" s="151"/>
      <c r="D362" s="156" t="s">
        <v>484</v>
      </c>
      <c r="E362" s="156" t="s">
        <v>485</v>
      </c>
      <c r="F362" s="155" t="s">
        <v>520</v>
      </c>
      <c r="G362" s="156"/>
      <c r="H362" s="156"/>
      <c r="I362" s="153">
        <f>I364</f>
        <v>0</v>
      </c>
      <c r="J362" s="153"/>
      <c r="K362" s="153">
        <f>K364</f>
        <v>263</v>
      </c>
      <c r="L362" s="153">
        <f>L364</f>
        <v>263</v>
      </c>
      <c r="M362" s="337">
        <f>M364</f>
        <v>0</v>
      </c>
      <c r="N362" s="153">
        <f>N364</f>
        <v>0</v>
      </c>
      <c r="O362" s="153">
        <f>O364</f>
        <v>0</v>
      </c>
      <c r="P362" s="354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107" customFormat="1" ht="18" customHeight="1" hidden="1">
      <c r="A363" s="788"/>
      <c r="B363" s="158" t="s">
        <v>521</v>
      </c>
      <c r="C363" s="156"/>
      <c r="D363" s="156" t="s">
        <v>484</v>
      </c>
      <c r="E363" s="156" t="s">
        <v>485</v>
      </c>
      <c r="F363" s="156" t="s">
        <v>487</v>
      </c>
      <c r="G363" s="156"/>
      <c r="H363" s="156" t="s">
        <v>485</v>
      </c>
      <c r="I363" s="148"/>
      <c r="J363" s="148"/>
      <c r="K363" s="148"/>
      <c r="L363" s="148"/>
      <c r="M363" s="338"/>
      <c r="N363" s="148"/>
      <c r="O363" s="148"/>
      <c r="P363" s="354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107" customFormat="1" ht="15" customHeight="1" hidden="1">
      <c r="A364" s="788"/>
      <c r="B364" s="162" t="s">
        <v>486</v>
      </c>
      <c r="C364" s="156"/>
      <c r="D364" s="156" t="s">
        <v>484</v>
      </c>
      <c r="E364" s="156" t="s">
        <v>485</v>
      </c>
      <c r="F364" s="156" t="s">
        <v>520</v>
      </c>
      <c r="G364" s="156" t="s">
        <v>61</v>
      </c>
      <c r="H364" s="156"/>
      <c r="I364" s="148">
        <f>I365</f>
        <v>0</v>
      </c>
      <c r="J364" s="148"/>
      <c r="K364" s="148">
        <v>263</v>
      </c>
      <c r="L364" s="148">
        <v>263</v>
      </c>
      <c r="M364" s="338">
        <f>M365</f>
        <v>0</v>
      </c>
      <c r="N364" s="148">
        <f>N365</f>
        <v>0</v>
      </c>
      <c r="O364" s="148">
        <f>O365</f>
        <v>0</v>
      </c>
      <c r="P364" s="354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107" customFormat="1" ht="42" customHeight="1" hidden="1">
      <c r="A365" s="788"/>
      <c r="B365" s="201" t="s">
        <v>63</v>
      </c>
      <c r="C365" s="156"/>
      <c r="D365" s="156"/>
      <c r="E365" s="156"/>
      <c r="F365" s="156" t="s">
        <v>520</v>
      </c>
      <c r="G365" s="156" t="s">
        <v>61</v>
      </c>
      <c r="H365" s="156" t="s">
        <v>485</v>
      </c>
      <c r="I365" s="148"/>
      <c r="J365" s="148"/>
      <c r="K365" s="148">
        <v>263</v>
      </c>
      <c r="L365" s="148">
        <v>263</v>
      </c>
      <c r="M365" s="338"/>
      <c r="N365" s="148"/>
      <c r="O365" s="148"/>
      <c r="P365" s="354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107" customFormat="1" ht="99" customHeight="1" hidden="1">
      <c r="A366" s="788"/>
      <c r="B366" s="276" t="s">
        <v>727</v>
      </c>
      <c r="C366" s="156"/>
      <c r="D366" s="156" t="s">
        <v>484</v>
      </c>
      <c r="E366" s="156" t="s">
        <v>485</v>
      </c>
      <c r="F366" s="155" t="s">
        <v>523</v>
      </c>
      <c r="G366" s="156"/>
      <c r="H366" s="156"/>
      <c r="I366" s="139">
        <f>I367</f>
        <v>0</v>
      </c>
      <c r="J366" s="139"/>
      <c r="K366" s="139">
        <f>K367</f>
        <v>130.1</v>
      </c>
      <c r="L366" s="139">
        <f>L367</f>
        <v>130.1</v>
      </c>
      <c r="M366" s="313">
        <f>M367</f>
        <v>0</v>
      </c>
      <c r="N366" s="139">
        <f>N367</f>
        <v>0</v>
      </c>
      <c r="O366" s="139">
        <f>O367</f>
        <v>0</v>
      </c>
      <c r="P366" s="354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107" customFormat="1" ht="15" customHeight="1" hidden="1">
      <c r="A367" s="788"/>
      <c r="B367" s="162" t="s">
        <v>486</v>
      </c>
      <c r="C367" s="156"/>
      <c r="D367" s="156" t="s">
        <v>484</v>
      </c>
      <c r="E367" s="156" t="s">
        <v>485</v>
      </c>
      <c r="F367" s="156" t="s">
        <v>523</v>
      </c>
      <c r="G367" s="156" t="s">
        <v>61</v>
      </c>
      <c r="H367" s="156"/>
      <c r="I367" s="148">
        <f>I369</f>
        <v>0</v>
      </c>
      <c r="J367" s="148"/>
      <c r="K367" s="148">
        <v>130.1</v>
      </c>
      <c r="L367" s="148">
        <v>130.1</v>
      </c>
      <c r="M367" s="338">
        <f>M369</f>
        <v>0</v>
      </c>
      <c r="N367" s="148">
        <f>N369</f>
        <v>0</v>
      </c>
      <c r="O367" s="148">
        <f>O369</f>
        <v>0</v>
      </c>
      <c r="P367" s="354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s="107" customFormat="1" ht="60" customHeight="1" hidden="1">
      <c r="A368" s="788"/>
      <c r="B368" s="160" t="s">
        <v>488</v>
      </c>
      <c r="C368" s="151"/>
      <c r="D368" s="151" t="s">
        <v>484</v>
      </c>
      <c r="E368" s="151" t="s">
        <v>485</v>
      </c>
      <c r="F368" s="156" t="s">
        <v>489</v>
      </c>
      <c r="G368" s="156"/>
      <c r="H368" s="151" t="s">
        <v>485</v>
      </c>
      <c r="I368" s="148"/>
      <c r="J368" s="148"/>
      <c r="K368" s="148"/>
      <c r="L368" s="148"/>
      <c r="M368" s="338"/>
      <c r="N368" s="148"/>
      <c r="O368" s="148"/>
      <c r="P368" s="354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107" customFormat="1" ht="39.75" customHeight="1" hidden="1">
      <c r="A369" s="788"/>
      <c r="B369" s="245" t="s">
        <v>63</v>
      </c>
      <c r="C369" s="151"/>
      <c r="D369" s="151"/>
      <c r="E369" s="151"/>
      <c r="F369" s="156" t="s">
        <v>523</v>
      </c>
      <c r="G369" s="156" t="s">
        <v>61</v>
      </c>
      <c r="H369" s="156" t="s">
        <v>485</v>
      </c>
      <c r="I369" s="148"/>
      <c r="J369" s="148"/>
      <c r="K369" s="148">
        <v>130.1</v>
      </c>
      <c r="L369" s="148">
        <v>130.1</v>
      </c>
      <c r="M369" s="338"/>
      <c r="N369" s="148"/>
      <c r="O369" s="148"/>
      <c r="P369" s="354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107" customFormat="1" ht="39.75" customHeight="1">
      <c r="A370" s="788"/>
      <c r="B370" s="247" t="s">
        <v>527</v>
      </c>
      <c r="C370" s="151"/>
      <c r="D370" s="151"/>
      <c r="E370" s="151"/>
      <c r="F370" s="155" t="s">
        <v>59</v>
      </c>
      <c r="G370" s="155"/>
      <c r="H370" s="155"/>
      <c r="I370" s="139">
        <f>I372</f>
        <v>170.1</v>
      </c>
      <c r="J370" s="139"/>
      <c r="K370" s="139"/>
      <c r="L370" s="139"/>
      <c r="M370" s="313">
        <f>M372</f>
        <v>188.2</v>
      </c>
      <c r="N370" s="139">
        <f>N372</f>
        <v>0</v>
      </c>
      <c r="O370" s="139">
        <f>O372</f>
        <v>0</v>
      </c>
      <c r="P370" s="354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107" customFormat="1" ht="12.75">
      <c r="A371" s="788"/>
      <c r="B371" s="274" t="s">
        <v>722</v>
      </c>
      <c r="C371" s="151"/>
      <c r="D371" s="151"/>
      <c r="E371" s="151"/>
      <c r="F371" s="156" t="s">
        <v>59</v>
      </c>
      <c r="G371" s="156" t="s">
        <v>61</v>
      </c>
      <c r="H371" s="156"/>
      <c r="I371" s="148"/>
      <c r="J371" s="148"/>
      <c r="K371" s="148"/>
      <c r="L371" s="148"/>
      <c r="M371" s="338">
        <f>M372</f>
        <v>188.2</v>
      </c>
      <c r="N371" s="148">
        <f>N372</f>
        <v>0</v>
      </c>
      <c r="O371" s="148">
        <f>O372</f>
        <v>0</v>
      </c>
      <c r="P371" s="354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107" customFormat="1" ht="25.5">
      <c r="A372" s="788"/>
      <c r="B372" s="245" t="s">
        <v>55</v>
      </c>
      <c r="C372" s="151"/>
      <c r="D372" s="151"/>
      <c r="E372" s="151"/>
      <c r="F372" s="156" t="s">
        <v>59</v>
      </c>
      <c r="G372" s="156" t="s">
        <v>61</v>
      </c>
      <c r="H372" s="156" t="s">
        <v>490</v>
      </c>
      <c r="I372" s="148">
        <v>170.1</v>
      </c>
      <c r="J372" s="148"/>
      <c r="K372" s="148"/>
      <c r="L372" s="148"/>
      <c r="M372" s="338">
        <v>188.2</v>
      </c>
      <c r="N372" s="148"/>
      <c r="O372" s="148"/>
      <c r="P372" s="354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107" customFormat="1" ht="51">
      <c r="A373" s="788"/>
      <c r="B373" s="277" t="s">
        <v>728</v>
      </c>
      <c r="C373" s="151"/>
      <c r="D373" s="151" t="s">
        <v>484</v>
      </c>
      <c r="E373" s="151" t="s">
        <v>485</v>
      </c>
      <c r="F373" s="155" t="s">
        <v>100</v>
      </c>
      <c r="G373" s="156"/>
      <c r="H373" s="151"/>
      <c r="I373" s="139">
        <f>I374+I376</f>
        <v>547.5</v>
      </c>
      <c r="J373" s="139"/>
      <c r="K373" s="139">
        <f>K374+K376</f>
        <v>546.7</v>
      </c>
      <c r="L373" s="139">
        <f>L374+L376</f>
        <v>546.7</v>
      </c>
      <c r="M373" s="313">
        <f>M374+M376</f>
        <v>598.508</v>
      </c>
      <c r="N373" s="139">
        <f>N374+N376</f>
        <v>598.5</v>
      </c>
      <c r="O373" s="139">
        <f>O374+O376</f>
        <v>598.5</v>
      </c>
      <c r="P373" s="354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s="107" customFormat="1" ht="12.75">
      <c r="A374" s="788"/>
      <c r="B374" s="278" t="s">
        <v>721</v>
      </c>
      <c r="C374" s="151"/>
      <c r="D374" s="151" t="s">
        <v>484</v>
      </c>
      <c r="E374" s="151" t="s">
        <v>485</v>
      </c>
      <c r="F374" s="156" t="s">
        <v>100</v>
      </c>
      <c r="G374" s="156" t="s">
        <v>39</v>
      </c>
      <c r="H374" s="151"/>
      <c r="I374" s="148">
        <f>I375</f>
        <v>510.3</v>
      </c>
      <c r="J374" s="148"/>
      <c r="K374" s="148">
        <f>546.7-45.2</f>
        <v>501.50000000000006</v>
      </c>
      <c r="L374" s="148">
        <f>546.7-45.2</f>
        <v>501.50000000000006</v>
      </c>
      <c r="M374" s="338">
        <f>M375</f>
        <v>561.308</v>
      </c>
      <c r="N374" s="148">
        <f>N375</f>
        <v>561.3</v>
      </c>
      <c r="O374" s="148">
        <f>O375</f>
        <v>561.3</v>
      </c>
      <c r="P374" s="354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107" customFormat="1" ht="12.75">
      <c r="A375" s="788"/>
      <c r="B375" s="150" t="s">
        <v>87</v>
      </c>
      <c r="C375" s="151"/>
      <c r="D375" s="151"/>
      <c r="E375" s="151"/>
      <c r="F375" s="156" t="s">
        <v>100</v>
      </c>
      <c r="G375" s="156" t="s">
        <v>39</v>
      </c>
      <c r="H375" s="156" t="s">
        <v>538</v>
      </c>
      <c r="I375" s="148">
        <f>392.863+117.437</f>
        <v>510.3</v>
      </c>
      <c r="J375" s="148"/>
      <c r="K375" s="148">
        <f>546.7-45.2</f>
        <v>501.50000000000006</v>
      </c>
      <c r="L375" s="148">
        <f>546.7-45.2</f>
        <v>501.50000000000006</v>
      </c>
      <c r="M375" s="338">
        <f>561.3+0.008</f>
        <v>561.308</v>
      </c>
      <c r="N375" s="148">
        <v>561.3</v>
      </c>
      <c r="O375" s="148">
        <v>561.3</v>
      </c>
      <c r="P375" s="354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107" customFormat="1" ht="25.5">
      <c r="A376" s="788"/>
      <c r="B376" s="238" t="s">
        <v>264</v>
      </c>
      <c r="C376" s="151"/>
      <c r="D376" s="151"/>
      <c r="E376" s="151"/>
      <c r="F376" s="156" t="s">
        <v>100</v>
      </c>
      <c r="G376" s="156" t="s">
        <v>49</v>
      </c>
      <c r="H376" s="151"/>
      <c r="I376" s="148">
        <f>I377</f>
        <v>37.2</v>
      </c>
      <c r="J376" s="148"/>
      <c r="K376" s="148">
        <v>45.2</v>
      </c>
      <c r="L376" s="148">
        <v>45.2</v>
      </c>
      <c r="M376" s="338">
        <f>M377</f>
        <v>37.2</v>
      </c>
      <c r="N376" s="148">
        <f>N377</f>
        <v>37.2</v>
      </c>
      <c r="O376" s="148">
        <f>O377</f>
        <v>37.2</v>
      </c>
      <c r="P376" s="354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107" customFormat="1" ht="12.75">
      <c r="A377" s="788"/>
      <c r="B377" s="150" t="s">
        <v>87</v>
      </c>
      <c r="C377" s="151"/>
      <c r="D377" s="151"/>
      <c r="E377" s="151"/>
      <c r="F377" s="156" t="s">
        <v>100</v>
      </c>
      <c r="G377" s="156" t="s">
        <v>49</v>
      </c>
      <c r="H377" s="156" t="s">
        <v>538</v>
      </c>
      <c r="I377" s="148">
        <f>17.5+15.7+4</f>
        <v>37.2</v>
      </c>
      <c r="J377" s="148"/>
      <c r="K377" s="148">
        <v>45.2</v>
      </c>
      <c r="L377" s="148">
        <v>45.2</v>
      </c>
      <c r="M377" s="338">
        <v>37.2</v>
      </c>
      <c r="N377" s="148">
        <v>37.2</v>
      </c>
      <c r="O377" s="148">
        <v>37.2</v>
      </c>
      <c r="P377" s="354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107" customFormat="1" ht="42" customHeight="1" hidden="1">
      <c r="A378" s="788"/>
      <c r="B378" s="150" t="s">
        <v>55</v>
      </c>
      <c r="C378" s="156"/>
      <c r="D378" s="121" t="s">
        <v>484</v>
      </c>
      <c r="E378" s="155" t="s">
        <v>490</v>
      </c>
      <c r="F378" s="121" t="s">
        <v>491</v>
      </c>
      <c r="G378" s="121" t="s">
        <v>491</v>
      </c>
      <c r="H378" s="155"/>
      <c r="I378" s="153">
        <f>I379</f>
        <v>0</v>
      </c>
      <c r="J378" s="153"/>
      <c r="K378" s="153">
        <f aca="true" t="shared" si="39" ref="K378:O381">K379</f>
        <v>99.305</v>
      </c>
      <c r="L378" s="153">
        <f t="shared" si="39"/>
        <v>99.305</v>
      </c>
      <c r="M378" s="337">
        <f t="shared" si="39"/>
        <v>0</v>
      </c>
      <c r="N378" s="153">
        <f t="shared" si="39"/>
        <v>0</v>
      </c>
      <c r="O378" s="153">
        <f t="shared" si="39"/>
        <v>0</v>
      </c>
      <c r="P378" s="354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107" customFormat="1" ht="38.25" hidden="1">
      <c r="A379" s="788"/>
      <c r="B379" s="150" t="s">
        <v>97</v>
      </c>
      <c r="C379" s="156"/>
      <c r="D379" s="121" t="s">
        <v>484</v>
      </c>
      <c r="E379" s="121" t="s">
        <v>490</v>
      </c>
      <c r="F379" s="155" t="s">
        <v>526</v>
      </c>
      <c r="G379" s="163"/>
      <c r="H379" s="121"/>
      <c r="I379" s="153">
        <f>I380</f>
        <v>0</v>
      </c>
      <c r="J379" s="153"/>
      <c r="K379" s="153">
        <f t="shared" si="39"/>
        <v>99.305</v>
      </c>
      <c r="L379" s="153">
        <f t="shared" si="39"/>
        <v>99.305</v>
      </c>
      <c r="M379" s="337">
        <f t="shared" si="39"/>
        <v>0</v>
      </c>
      <c r="N379" s="153">
        <f t="shared" si="39"/>
        <v>0</v>
      </c>
      <c r="O379" s="153">
        <f t="shared" si="39"/>
        <v>0</v>
      </c>
      <c r="P379" s="354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07" customFormat="1" ht="68.25" customHeight="1" hidden="1">
      <c r="A380" s="788"/>
      <c r="B380" s="279" t="s">
        <v>729</v>
      </c>
      <c r="C380" s="156"/>
      <c r="D380" s="151" t="s">
        <v>484</v>
      </c>
      <c r="E380" s="151" t="s">
        <v>490</v>
      </c>
      <c r="F380" s="155" t="s">
        <v>528</v>
      </c>
      <c r="G380" s="156"/>
      <c r="H380" s="151"/>
      <c r="I380" s="148">
        <f>I381</f>
        <v>0</v>
      </c>
      <c r="J380" s="148"/>
      <c r="K380" s="148">
        <f t="shared" si="39"/>
        <v>99.305</v>
      </c>
      <c r="L380" s="148">
        <f t="shared" si="39"/>
        <v>99.305</v>
      </c>
      <c r="M380" s="338">
        <f t="shared" si="39"/>
        <v>0</v>
      </c>
      <c r="N380" s="148">
        <f t="shared" si="39"/>
        <v>0</v>
      </c>
      <c r="O380" s="148">
        <f t="shared" si="39"/>
        <v>0</v>
      </c>
      <c r="P380" s="354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07" customFormat="1" ht="13.5" customHeight="1" hidden="1">
      <c r="A381" s="788"/>
      <c r="B381" s="144" t="s">
        <v>486</v>
      </c>
      <c r="C381" s="156"/>
      <c r="D381" s="151" t="s">
        <v>484</v>
      </c>
      <c r="E381" s="151" t="s">
        <v>490</v>
      </c>
      <c r="F381" s="156" t="s">
        <v>528</v>
      </c>
      <c r="G381" s="156" t="s">
        <v>61</v>
      </c>
      <c r="H381" s="151"/>
      <c r="I381" s="148">
        <f>I382</f>
        <v>0</v>
      </c>
      <c r="J381" s="148"/>
      <c r="K381" s="148">
        <v>99.305</v>
      </c>
      <c r="L381" s="148">
        <v>99.305</v>
      </c>
      <c r="M381" s="338">
        <f t="shared" si="39"/>
        <v>0</v>
      </c>
      <c r="N381" s="148">
        <f t="shared" si="39"/>
        <v>0</v>
      </c>
      <c r="O381" s="148">
        <f t="shared" si="39"/>
        <v>0</v>
      </c>
      <c r="P381" s="354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07" customFormat="1" ht="27.75" customHeight="1" hidden="1">
      <c r="A382" s="788"/>
      <c r="B382" s="245" t="s">
        <v>55</v>
      </c>
      <c r="C382" s="156"/>
      <c r="D382" s="151"/>
      <c r="E382" s="151"/>
      <c r="F382" s="156" t="s">
        <v>528</v>
      </c>
      <c r="G382" s="156" t="s">
        <v>61</v>
      </c>
      <c r="H382" s="151" t="s">
        <v>490</v>
      </c>
      <c r="I382" s="148"/>
      <c r="J382" s="148"/>
      <c r="K382" s="148">
        <v>99.305</v>
      </c>
      <c r="L382" s="148">
        <v>99.305</v>
      </c>
      <c r="M382" s="338"/>
      <c r="N382" s="148"/>
      <c r="O382" s="148"/>
      <c r="P382" s="354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07" customFormat="1" ht="54" customHeight="1">
      <c r="A383" s="788"/>
      <c r="B383" s="240" t="s">
        <v>730</v>
      </c>
      <c r="C383" s="156"/>
      <c r="D383" s="151"/>
      <c r="E383" s="151"/>
      <c r="F383" s="155" t="s">
        <v>51</v>
      </c>
      <c r="G383" s="156"/>
      <c r="H383" s="151"/>
      <c r="I383" s="148"/>
      <c r="J383" s="148"/>
      <c r="K383" s="148"/>
      <c r="L383" s="148"/>
      <c r="M383" s="338">
        <f>M384</f>
        <v>599.603</v>
      </c>
      <c r="N383" s="148">
        <f aca="true" t="shared" si="40" ref="N383:O386">N384</f>
        <v>659.562</v>
      </c>
      <c r="O383" s="148">
        <f t="shared" si="40"/>
        <v>725.519</v>
      </c>
      <c r="P383" s="354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07" customFormat="1" ht="27.75" customHeight="1">
      <c r="A384" s="788"/>
      <c r="B384" s="240" t="s">
        <v>73</v>
      </c>
      <c r="C384" s="156"/>
      <c r="D384" s="151"/>
      <c r="E384" s="151"/>
      <c r="F384" s="156" t="s">
        <v>52</v>
      </c>
      <c r="G384" s="156"/>
      <c r="H384" s="151"/>
      <c r="I384" s="148"/>
      <c r="J384" s="148"/>
      <c r="K384" s="148"/>
      <c r="L384" s="148"/>
      <c r="M384" s="338">
        <f>M385</f>
        <v>599.603</v>
      </c>
      <c r="N384" s="148">
        <f t="shared" si="40"/>
        <v>659.562</v>
      </c>
      <c r="O384" s="148">
        <f t="shared" si="40"/>
        <v>725.519</v>
      </c>
      <c r="P384" s="354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07" customFormat="1" ht="27.75" customHeight="1">
      <c r="A385" s="788"/>
      <c r="B385" s="268" t="s">
        <v>731</v>
      </c>
      <c r="C385" s="156"/>
      <c r="D385" s="151"/>
      <c r="E385" s="151"/>
      <c r="F385" s="156" t="s">
        <v>54</v>
      </c>
      <c r="G385" s="156"/>
      <c r="H385" s="151"/>
      <c r="I385" s="148"/>
      <c r="J385" s="148"/>
      <c r="K385" s="148"/>
      <c r="L385" s="148"/>
      <c r="M385" s="338">
        <f>M386</f>
        <v>599.603</v>
      </c>
      <c r="N385" s="148">
        <f t="shared" si="40"/>
        <v>659.562</v>
      </c>
      <c r="O385" s="148">
        <f t="shared" si="40"/>
        <v>725.519</v>
      </c>
      <c r="P385" s="354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07" customFormat="1" ht="15.75" customHeight="1">
      <c r="A386" s="788"/>
      <c r="B386" s="162" t="s">
        <v>721</v>
      </c>
      <c r="C386" s="156"/>
      <c r="D386" s="151"/>
      <c r="E386" s="151"/>
      <c r="F386" s="156" t="s">
        <v>54</v>
      </c>
      <c r="G386" s="156" t="s">
        <v>39</v>
      </c>
      <c r="H386" s="151"/>
      <c r="I386" s="148"/>
      <c r="J386" s="148"/>
      <c r="K386" s="148"/>
      <c r="L386" s="148"/>
      <c r="M386" s="338">
        <f>M387</f>
        <v>599.603</v>
      </c>
      <c r="N386" s="148">
        <f t="shared" si="40"/>
        <v>659.562</v>
      </c>
      <c r="O386" s="148">
        <f t="shared" si="40"/>
        <v>725.519</v>
      </c>
      <c r="P386" s="354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07" customFormat="1" ht="39.75" customHeight="1">
      <c r="A387" s="788"/>
      <c r="B387" s="247" t="s">
        <v>509</v>
      </c>
      <c r="C387" s="156"/>
      <c r="D387" s="151"/>
      <c r="E387" s="151"/>
      <c r="F387" s="156" t="s">
        <v>54</v>
      </c>
      <c r="G387" s="156" t="s">
        <v>39</v>
      </c>
      <c r="H387" s="156" t="s">
        <v>510</v>
      </c>
      <c r="I387" s="148"/>
      <c r="J387" s="148"/>
      <c r="K387" s="148"/>
      <c r="L387" s="148"/>
      <c r="M387" s="338">
        <v>599.603</v>
      </c>
      <c r="N387" s="148">
        <v>659.562</v>
      </c>
      <c r="O387" s="148">
        <v>725.519</v>
      </c>
      <c r="P387" s="354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07" customFormat="1" ht="51">
      <c r="A388" s="788"/>
      <c r="B388" s="240" t="s">
        <v>71</v>
      </c>
      <c r="C388" s="151"/>
      <c r="D388" s="151"/>
      <c r="E388" s="151"/>
      <c r="F388" s="155" t="s">
        <v>72</v>
      </c>
      <c r="G388" s="151"/>
      <c r="H388" s="151"/>
      <c r="I388" s="152">
        <f>I389</f>
        <v>1183.243</v>
      </c>
      <c r="J388" s="147"/>
      <c r="K388" s="147"/>
      <c r="L388" s="149"/>
      <c r="M388" s="337">
        <f aca="true" t="shared" si="41" ref="M388:O391">M389</f>
        <v>1450.866</v>
      </c>
      <c r="N388" s="152">
        <f t="shared" si="41"/>
        <v>1627.663</v>
      </c>
      <c r="O388" s="152">
        <f t="shared" si="41"/>
        <v>1782.733</v>
      </c>
      <c r="P388" s="354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07" customFormat="1" ht="21" customHeight="1">
      <c r="A389" s="788"/>
      <c r="B389" s="240" t="s">
        <v>73</v>
      </c>
      <c r="C389" s="151"/>
      <c r="D389" s="151"/>
      <c r="E389" s="151"/>
      <c r="F389" s="156" t="s">
        <v>74</v>
      </c>
      <c r="G389" s="151"/>
      <c r="H389" s="151"/>
      <c r="I389" s="147">
        <f>I390</f>
        <v>1183.243</v>
      </c>
      <c r="J389" s="147"/>
      <c r="K389" s="147"/>
      <c r="L389" s="149"/>
      <c r="M389" s="336">
        <f t="shared" si="41"/>
        <v>1450.866</v>
      </c>
      <c r="N389" s="147">
        <f t="shared" si="41"/>
        <v>1627.663</v>
      </c>
      <c r="O389" s="147">
        <f t="shared" si="41"/>
        <v>1782.733</v>
      </c>
      <c r="P389" s="354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07" customFormat="1" ht="38.25">
      <c r="A390" s="788"/>
      <c r="B390" s="54" t="s">
        <v>75</v>
      </c>
      <c r="C390" s="151" t="s">
        <v>305</v>
      </c>
      <c r="D390" s="151" t="s">
        <v>484</v>
      </c>
      <c r="E390" s="151" t="s">
        <v>485</v>
      </c>
      <c r="F390" s="156" t="s">
        <v>76</v>
      </c>
      <c r="G390" s="156"/>
      <c r="H390" s="151"/>
      <c r="I390" s="146">
        <f>I391</f>
        <v>1183.243</v>
      </c>
      <c r="J390" s="143"/>
      <c r="K390" s="143">
        <f>K391</f>
        <v>1223.888</v>
      </c>
      <c r="L390" s="139">
        <f>L391</f>
        <v>1309.56</v>
      </c>
      <c r="M390" s="338">
        <f t="shared" si="41"/>
        <v>1450.866</v>
      </c>
      <c r="N390" s="146">
        <f t="shared" si="41"/>
        <v>1627.663</v>
      </c>
      <c r="O390" s="146">
        <f t="shared" si="41"/>
        <v>1782.733</v>
      </c>
      <c r="P390" s="354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07" customFormat="1" ht="12.75">
      <c r="A391" s="788"/>
      <c r="B391" s="162" t="s">
        <v>721</v>
      </c>
      <c r="C391" s="151"/>
      <c r="D391" s="151" t="s">
        <v>484</v>
      </c>
      <c r="E391" s="151" t="s">
        <v>485</v>
      </c>
      <c r="F391" s="156" t="s">
        <v>76</v>
      </c>
      <c r="G391" s="151">
        <v>120</v>
      </c>
      <c r="H391" s="151"/>
      <c r="I391" s="146">
        <f>I392</f>
        <v>1183.243</v>
      </c>
      <c r="J391" s="146"/>
      <c r="K391" s="147">
        <v>1223.888</v>
      </c>
      <c r="L391" s="147">
        <v>1309.56</v>
      </c>
      <c r="M391" s="338">
        <f t="shared" si="41"/>
        <v>1450.866</v>
      </c>
      <c r="N391" s="146">
        <f t="shared" si="41"/>
        <v>1627.663</v>
      </c>
      <c r="O391" s="146">
        <f t="shared" si="41"/>
        <v>1782.733</v>
      </c>
      <c r="P391" s="354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07" customFormat="1" ht="38.25">
      <c r="A392" s="788"/>
      <c r="B392" s="201" t="s">
        <v>63</v>
      </c>
      <c r="C392" s="151"/>
      <c r="D392" s="151"/>
      <c r="E392" s="151"/>
      <c r="F392" s="156" t="s">
        <v>76</v>
      </c>
      <c r="G392" s="151">
        <v>120</v>
      </c>
      <c r="H392" s="151" t="s">
        <v>485</v>
      </c>
      <c r="I392" s="146">
        <f>946.688+236.555</f>
        <v>1183.243</v>
      </c>
      <c r="J392" s="146"/>
      <c r="K392" s="147">
        <v>1223.888</v>
      </c>
      <c r="L392" s="147">
        <v>1309.56</v>
      </c>
      <c r="M392" s="338">
        <v>1450.866</v>
      </c>
      <c r="N392" s="146">
        <v>1627.663</v>
      </c>
      <c r="O392" s="146">
        <v>1782.733</v>
      </c>
      <c r="P392" s="354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07" customFormat="1" ht="25.5">
      <c r="A393" s="163">
        <v>9</v>
      </c>
      <c r="B393" s="150" t="s">
        <v>89</v>
      </c>
      <c r="C393" s="155"/>
      <c r="D393" s="155" t="s">
        <v>484</v>
      </c>
      <c r="E393" s="155" t="s">
        <v>538</v>
      </c>
      <c r="F393" s="155" t="s">
        <v>90</v>
      </c>
      <c r="G393" s="155"/>
      <c r="H393" s="155"/>
      <c r="I393" s="153">
        <f>I395</f>
        <v>213.2</v>
      </c>
      <c r="J393" s="153"/>
      <c r="K393" s="153">
        <f>K396</f>
        <v>108</v>
      </c>
      <c r="L393" s="153">
        <f>L396</f>
        <v>108</v>
      </c>
      <c r="M393" s="337">
        <f aca="true" t="shared" si="42" ref="M393:O394">M394</f>
        <v>543.2</v>
      </c>
      <c r="N393" s="153">
        <f t="shared" si="42"/>
        <v>213.5</v>
      </c>
      <c r="O393" s="153">
        <f t="shared" si="42"/>
        <v>213.5</v>
      </c>
      <c r="P393" s="354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15" ht="12.75">
      <c r="A394" s="163"/>
      <c r="B394" s="54" t="s">
        <v>732</v>
      </c>
      <c r="C394" s="155"/>
      <c r="D394" s="155"/>
      <c r="E394" s="155"/>
      <c r="F394" s="156" t="s">
        <v>91</v>
      </c>
      <c r="G394" s="155"/>
      <c r="H394" s="155"/>
      <c r="I394" s="153"/>
      <c r="J394" s="153"/>
      <c r="K394" s="153"/>
      <c r="L394" s="153"/>
      <c r="M394" s="336">
        <f t="shared" si="42"/>
        <v>543.2</v>
      </c>
      <c r="N394" s="149">
        <f t="shared" si="42"/>
        <v>213.5</v>
      </c>
      <c r="O394" s="149">
        <f t="shared" si="42"/>
        <v>213.5</v>
      </c>
    </row>
    <row r="395" spans="1:15" ht="12.75">
      <c r="A395" s="163"/>
      <c r="B395" s="54" t="s">
        <v>732</v>
      </c>
      <c r="C395" s="155"/>
      <c r="D395" s="155"/>
      <c r="E395" s="155"/>
      <c r="F395" s="156" t="s">
        <v>92</v>
      </c>
      <c r="G395" s="155"/>
      <c r="H395" s="155"/>
      <c r="I395" s="149">
        <f>I398+I404</f>
        <v>213.2</v>
      </c>
      <c r="J395" s="153"/>
      <c r="K395" s="153"/>
      <c r="L395" s="153"/>
      <c r="M395" s="336">
        <f>M398+M404+M402</f>
        <v>543.2</v>
      </c>
      <c r="N395" s="149">
        <f>N398+N404</f>
        <v>213.5</v>
      </c>
      <c r="O395" s="149">
        <f>O398+O404</f>
        <v>213.5</v>
      </c>
    </row>
    <row r="396" spans="1:15" ht="12.75">
      <c r="A396" s="788"/>
      <c r="B396" s="54" t="s">
        <v>733</v>
      </c>
      <c r="C396" s="155"/>
      <c r="D396" s="156" t="s">
        <v>484</v>
      </c>
      <c r="E396" s="156" t="s">
        <v>538</v>
      </c>
      <c r="F396" s="156" t="s">
        <v>94</v>
      </c>
      <c r="G396" s="155"/>
      <c r="H396" s="156"/>
      <c r="I396" s="149">
        <f>I397</f>
        <v>198.2</v>
      </c>
      <c r="J396" s="149"/>
      <c r="K396" s="149">
        <f>K397+K403</f>
        <v>108</v>
      </c>
      <c r="L396" s="149">
        <f>L397+L403</f>
        <v>108</v>
      </c>
      <c r="M396" s="336">
        <f aca="true" t="shared" si="43" ref="M396:O397">M397</f>
        <v>153.80099</v>
      </c>
      <c r="N396" s="149">
        <f t="shared" si="43"/>
        <v>178.5</v>
      </c>
      <c r="O396" s="149">
        <f t="shared" si="43"/>
        <v>178.5</v>
      </c>
    </row>
    <row r="397" spans="1:15" ht="25.5">
      <c r="A397" s="788"/>
      <c r="B397" s="238" t="s">
        <v>264</v>
      </c>
      <c r="C397" s="155"/>
      <c r="D397" s="156" t="s">
        <v>484</v>
      </c>
      <c r="E397" s="156" t="s">
        <v>538</v>
      </c>
      <c r="F397" s="156" t="s">
        <v>94</v>
      </c>
      <c r="G397" s="156" t="s">
        <v>49</v>
      </c>
      <c r="H397" s="156"/>
      <c r="I397" s="149">
        <f>I398</f>
        <v>198.2</v>
      </c>
      <c r="J397" s="149"/>
      <c r="K397" s="149">
        <v>105</v>
      </c>
      <c r="L397" s="149">
        <v>105</v>
      </c>
      <c r="M397" s="336">
        <f t="shared" si="43"/>
        <v>153.80099</v>
      </c>
      <c r="N397" s="149">
        <f t="shared" si="43"/>
        <v>178.5</v>
      </c>
      <c r="O397" s="149">
        <f t="shared" si="43"/>
        <v>178.5</v>
      </c>
    </row>
    <row r="398" spans="1:15" ht="12.75">
      <c r="A398" s="788"/>
      <c r="B398" s="150" t="s">
        <v>87</v>
      </c>
      <c r="C398" s="155"/>
      <c r="D398" s="156"/>
      <c r="E398" s="156"/>
      <c r="F398" s="156" t="s">
        <v>94</v>
      </c>
      <c r="G398" s="156" t="s">
        <v>49</v>
      </c>
      <c r="H398" s="156" t="s">
        <v>538</v>
      </c>
      <c r="I398" s="149">
        <v>198.2</v>
      </c>
      <c r="J398" s="149"/>
      <c r="K398" s="149">
        <v>105</v>
      </c>
      <c r="L398" s="149">
        <v>105</v>
      </c>
      <c r="M398" s="336">
        <f>260-106.19901</f>
        <v>153.80099</v>
      </c>
      <c r="N398" s="149">
        <v>178.5</v>
      </c>
      <c r="O398" s="149">
        <v>178.5</v>
      </c>
    </row>
    <row r="399" spans="1:16" ht="12.75" hidden="1">
      <c r="A399" s="788"/>
      <c r="B399" s="280" t="s">
        <v>476</v>
      </c>
      <c r="C399" s="155"/>
      <c r="D399" s="156" t="s">
        <v>484</v>
      </c>
      <c r="E399" s="156" t="s">
        <v>538</v>
      </c>
      <c r="F399" s="156" t="s">
        <v>541</v>
      </c>
      <c r="G399" s="156" t="s">
        <v>475</v>
      </c>
      <c r="H399" s="149"/>
      <c r="I399" s="149">
        <f>I400</f>
        <v>0</v>
      </c>
      <c r="J399" s="149"/>
      <c r="K399" s="149"/>
      <c r="L399" s="783"/>
      <c r="M399" s="336">
        <f>M400</f>
        <v>0</v>
      </c>
      <c r="N399" s="149">
        <f>N400</f>
        <v>0</v>
      </c>
      <c r="O399" s="149">
        <f>O400</f>
        <v>0</v>
      </c>
      <c r="P399" s="364"/>
    </row>
    <row r="400" spans="1:15" ht="12.75" hidden="1">
      <c r="A400" s="788"/>
      <c r="B400" s="150" t="s">
        <v>87</v>
      </c>
      <c r="C400" s="155"/>
      <c r="D400" s="156"/>
      <c r="E400" s="156"/>
      <c r="F400" s="156" t="s">
        <v>541</v>
      </c>
      <c r="G400" s="156" t="s">
        <v>475</v>
      </c>
      <c r="H400" s="156" t="s">
        <v>538</v>
      </c>
      <c r="I400" s="149"/>
      <c r="J400" s="149"/>
      <c r="K400" s="149"/>
      <c r="L400" s="149"/>
      <c r="M400" s="336"/>
      <c r="N400" s="149"/>
      <c r="O400" s="149"/>
    </row>
    <row r="401" spans="1:15" ht="12.75">
      <c r="A401" s="788"/>
      <c r="B401" s="310" t="s">
        <v>476</v>
      </c>
      <c r="C401" s="155"/>
      <c r="D401" s="156"/>
      <c r="E401" s="156"/>
      <c r="F401" s="156" t="s">
        <v>94</v>
      </c>
      <c r="G401" s="156" t="s">
        <v>475</v>
      </c>
      <c r="H401" s="156"/>
      <c r="I401" s="149"/>
      <c r="J401" s="149"/>
      <c r="K401" s="149"/>
      <c r="L401" s="149"/>
      <c r="M401" s="336">
        <f>M402</f>
        <v>106.19901</v>
      </c>
      <c r="N401" s="149"/>
      <c r="O401" s="149"/>
    </row>
    <row r="402" spans="1:15" ht="12.75">
      <c r="A402" s="788"/>
      <c r="B402" s="150" t="s">
        <v>87</v>
      </c>
      <c r="C402" s="155"/>
      <c r="D402" s="156"/>
      <c r="E402" s="156"/>
      <c r="F402" s="156" t="s">
        <v>94</v>
      </c>
      <c r="G402" s="156" t="s">
        <v>475</v>
      </c>
      <c r="H402" s="156" t="s">
        <v>538</v>
      </c>
      <c r="I402" s="149"/>
      <c r="J402" s="149"/>
      <c r="K402" s="149"/>
      <c r="L402" s="149"/>
      <c r="M402" s="336">
        <v>106.19901</v>
      </c>
      <c r="N402" s="149"/>
      <c r="O402" s="149"/>
    </row>
    <row r="403" spans="1:15" ht="12.75">
      <c r="A403" s="788"/>
      <c r="B403" s="144" t="s">
        <v>542</v>
      </c>
      <c r="C403" s="155"/>
      <c r="D403" s="156" t="s">
        <v>484</v>
      </c>
      <c r="E403" s="156" t="s">
        <v>538</v>
      </c>
      <c r="F403" s="156" t="s">
        <v>94</v>
      </c>
      <c r="G403" s="156" t="s">
        <v>96</v>
      </c>
      <c r="H403" s="156"/>
      <c r="I403" s="149">
        <f>I404</f>
        <v>15</v>
      </c>
      <c r="J403" s="149"/>
      <c r="K403" s="149">
        <v>3</v>
      </c>
      <c r="L403" s="149">
        <v>3</v>
      </c>
      <c r="M403" s="336">
        <f>M404</f>
        <v>283.2</v>
      </c>
      <c r="N403" s="149">
        <f>N404</f>
        <v>35</v>
      </c>
      <c r="O403" s="149">
        <f>O404</f>
        <v>35</v>
      </c>
    </row>
    <row r="404" spans="1:15" ht="12.75">
      <c r="A404" s="788"/>
      <c r="B404" s="150" t="s">
        <v>87</v>
      </c>
      <c r="C404" s="155"/>
      <c r="D404" s="156"/>
      <c r="E404" s="156"/>
      <c r="F404" s="156" t="s">
        <v>94</v>
      </c>
      <c r="G404" s="156" t="s">
        <v>96</v>
      </c>
      <c r="H404" s="156" t="s">
        <v>538</v>
      </c>
      <c r="I404" s="149">
        <f>13+2</f>
        <v>15</v>
      </c>
      <c r="J404" s="149"/>
      <c r="K404" s="149">
        <v>3</v>
      </c>
      <c r="L404" s="149">
        <v>3</v>
      </c>
      <c r="M404" s="336">
        <f>33.2+250</f>
        <v>283.2</v>
      </c>
      <c r="N404" s="149">
        <v>35</v>
      </c>
      <c r="O404" s="149">
        <v>35</v>
      </c>
    </row>
    <row r="405" spans="1:23" s="124" customFormat="1" ht="38.25">
      <c r="A405" s="163">
        <v>10</v>
      </c>
      <c r="B405" s="150" t="s">
        <v>531</v>
      </c>
      <c r="C405" s="156"/>
      <c r="D405" s="121" t="s">
        <v>484</v>
      </c>
      <c r="E405" s="155" t="s">
        <v>535</v>
      </c>
      <c r="F405" s="121" t="s">
        <v>80</v>
      </c>
      <c r="G405" s="121"/>
      <c r="H405" s="155"/>
      <c r="I405" s="186">
        <f>I417+I429+I432+I438+I444+I469+I472+I480+I412+I458+I426+I414+I463+I466+I406+I422+I423+I488</f>
        <v>32462.342</v>
      </c>
      <c r="J405" s="147"/>
      <c r="K405" s="152">
        <f>K417+K429+K432+K438+K444+K469+K472+K491+K412+K458</f>
        <v>13168.182999999999</v>
      </c>
      <c r="L405" s="152">
        <f>L417+L429+L432+L438+L444+L469+L472+L491+L412+L458</f>
        <v>13168.182999999999</v>
      </c>
      <c r="M405" s="337">
        <f>M413+M419+M438+M457+M459+M462+M471+M482+M484+M490+M435+M452+M449+M485</f>
        <v>12115.456</v>
      </c>
      <c r="N405" s="186">
        <f>N413+N419+N442+N457+N459+N462+N471+N482+N484+N490</f>
        <v>4416.915</v>
      </c>
      <c r="O405" s="186">
        <f>O413+O419+O442+O457+O459+O462+O471+O482+O484+O490</f>
        <v>4792.15</v>
      </c>
      <c r="P405" s="359"/>
      <c r="Q405" s="129"/>
      <c r="R405" s="129"/>
      <c r="S405" s="129"/>
      <c r="T405" s="129"/>
      <c r="U405" s="129"/>
      <c r="V405" s="129"/>
      <c r="W405" s="129"/>
    </row>
    <row r="406" spans="1:23" s="124" customFormat="1" ht="25.5" hidden="1">
      <c r="A406" s="163"/>
      <c r="B406" s="247" t="s">
        <v>734</v>
      </c>
      <c r="C406" s="156"/>
      <c r="D406" s="121"/>
      <c r="E406" s="155"/>
      <c r="F406" s="155" t="s">
        <v>735</v>
      </c>
      <c r="G406" s="121"/>
      <c r="H406" s="155"/>
      <c r="I406" s="146"/>
      <c r="J406" s="147"/>
      <c r="K406" s="152"/>
      <c r="L406" s="152"/>
      <c r="M406" s="338"/>
      <c r="N406" s="146"/>
      <c r="O406" s="146"/>
      <c r="P406" s="359"/>
      <c r="Q406" s="129"/>
      <c r="R406" s="129"/>
      <c r="S406" s="129"/>
      <c r="T406" s="129"/>
      <c r="U406" s="129"/>
      <c r="V406" s="129"/>
      <c r="W406" s="129"/>
    </row>
    <row r="407" spans="1:23" s="124" customFormat="1" ht="25.5" hidden="1">
      <c r="A407" s="163"/>
      <c r="B407" s="238" t="s">
        <v>264</v>
      </c>
      <c r="C407" s="156"/>
      <c r="D407" s="121"/>
      <c r="E407" s="155"/>
      <c r="F407" s="156" t="s">
        <v>735</v>
      </c>
      <c r="G407" s="156" t="s">
        <v>49</v>
      </c>
      <c r="H407" s="155"/>
      <c r="I407" s="146"/>
      <c r="J407" s="147"/>
      <c r="K407" s="152"/>
      <c r="L407" s="152"/>
      <c r="M407" s="338"/>
      <c r="N407" s="146"/>
      <c r="O407" s="146"/>
      <c r="P407" s="359"/>
      <c r="Q407" s="129"/>
      <c r="R407" s="129"/>
      <c r="S407" s="129"/>
      <c r="T407" s="129"/>
      <c r="U407" s="129"/>
      <c r="V407" s="129"/>
      <c r="W407" s="129"/>
    </row>
    <row r="408" spans="1:23" s="124" customFormat="1" ht="12.75" hidden="1">
      <c r="A408" s="163"/>
      <c r="B408" s="54" t="s">
        <v>272</v>
      </c>
      <c r="C408" s="156"/>
      <c r="D408" s="121"/>
      <c r="E408" s="155"/>
      <c r="F408" s="156" t="s">
        <v>735</v>
      </c>
      <c r="G408" s="156" t="s">
        <v>49</v>
      </c>
      <c r="H408" s="141" t="s">
        <v>663</v>
      </c>
      <c r="I408" s="146"/>
      <c r="J408" s="147"/>
      <c r="K408" s="152"/>
      <c r="L408" s="152"/>
      <c r="M408" s="338"/>
      <c r="N408" s="146"/>
      <c r="O408" s="146"/>
      <c r="P408" s="359"/>
      <c r="Q408" s="129"/>
      <c r="R408" s="129"/>
      <c r="S408" s="129"/>
      <c r="T408" s="129"/>
      <c r="U408" s="129"/>
      <c r="V408" s="129"/>
      <c r="W408" s="129"/>
    </row>
    <row r="409" spans="1:23" s="124" customFormat="1" ht="12.75">
      <c r="A409" s="163"/>
      <c r="B409" s="54" t="s">
        <v>732</v>
      </c>
      <c r="C409" s="156"/>
      <c r="D409" s="121"/>
      <c r="E409" s="155"/>
      <c r="F409" s="151" t="s">
        <v>104</v>
      </c>
      <c r="G409" s="156"/>
      <c r="H409" s="141"/>
      <c r="I409" s="146">
        <f>I410</f>
        <v>32462.342</v>
      </c>
      <c r="J409" s="147"/>
      <c r="K409" s="152"/>
      <c r="L409" s="152"/>
      <c r="M409" s="338">
        <f>M410</f>
        <v>12115.456</v>
      </c>
      <c r="N409" s="146">
        <f>N410</f>
        <v>4416.915</v>
      </c>
      <c r="O409" s="146">
        <f>O410</f>
        <v>4792.15</v>
      </c>
      <c r="P409" s="359"/>
      <c r="Q409" s="129"/>
      <c r="R409" s="129"/>
      <c r="S409" s="129"/>
      <c r="T409" s="129"/>
      <c r="U409" s="129"/>
      <c r="V409" s="129"/>
      <c r="W409" s="129"/>
    </row>
    <row r="410" spans="1:23" s="124" customFormat="1" ht="12.75">
      <c r="A410" s="163"/>
      <c r="B410" s="54" t="s">
        <v>732</v>
      </c>
      <c r="C410" s="156"/>
      <c r="D410" s="121"/>
      <c r="E410" s="155"/>
      <c r="F410" s="151" t="s">
        <v>82</v>
      </c>
      <c r="G410" s="156"/>
      <c r="H410" s="141"/>
      <c r="I410" s="146">
        <f>I405</f>
        <v>32462.342</v>
      </c>
      <c r="J410" s="147"/>
      <c r="K410" s="152"/>
      <c r="L410" s="152"/>
      <c r="M410" s="338">
        <f>M405</f>
        <v>12115.456</v>
      </c>
      <c r="N410" s="146">
        <f>N405</f>
        <v>4416.915</v>
      </c>
      <c r="O410" s="146">
        <f>O405</f>
        <v>4792.15</v>
      </c>
      <c r="P410" s="359"/>
      <c r="Q410" s="129"/>
      <c r="R410" s="129"/>
      <c r="S410" s="129"/>
      <c r="T410" s="129"/>
      <c r="U410" s="129"/>
      <c r="V410" s="129"/>
      <c r="W410" s="129"/>
    </row>
    <row r="411" spans="1:23" s="124" customFormat="1" ht="12.75">
      <c r="A411" s="163"/>
      <c r="B411" s="795" t="s">
        <v>294</v>
      </c>
      <c r="C411" s="156"/>
      <c r="D411" s="121"/>
      <c r="E411" s="155"/>
      <c r="F411" s="163" t="s">
        <v>295</v>
      </c>
      <c r="G411" s="156"/>
      <c r="H411" s="141"/>
      <c r="I411" s="146">
        <f>I412</f>
        <v>48</v>
      </c>
      <c r="J411" s="147"/>
      <c r="K411" s="152"/>
      <c r="L411" s="152"/>
      <c r="M411" s="313">
        <f aca="true" t="shared" si="44" ref="M411:O412">M412</f>
        <v>883.691</v>
      </c>
      <c r="N411" s="143">
        <f t="shared" si="44"/>
        <v>531.38</v>
      </c>
      <c r="O411" s="143">
        <f t="shared" si="44"/>
        <v>584.513</v>
      </c>
      <c r="P411" s="359"/>
      <c r="Q411" s="129"/>
      <c r="R411" s="129"/>
      <c r="S411" s="129"/>
      <c r="T411" s="129"/>
      <c r="U411" s="129"/>
      <c r="V411" s="129"/>
      <c r="W411" s="129"/>
    </row>
    <row r="412" spans="1:23" s="124" customFormat="1" ht="23.25" customHeight="1">
      <c r="A412" s="163"/>
      <c r="B412" s="245" t="s">
        <v>736</v>
      </c>
      <c r="C412" s="137"/>
      <c r="D412" s="156" t="s">
        <v>676</v>
      </c>
      <c r="E412" s="156" t="s">
        <v>677</v>
      </c>
      <c r="F412" s="225" t="s">
        <v>295</v>
      </c>
      <c r="G412" s="141" t="s">
        <v>297</v>
      </c>
      <c r="H412" s="137"/>
      <c r="I412" s="149">
        <f>I413</f>
        <v>48</v>
      </c>
      <c r="J412" s="149">
        <f>J413</f>
        <v>240.5</v>
      </c>
      <c r="K412" s="149">
        <f>K413</f>
        <v>240.5</v>
      </c>
      <c r="L412" s="149">
        <f>L413</f>
        <v>240.5</v>
      </c>
      <c r="M412" s="336">
        <f t="shared" si="44"/>
        <v>883.691</v>
      </c>
      <c r="N412" s="149">
        <f t="shared" si="44"/>
        <v>531.38</v>
      </c>
      <c r="O412" s="149">
        <f t="shared" si="44"/>
        <v>584.513</v>
      </c>
      <c r="P412" s="359"/>
      <c r="Q412" s="129"/>
      <c r="R412" s="129"/>
      <c r="S412" s="129"/>
      <c r="T412" s="129"/>
      <c r="U412" s="129"/>
      <c r="V412" s="129"/>
      <c r="W412" s="129"/>
    </row>
    <row r="413" spans="1:23" s="124" customFormat="1" ht="12.75">
      <c r="A413" s="163"/>
      <c r="B413" s="42" t="s">
        <v>293</v>
      </c>
      <c r="C413" s="137"/>
      <c r="D413" s="156" t="s">
        <v>676</v>
      </c>
      <c r="E413" s="156" t="s">
        <v>677</v>
      </c>
      <c r="F413" s="225" t="s">
        <v>295</v>
      </c>
      <c r="G413" s="141" t="s">
        <v>297</v>
      </c>
      <c r="H413" s="141" t="s">
        <v>677</v>
      </c>
      <c r="I413" s="149">
        <v>48</v>
      </c>
      <c r="J413" s="149">
        <v>240.5</v>
      </c>
      <c r="K413" s="149">
        <v>240.5</v>
      </c>
      <c r="L413" s="149">
        <v>240.5</v>
      </c>
      <c r="M413" s="336">
        <v>883.691</v>
      </c>
      <c r="N413" s="149">
        <v>531.38</v>
      </c>
      <c r="O413" s="149">
        <v>584.513</v>
      </c>
      <c r="P413" s="359"/>
      <c r="Q413" s="129"/>
      <c r="R413" s="129"/>
      <c r="S413" s="129"/>
      <c r="T413" s="129"/>
      <c r="U413" s="129"/>
      <c r="V413" s="129"/>
      <c r="W413" s="129"/>
    </row>
    <row r="414" spans="1:23" s="124" customFormat="1" ht="38.25" hidden="1">
      <c r="A414" s="163"/>
      <c r="B414" s="54" t="s">
        <v>737</v>
      </c>
      <c r="C414" s="156"/>
      <c r="D414" s="156" t="s">
        <v>595</v>
      </c>
      <c r="E414" s="156" t="s">
        <v>614</v>
      </c>
      <c r="F414" s="155" t="s">
        <v>738</v>
      </c>
      <c r="G414" s="141"/>
      <c r="H414" s="141"/>
      <c r="I414" s="194"/>
      <c r="J414" s="149"/>
      <c r="K414" s="149"/>
      <c r="L414" s="149"/>
      <c r="M414" s="351"/>
      <c r="N414" s="194"/>
      <c r="O414" s="194"/>
      <c r="P414" s="359"/>
      <c r="Q414" s="129"/>
      <c r="R414" s="129"/>
      <c r="S414" s="129"/>
      <c r="T414" s="129"/>
      <c r="U414" s="129"/>
      <c r="V414" s="129"/>
      <c r="W414" s="129"/>
    </row>
    <row r="415" spans="1:23" s="124" customFormat="1" ht="12.75" hidden="1">
      <c r="A415" s="163"/>
      <c r="B415" s="196" t="s">
        <v>718</v>
      </c>
      <c r="C415" s="156"/>
      <c r="D415" s="156"/>
      <c r="E415" s="156"/>
      <c r="F415" s="156" t="s">
        <v>738</v>
      </c>
      <c r="G415" s="156" t="s">
        <v>739</v>
      </c>
      <c r="H415" s="141"/>
      <c r="I415" s="194"/>
      <c r="J415" s="149"/>
      <c r="K415" s="149"/>
      <c r="L415" s="149"/>
      <c r="M415" s="351"/>
      <c r="N415" s="194"/>
      <c r="O415" s="194"/>
      <c r="P415" s="359"/>
      <c r="Q415" s="129"/>
      <c r="R415" s="129"/>
      <c r="S415" s="129"/>
      <c r="T415" s="129"/>
      <c r="U415" s="129"/>
      <c r="V415" s="129"/>
      <c r="W415" s="129"/>
    </row>
    <row r="416" spans="1:23" s="124" customFormat="1" ht="12.75" hidden="1">
      <c r="A416" s="163"/>
      <c r="B416" s="54" t="s">
        <v>613</v>
      </c>
      <c r="C416" s="156"/>
      <c r="D416" s="156"/>
      <c r="E416" s="156"/>
      <c r="F416" s="156" t="s">
        <v>738</v>
      </c>
      <c r="G416" s="156" t="s">
        <v>170</v>
      </c>
      <c r="H416" s="156" t="s">
        <v>614</v>
      </c>
      <c r="I416" s="194"/>
      <c r="J416" s="149"/>
      <c r="K416" s="149"/>
      <c r="L416" s="149"/>
      <c r="M416" s="351"/>
      <c r="N416" s="194"/>
      <c r="O416" s="194"/>
      <c r="P416" s="359"/>
      <c r="Q416" s="129"/>
      <c r="R416" s="129"/>
      <c r="S416" s="129"/>
      <c r="T416" s="129"/>
      <c r="U416" s="129"/>
      <c r="V416" s="129"/>
      <c r="W416" s="129"/>
    </row>
    <row r="417" spans="1:15" ht="30" customHeight="1">
      <c r="A417" s="788"/>
      <c r="B417" s="54" t="s">
        <v>83</v>
      </c>
      <c r="C417" s="156"/>
      <c r="D417" s="151" t="s">
        <v>484</v>
      </c>
      <c r="E417" s="156" t="s">
        <v>535</v>
      </c>
      <c r="F417" s="155" t="s">
        <v>84</v>
      </c>
      <c r="G417" s="151" t="s">
        <v>491</v>
      </c>
      <c r="H417" s="156"/>
      <c r="I417" s="147">
        <f>I418</f>
        <v>2173</v>
      </c>
      <c r="J417" s="147"/>
      <c r="K417" s="147">
        <f>K418</f>
        <v>2000</v>
      </c>
      <c r="L417" s="147">
        <f>L418</f>
        <v>2000</v>
      </c>
      <c r="M417" s="337">
        <f>M418</f>
        <v>698.7454599999996</v>
      </c>
      <c r="N417" s="152">
        <f>N418</f>
        <v>2500.6</v>
      </c>
      <c r="O417" s="152">
        <f>O418</f>
        <v>2701.74</v>
      </c>
    </row>
    <row r="418" spans="1:15" ht="12.75">
      <c r="A418" s="788"/>
      <c r="B418" s="162" t="s">
        <v>537</v>
      </c>
      <c r="C418" s="156"/>
      <c r="D418" s="151" t="s">
        <v>484</v>
      </c>
      <c r="E418" s="156" t="s">
        <v>535</v>
      </c>
      <c r="F418" s="156" t="s">
        <v>84</v>
      </c>
      <c r="G418" s="151">
        <v>870</v>
      </c>
      <c r="H418" s="156"/>
      <c r="I418" s="147">
        <f>I419</f>
        <v>2173</v>
      </c>
      <c r="J418" s="147"/>
      <c r="K418" s="147">
        <v>2000</v>
      </c>
      <c r="L418" s="147">
        <v>2000</v>
      </c>
      <c r="M418" s="336">
        <f>M419</f>
        <v>698.7454599999996</v>
      </c>
      <c r="N418" s="147">
        <f>N419</f>
        <v>2500.6</v>
      </c>
      <c r="O418" s="147">
        <f>O419</f>
        <v>2701.74</v>
      </c>
    </row>
    <row r="419" spans="1:17" ht="12.75">
      <c r="A419" s="788"/>
      <c r="B419" s="144" t="s">
        <v>77</v>
      </c>
      <c r="C419" s="156"/>
      <c r="D419" s="151"/>
      <c r="E419" s="156"/>
      <c r="F419" s="156" t="s">
        <v>84</v>
      </c>
      <c r="G419" s="151">
        <v>870</v>
      </c>
      <c r="H419" s="156" t="s">
        <v>535</v>
      </c>
      <c r="I419" s="147">
        <f>2175-2</f>
        <v>2173</v>
      </c>
      <c r="J419" s="147"/>
      <c r="K419" s="147">
        <v>2000</v>
      </c>
      <c r="L419" s="147">
        <v>2000</v>
      </c>
      <c r="M419" s="336">
        <f>3045.93-2347.18454</f>
        <v>698.7454599999996</v>
      </c>
      <c r="N419" s="147">
        <v>2500.6</v>
      </c>
      <c r="O419" s="147">
        <v>2701.74</v>
      </c>
      <c r="Q419" s="367">
        <v>-2347184.54</v>
      </c>
    </row>
    <row r="420" spans="1:15" ht="38.25" hidden="1">
      <c r="A420" s="788"/>
      <c r="B420" s="238" t="s">
        <v>740</v>
      </c>
      <c r="C420" s="156"/>
      <c r="D420" s="151"/>
      <c r="E420" s="156"/>
      <c r="F420" s="155" t="s">
        <v>741</v>
      </c>
      <c r="G420" s="151"/>
      <c r="H420" s="156"/>
      <c r="I420" s="147"/>
      <c r="J420" s="147"/>
      <c r="K420" s="147"/>
      <c r="L420" s="283"/>
      <c r="M420" s="336"/>
      <c r="N420" s="147"/>
      <c r="O420" s="147"/>
    </row>
    <row r="421" spans="1:15" ht="25.5" hidden="1">
      <c r="A421" s="788"/>
      <c r="B421" s="238" t="s">
        <v>264</v>
      </c>
      <c r="C421" s="156"/>
      <c r="D421" s="151"/>
      <c r="E421" s="156"/>
      <c r="F421" s="156" t="s">
        <v>741</v>
      </c>
      <c r="G421" s="156" t="s">
        <v>49</v>
      </c>
      <c r="H421" s="156"/>
      <c r="I421" s="147"/>
      <c r="J421" s="147"/>
      <c r="K421" s="147"/>
      <c r="L421" s="283"/>
      <c r="M421" s="336"/>
      <c r="N421" s="147"/>
      <c r="O421" s="147"/>
    </row>
    <row r="422" spans="1:15" ht="12.75" hidden="1">
      <c r="A422" s="788"/>
      <c r="B422" s="54" t="s">
        <v>313</v>
      </c>
      <c r="C422" s="156"/>
      <c r="D422" s="151"/>
      <c r="E422" s="156"/>
      <c r="F422" s="156" t="s">
        <v>741</v>
      </c>
      <c r="G422" s="156" t="s">
        <v>49</v>
      </c>
      <c r="H422" s="156" t="s">
        <v>683</v>
      </c>
      <c r="I422" s="147"/>
      <c r="J422" s="147"/>
      <c r="K422" s="147"/>
      <c r="L422" s="283"/>
      <c r="M422" s="336"/>
      <c r="N422" s="147"/>
      <c r="O422" s="147"/>
    </row>
    <row r="423" spans="1:15" ht="25.5" hidden="1">
      <c r="A423" s="788"/>
      <c r="B423" s="196" t="s">
        <v>742</v>
      </c>
      <c r="C423" s="156"/>
      <c r="D423" s="156" t="s">
        <v>595</v>
      </c>
      <c r="E423" s="156" t="s">
        <v>596</v>
      </c>
      <c r="F423" s="155" t="s">
        <v>743</v>
      </c>
      <c r="G423" s="193"/>
      <c r="H423" s="156"/>
      <c r="I423" s="197">
        <f>I425</f>
        <v>0</v>
      </c>
      <c r="J423" s="147"/>
      <c r="K423" s="147"/>
      <c r="L423" s="283"/>
      <c r="M423" s="341">
        <f>M425</f>
        <v>0</v>
      </c>
      <c r="N423" s="197">
        <f>N425</f>
        <v>0</v>
      </c>
      <c r="O423" s="197">
        <f>O425</f>
        <v>0</v>
      </c>
    </row>
    <row r="424" spans="1:15" ht="12.75" hidden="1">
      <c r="A424" s="788"/>
      <c r="B424" s="284" t="s">
        <v>718</v>
      </c>
      <c r="C424" s="156"/>
      <c r="D424" s="156"/>
      <c r="E424" s="156"/>
      <c r="F424" s="156" t="s">
        <v>743</v>
      </c>
      <c r="G424" s="156" t="s">
        <v>170</v>
      </c>
      <c r="H424" s="156"/>
      <c r="I424" s="147"/>
      <c r="J424" s="147"/>
      <c r="K424" s="147"/>
      <c r="L424" s="283"/>
      <c r="M424" s="336"/>
      <c r="N424" s="147"/>
      <c r="O424" s="147"/>
    </row>
    <row r="425" spans="1:15" ht="12.75" hidden="1">
      <c r="A425" s="788"/>
      <c r="B425" s="162" t="s">
        <v>197</v>
      </c>
      <c r="C425" s="156"/>
      <c r="D425" s="156" t="s">
        <v>595</v>
      </c>
      <c r="E425" s="156" t="s">
        <v>596</v>
      </c>
      <c r="F425" s="156" t="s">
        <v>743</v>
      </c>
      <c r="G425" s="156" t="s">
        <v>170</v>
      </c>
      <c r="H425" s="156" t="s">
        <v>596</v>
      </c>
      <c r="I425" s="147"/>
      <c r="J425" s="147"/>
      <c r="K425" s="147"/>
      <c r="L425" s="283"/>
      <c r="M425" s="336"/>
      <c r="N425" s="147"/>
      <c r="O425" s="147"/>
    </row>
    <row r="426" spans="1:15" ht="51" hidden="1">
      <c r="A426" s="788"/>
      <c r="B426" s="238" t="s">
        <v>744</v>
      </c>
      <c r="C426" s="156"/>
      <c r="D426" s="151"/>
      <c r="E426" s="156"/>
      <c r="F426" s="155" t="s">
        <v>745</v>
      </c>
      <c r="G426" s="151"/>
      <c r="H426" s="156"/>
      <c r="I426" s="147"/>
      <c r="J426" s="147"/>
      <c r="K426" s="147"/>
      <c r="L426" s="283"/>
      <c r="M426" s="336"/>
      <c r="N426" s="147"/>
      <c r="O426" s="147"/>
    </row>
    <row r="427" spans="1:16" ht="25.5" hidden="1">
      <c r="A427" s="788"/>
      <c r="B427" s="238" t="s">
        <v>264</v>
      </c>
      <c r="C427" s="137"/>
      <c r="D427" s="156" t="s">
        <v>568</v>
      </c>
      <c r="E427" s="156" t="s">
        <v>569</v>
      </c>
      <c r="F427" s="156" t="s">
        <v>745</v>
      </c>
      <c r="G427" s="151">
        <v>240</v>
      </c>
      <c r="H427" s="149"/>
      <c r="I427" s="147"/>
      <c r="J427" s="149"/>
      <c r="K427" s="149"/>
      <c r="L427" s="786"/>
      <c r="M427" s="336"/>
      <c r="N427" s="147"/>
      <c r="O427" s="147"/>
      <c r="P427" s="364"/>
    </row>
    <row r="428" spans="1:16" ht="12.75" hidden="1">
      <c r="A428" s="788"/>
      <c r="B428" s="42" t="s">
        <v>143</v>
      </c>
      <c r="C428" s="137"/>
      <c r="D428" s="156"/>
      <c r="E428" s="156"/>
      <c r="F428" s="156" t="s">
        <v>745</v>
      </c>
      <c r="G428" s="151">
        <v>240</v>
      </c>
      <c r="H428" s="156" t="s">
        <v>569</v>
      </c>
      <c r="I428" s="147"/>
      <c r="J428" s="149"/>
      <c r="K428" s="149"/>
      <c r="L428" s="786"/>
      <c r="M428" s="336"/>
      <c r="N428" s="147"/>
      <c r="O428" s="147"/>
      <c r="P428" s="364"/>
    </row>
    <row r="429" spans="1:23" s="124" customFormat="1" ht="12.75" hidden="1">
      <c r="A429" s="792"/>
      <c r="B429" s="54" t="s">
        <v>589</v>
      </c>
      <c r="C429" s="156"/>
      <c r="D429" s="156" t="s">
        <v>568</v>
      </c>
      <c r="E429" s="156" t="s">
        <v>582</v>
      </c>
      <c r="F429" s="155" t="s">
        <v>590</v>
      </c>
      <c r="G429" s="155"/>
      <c r="H429" s="156"/>
      <c r="I429" s="153">
        <f>I430</f>
        <v>0</v>
      </c>
      <c r="J429" s="153"/>
      <c r="K429" s="153">
        <f>K430</f>
        <v>0</v>
      </c>
      <c r="L429" s="153">
        <f>L430</f>
        <v>0</v>
      </c>
      <c r="M429" s="337">
        <f>M430</f>
        <v>0</v>
      </c>
      <c r="N429" s="153">
        <f>N430</f>
        <v>0</v>
      </c>
      <c r="O429" s="153">
        <f>O430</f>
        <v>0</v>
      </c>
      <c r="P429" s="359"/>
      <c r="Q429" s="129"/>
      <c r="R429" s="129"/>
      <c r="S429" s="129"/>
      <c r="T429" s="129"/>
      <c r="U429" s="129"/>
      <c r="V429" s="129"/>
      <c r="W429" s="129"/>
    </row>
    <row r="430" spans="1:23" s="124" customFormat="1" ht="25.5" hidden="1">
      <c r="A430" s="792"/>
      <c r="B430" s="238" t="s">
        <v>264</v>
      </c>
      <c r="C430" s="156"/>
      <c r="D430" s="156" t="s">
        <v>568</v>
      </c>
      <c r="E430" s="156" t="s">
        <v>582</v>
      </c>
      <c r="F430" s="156" t="s">
        <v>590</v>
      </c>
      <c r="G430" s="156" t="s">
        <v>49</v>
      </c>
      <c r="H430" s="156"/>
      <c r="I430" s="149">
        <f>I431</f>
        <v>0</v>
      </c>
      <c r="J430" s="149"/>
      <c r="K430" s="149"/>
      <c r="L430" s="149"/>
      <c r="M430" s="336">
        <f>M431</f>
        <v>0</v>
      </c>
      <c r="N430" s="149">
        <f>N431</f>
        <v>0</v>
      </c>
      <c r="O430" s="149">
        <f>O431</f>
        <v>0</v>
      </c>
      <c r="P430" s="359"/>
      <c r="Q430" s="129"/>
      <c r="R430" s="129"/>
      <c r="S430" s="129"/>
      <c r="T430" s="129"/>
      <c r="U430" s="129"/>
      <c r="V430" s="129"/>
      <c r="W430" s="129"/>
    </row>
    <row r="431" spans="1:23" s="124" customFormat="1" ht="12.75" hidden="1">
      <c r="A431" s="792"/>
      <c r="B431" s="144" t="s">
        <v>182</v>
      </c>
      <c r="C431" s="156"/>
      <c r="D431" s="156"/>
      <c r="E431" s="156"/>
      <c r="F431" s="156" t="s">
        <v>590</v>
      </c>
      <c r="G431" s="156" t="s">
        <v>49</v>
      </c>
      <c r="H431" s="156" t="s">
        <v>582</v>
      </c>
      <c r="I431" s="149"/>
      <c r="J431" s="149"/>
      <c r="K431" s="149"/>
      <c r="L431" s="149"/>
      <c r="M431" s="336"/>
      <c r="N431" s="149"/>
      <c r="O431" s="149"/>
      <c r="P431" s="359"/>
      <c r="Q431" s="129"/>
      <c r="R431" s="129"/>
      <c r="S431" s="129"/>
      <c r="T431" s="129"/>
      <c r="U431" s="129"/>
      <c r="V431" s="129"/>
      <c r="W431" s="129"/>
    </row>
    <row r="432" spans="1:23" s="124" customFormat="1" ht="12.75" hidden="1">
      <c r="A432" s="792"/>
      <c r="B432" s="54" t="s">
        <v>591</v>
      </c>
      <c r="C432" s="156"/>
      <c r="D432" s="156" t="s">
        <v>568</v>
      </c>
      <c r="E432" s="156" t="s">
        <v>582</v>
      </c>
      <c r="F432" s="155" t="s">
        <v>192</v>
      </c>
      <c r="G432" s="156"/>
      <c r="H432" s="156"/>
      <c r="I432" s="153">
        <f>I433</f>
        <v>94.8</v>
      </c>
      <c r="J432" s="153"/>
      <c r="K432" s="153">
        <f>K433</f>
        <v>64.8</v>
      </c>
      <c r="L432" s="153">
        <f>L433</f>
        <v>64.8</v>
      </c>
      <c r="M432" s="337">
        <f>M433</f>
        <v>0</v>
      </c>
      <c r="N432" s="153">
        <f>N433</f>
        <v>0</v>
      </c>
      <c r="O432" s="153">
        <f>O433</f>
        <v>0</v>
      </c>
      <c r="P432" s="359"/>
      <c r="Q432" s="129"/>
      <c r="R432" s="129"/>
      <c r="S432" s="129"/>
      <c r="T432" s="129"/>
      <c r="U432" s="129"/>
      <c r="V432" s="129"/>
      <c r="W432" s="129"/>
    </row>
    <row r="433" spans="1:23" s="124" customFormat="1" ht="25.5" hidden="1">
      <c r="A433" s="792"/>
      <c r="B433" s="238" t="s">
        <v>264</v>
      </c>
      <c r="C433" s="156"/>
      <c r="D433" s="156" t="s">
        <v>568</v>
      </c>
      <c r="E433" s="156" t="s">
        <v>582</v>
      </c>
      <c r="F433" s="156" t="s">
        <v>192</v>
      </c>
      <c r="G433" s="156" t="s">
        <v>49</v>
      </c>
      <c r="H433" s="156"/>
      <c r="I433" s="149">
        <f>I434</f>
        <v>94.8</v>
      </c>
      <c r="J433" s="149"/>
      <c r="K433" s="149">
        <v>64.8</v>
      </c>
      <c r="L433" s="149">
        <v>64.8</v>
      </c>
      <c r="M433" s="336">
        <f>M434</f>
        <v>0</v>
      </c>
      <c r="N433" s="149">
        <f>N434</f>
        <v>0</v>
      </c>
      <c r="O433" s="149">
        <f>O434</f>
        <v>0</v>
      </c>
      <c r="P433" s="359"/>
      <c r="Q433" s="129"/>
      <c r="R433" s="129"/>
      <c r="S433" s="129"/>
      <c r="T433" s="129"/>
      <c r="U433" s="129"/>
      <c r="V433" s="129"/>
      <c r="W433" s="129"/>
    </row>
    <row r="434" spans="1:23" s="124" customFormat="1" ht="12.75" hidden="1">
      <c r="A434" s="792"/>
      <c r="B434" s="144" t="s">
        <v>182</v>
      </c>
      <c r="C434" s="156"/>
      <c r="D434" s="156"/>
      <c r="E434" s="156"/>
      <c r="F434" s="156" t="s">
        <v>192</v>
      </c>
      <c r="G434" s="156" t="s">
        <v>49</v>
      </c>
      <c r="H434" s="156" t="s">
        <v>582</v>
      </c>
      <c r="I434" s="149">
        <v>94.8</v>
      </c>
      <c r="J434" s="149"/>
      <c r="K434" s="149">
        <v>64.8</v>
      </c>
      <c r="L434" s="149">
        <v>64.8</v>
      </c>
      <c r="M434" s="336"/>
      <c r="N434" s="149"/>
      <c r="O434" s="149"/>
      <c r="P434" s="359"/>
      <c r="Q434" s="129"/>
      <c r="R434" s="129"/>
      <c r="S434" s="129"/>
      <c r="T434" s="129"/>
      <c r="U434" s="129"/>
      <c r="V434" s="129"/>
      <c r="W434" s="129"/>
    </row>
    <row r="435" spans="1:23" s="124" customFormat="1" ht="12.75">
      <c r="A435" s="792"/>
      <c r="B435" s="106" t="s">
        <v>191</v>
      </c>
      <c r="C435" s="156"/>
      <c r="D435" s="156" t="s">
        <v>568</v>
      </c>
      <c r="E435" s="156" t="s">
        <v>582</v>
      </c>
      <c r="F435" s="155" t="s">
        <v>192</v>
      </c>
      <c r="G435" s="156"/>
      <c r="H435" s="156"/>
      <c r="I435" s="152">
        <f>I438</f>
        <v>3163.507</v>
      </c>
      <c r="J435" s="153"/>
      <c r="K435" s="153">
        <f>K438</f>
        <v>0</v>
      </c>
      <c r="L435" s="153">
        <f>L438</f>
        <v>0</v>
      </c>
      <c r="M435" s="337">
        <f>M436</f>
        <v>94.8</v>
      </c>
      <c r="N435" s="149"/>
      <c r="O435" s="149"/>
      <c r="P435" s="359"/>
      <c r="Q435" s="129"/>
      <c r="R435" s="129"/>
      <c r="S435" s="129"/>
      <c r="T435" s="129"/>
      <c r="U435" s="129"/>
      <c r="V435" s="129"/>
      <c r="W435" s="129"/>
    </row>
    <row r="436" spans="1:23" s="124" customFormat="1" ht="12.75">
      <c r="A436" s="792"/>
      <c r="B436" s="162" t="s">
        <v>512</v>
      </c>
      <c r="C436" s="156"/>
      <c r="D436" s="156"/>
      <c r="E436" s="156"/>
      <c r="F436" s="156" t="s">
        <v>192</v>
      </c>
      <c r="G436" s="156" t="s">
        <v>49</v>
      </c>
      <c r="H436" s="156"/>
      <c r="I436" s="152"/>
      <c r="J436" s="153"/>
      <c r="K436" s="153"/>
      <c r="L436" s="153"/>
      <c r="M436" s="336">
        <f>M437</f>
        <v>94.8</v>
      </c>
      <c r="N436" s="149"/>
      <c r="O436" s="149"/>
      <c r="P436" s="359"/>
      <c r="Q436" s="129"/>
      <c r="R436" s="129"/>
      <c r="S436" s="129"/>
      <c r="T436" s="129"/>
      <c r="U436" s="129"/>
      <c r="V436" s="129"/>
      <c r="W436" s="129"/>
    </row>
    <row r="437" spans="1:23" s="124" customFormat="1" ht="12.75">
      <c r="A437" s="792"/>
      <c r="B437" s="144" t="s">
        <v>182</v>
      </c>
      <c r="C437" s="156"/>
      <c r="D437" s="156"/>
      <c r="E437" s="156"/>
      <c r="F437" s="156" t="s">
        <v>192</v>
      </c>
      <c r="G437" s="156" t="s">
        <v>49</v>
      </c>
      <c r="H437" s="156" t="s">
        <v>582</v>
      </c>
      <c r="I437" s="152"/>
      <c r="J437" s="153"/>
      <c r="K437" s="153"/>
      <c r="L437" s="153"/>
      <c r="M437" s="336">
        <v>94.8</v>
      </c>
      <c r="N437" s="149"/>
      <c r="O437" s="149"/>
      <c r="P437" s="359"/>
      <c r="Q437" s="129"/>
      <c r="R437" s="129"/>
      <c r="S437" s="129"/>
      <c r="T437" s="129"/>
      <c r="U437" s="129"/>
      <c r="V437" s="129"/>
      <c r="W437" s="129"/>
    </row>
    <row r="438" spans="1:23" s="124" customFormat="1" ht="25.5">
      <c r="A438" s="792"/>
      <c r="B438" s="54" t="s">
        <v>193</v>
      </c>
      <c r="C438" s="156"/>
      <c r="D438" s="156" t="s">
        <v>568</v>
      </c>
      <c r="E438" s="156" t="s">
        <v>582</v>
      </c>
      <c r="F438" s="155" t="s">
        <v>194</v>
      </c>
      <c r="G438" s="156"/>
      <c r="H438" s="156"/>
      <c r="I438" s="152">
        <f>I441</f>
        <v>3163.507</v>
      </c>
      <c r="J438" s="153"/>
      <c r="K438" s="153">
        <f>K441</f>
        <v>0</v>
      </c>
      <c r="L438" s="153">
        <f>L441</f>
        <v>0</v>
      </c>
      <c r="M438" s="337">
        <f>M441+M439</f>
        <v>2972.843</v>
      </c>
      <c r="N438" s="152">
        <f>N441</f>
        <v>0</v>
      </c>
      <c r="O438" s="152">
        <f>O441</f>
        <v>0</v>
      </c>
      <c r="P438" s="359"/>
      <c r="Q438" s="129"/>
      <c r="R438" s="129"/>
      <c r="S438" s="129"/>
      <c r="T438" s="129"/>
      <c r="U438" s="129"/>
      <c r="V438" s="129"/>
      <c r="W438" s="129"/>
    </row>
    <row r="439" spans="1:23" s="124" customFormat="1" ht="12.75" hidden="1">
      <c r="A439" s="792"/>
      <c r="B439" s="162" t="s">
        <v>512</v>
      </c>
      <c r="C439" s="156"/>
      <c r="D439" s="156"/>
      <c r="E439" s="156"/>
      <c r="F439" s="156" t="s">
        <v>192</v>
      </c>
      <c r="G439" s="156" t="s">
        <v>49</v>
      </c>
      <c r="H439" s="156"/>
      <c r="I439" s="152"/>
      <c r="J439" s="153"/>
      <c r="K439" s="153"/>
      <c r="L439" s="153"/>
      <c r="M439" s="336"/>
      <c r="N439" s="152"/>
      <c r="O439" s="152"/>
      <c r="P439" s="359"/>
      <c r="Q439" s="129"/>
      <c r="R439" s="129"/>
      <c r="S439" s="129"/>
      <c r="T439" s="129"/>
      <c r="U439" s="129"/>
      <c r="V439" s="129"/>
      <c r="W439" s="129"/>
    </row>
    <row r="440" spans="1:23" s="124" customFormat="1" ht="12.75" hidden="1">
      <c r="A440" s="792"/>
      <c r="B440" s="144" t="s">
        <v>182</v>
      </c>
      <c r="C440" s="156"/>
      <c r="D440" s="156"/>
      <c r="E440" s="156"/>
      <c r="F440" s="156" t="s">
        <v>192</v>
      </c>
      <c r="G440" s="156" t="s">
        <v>49</v>
      </c>
      <c r="H440" s="156" t="s">
        <v>582</v>
      </c>
      <c r="I440" s="152"/>
      <c r="J440" s="153"/>
      <c r="K440" s="153"/>
      <c r="L440" s="153"/>
      <c r="M440" s="336"/>
      <c r="N440" s="152"/>
      <c r="O440" s="152"/>
      <c r="P440" s="359"/>
      <c r="Q440" s="129"/>
      <c r="R440" s="129"/>
      <c r="S440" s="129"/>
      <c r="T440" s="129"/>
      <c r="U440" s="129"/>
      <c r="V440" s="129"/>
      <c r="W440" s="129"/>
    </row>
    <row r="441" spans="1:23" s="124" customFormat="1" ht="12.75">
      <c r="A441" s="792"/>
      <c r="B441" s="162" t="s">
        <v>512</v>
      </c>
      <c r="C441" s="156"/>
      <c r="D441" s="156" t="s">
        <v>568</v>
      </c>
      <c r="E441" s="156" t="s">
        <v>582</v>
      </c>
      <c r="F441" s="156" t="s">
        <v>194</v>
      </c>
      <c r="G441" s="156" t="s">
        <v>49</v>
      </c>
      <c r="H441" s="156"/>
      <c r="I441" s="147">
        <f>I442</f>
        <v>3163.507</v>
      </c>
      <c r="J441" s="153"/>
      <c r="K441" s="153"/>
      <c r="L441" s="153"/>
      <c r="M441" s="336">
        <f>M442</f>
        <v>2972.843</v>
      </c>
      <c r="N441" s="147">
        <f>N442</f>
        <v>0</v>
      </c>
      <c r="O441" s="147">
        <f>O442</f>
        <v>0</v>
      </c>
      <c r="P441" s="359"/>
      <c r="Q441" s="129"/>
      <c r="R441" s="129"/>
      <c r="S441" s="129"/>
      <c r="T441" s="129"/>
      <c r="U441" s="129"/>
      <c r="V441" s="129"/>
      <c r="W441" s="129"/>
    </row>
    <row r="442" spans="1:23" s="124" customFormat="1" ht="12.75">
      <c r="A442" s="792"/>
      <c r="B442" s="144" t="s">
        <v>182</v>
      </c>
      <c r="C442" s="156"/>
      <c r="D442" s="156"/>
      <c r="E442" s="156"/>
      <c r="F442" s="156" t="s">
        <v>194</v>
      </c>
      <c r="G442" s="156" t="s">
        <v>49</v>
      </c>
      <c r="H442" s="156" t="s">
        <v>582</v>
      </c>
      <c r="I442" s="147">
        <v>3163.507</v>
      </c>
      <c r="J442" s="153"/>
      <c r="K442" s="153"/>
      <c r="L442" s="153"/>
      <c r="M442" s="336">
        <f>1831.94-94.8+2140.203-904.5</f>
        <v>2972.843</v>
      </c>
      <c r="N442" s="147"/>
      <c r="O442" s="147"/>
      <c r="P442" s="359"/>
      <c r="Q442" s="129"/>
      <c r="R442" s="129"/>
      <c r="S442" s="129"/>
      <c r="T442" s="129"/>
      <c r="U442" s="129"/>
      <c r="V442" s="129"/>
      <c r="W442" s="129"/>
    </row>
    <row r="443" spans="1:23" s="124" customFormat="1" ht="38.25" hidden="1">
      <c r="A443" s="792"/>
      <c r="B443" s="150" t="s">
        <v>531</v>
      </c>
      <c r="C443" s="156"/>
      <c r="D443" s="155" t="s">
        <v>595</v>
      </c>
      <c r="E443" s="155" t="s">
        <v>614</v>
      </c>
      <c r="F443" s="155" t="s">
        <v>532</v>
      </c>
      <c r="G443" s="193"/>
      <c r="H443" s="155"/>
      <c r="I443" s="175">
        <f>I444</f>
        <v>182.53199999999998</v>
      </c>
      <c r="J443" s="175"/>
      <c r="K443" s="175">
        <f>K444</f>
        <v>85</v>
      </c>
      <c r="L443" s="175">
        <f>L444</f>
        <v>85</v>
      </c>
      <c r="M443" s="349">
        <f>M444</f>
        <v>0</v>
      </c>
      <c r="N443" s="175">
        <f>N444</f>
        <v>0</v>
      </c>
      <c r="O443" s="175">
        <f>O444</f>
        <v>0</v>
      </c>
      <c r="P443" s="359"/>
      <c r="Q443" s="129"/>
      <c r="R443" s="129"/>
      <c r="S443" s="129"/>
      <c r="T443" s="129"/>
      <c r="U443" s="129"/>
      <c r="V443" s="129"/>
      <c r="W443" s="129"/>
    </row>
    <row r="444" spans="1:23" s="124" customFormat="1" ht="38.25" hidden="1">
      <c r="A444" s="792"/>
      <c r="B444" s="54" t="s">
        <v>214</v>
      </c>
      <c r="C444" s="156"/>
      <c r="D444" s="156" t="s">
        <v>595</v>
      </c>
      <c r="E444" s="156" t="s">
        <v>614</v>
      </c>
      <c r="F444" s="155" t="s">
        <v>746</v>
      </c>
      <c r="G444" s="193"/>
      <c r="H444" s="156"/>
      <c r="I444" s="175">
        <f>I447</f>
        <v>182.53199999999998</v>
      </c>
      <c r="J444" s="175"/>
      <c r="K444" s="175">
        <f>K447</f>
        <v>85</v>
      </c>
      <c r="L444" s="175">
        <f>L447</f>
        <v>85</v>
      </c>
      <c r="M444" s="349">
        <f>M447</f>
        <v>0</v>
      </c>
      <c r="N444" s="175">
        <f>N447</f>
        <v>0</v>
      </c>
      <c r="O444" s="175">
        <f>O447</f>
        <v>0</v>
      </c>
      <c r="P444" s="359"/>
      <c r="Q444" s="129"/>
      <c r="R444" s="129"/>
      <c r="S444" s="129"/>
      <c r="T444" s="129"/>
      <c r="U444" s="129"/>
      <c r="V444" s="129"/>
      <c r="W444" s="129"/>
    </row>
    <row r="445" spans="1:23" s="124" customFormat="1" ht="25.5" hidden="1">
      <c r="A445" s="792"/>
      <c r="B445" s="158" t="s">
        <v>630</v>
      </c>
      <c r="C445" s="178"/>
      <c r="D445" s="178" t="s">
        <v>595</v>
      </c>
      <c r="E445" s="178" t="s">
        <v>614</v>
      </c>
      <c r="F445" s="178" t="s">
        <v>631</v>
      </c>
      <c r="G445" s="567" t="s">
        <v>632</v>
      </c>
      <c r="H445" s="568"/>
      <c r="I445" s="569"/>
      <c r="J445" s="285"/>
      <c r="K445" s="796"/>
      <c r="L445" s="797"/>
      <c r="M445" s="798"/>
      <c r="P445" s="359"/>
      <c r="Q445" s="129"/>
      <c r="R445" s="129"/>
      <c r="S445" s="129"/>
      <c r="T445" s="129"/>
      <c r="U445" s="129"/>
      <c r="V445" s="129"/>
      <c r="W445" s="129"/>
    </row>
    <row r="446" spans="1:15" ht="39" customHeight="1" hidden="1">
      <c r="A446" s="788"/>
      <c r="B446" s="158" t="s">
        <v>633</v>
      </c>
      <c r="C446" s="178"/>
      <c r="D446" s="178" t="s">
        <v>595</v>
      </c>
      <c r="E446" s="178" t="s">
        <v>614</v>
      </c>
      <c r="F446" s="178" t="s">
        <v>634</v>
      </c>
      <c r="G446" s="567" t="s">
        <v>635</v>
      </c>
      <c r="H446" s="568"/>
      <c r="I446" s="569"/>
      <c r="J446" s="210"/>
      <c r="K446" s="799"/>
      <c r="L446" s="800"/>
      <c r="M446" s="801"/>
      <c r="N446" s="1"/>
      <c r="O446" s="1"/>
    </row>
    <row r="447" spans="1:15" ht="25.5" hidden="1">
      <c r="A447" s="788"/>
      <c r="B447" s="238" t="s">
        <v>264</v>
      </c>
      <c r="C447" s="178"/>
      <c r="D447" s="156" t="s">
        <v>595</v>
      </c>
      <c r="E447" s="156" t="s">
        <v>614</v>
      </c>
      <c r="F447" s="156" t="s">
        <v>746</v>
      </c>
      <c r="G447" s="141" t="s">
        <v>49</v>
      </c>
      <c r="H447" s="156"/>
      <c r="I447" s="212">
        <f>I448</f>
        <v>182.53199999999998</v>
      </c>
      <c r="J447" s="213"/>
      <c r="K447" s="214">
        <v>85</v>
      </c>
      <c r="L447" s="212">
        <v>85</v>
      </c>
      <c r="M447" s="342">
        <f>M448</f>
        <v>0</v>
      </c>
      <c r="N447" s="212">
        <f>N448</f>
        <v>0</v>
      </c>
      <c r="O447" s="212">
        <f>O448</f>
        <v>0</v>
      </c>
    </row>
    <row r="448" spans="1:15" ht="12.75" hidden="1">
      <c r="A448" s="788"/>
      <c r="B448" s="162" t="s">
        <v>613</v>
      </c>
      <c r="C448" s="178"/>
      <c r="D448" s="156"/>
      <c r="E448" s="156"/>
      <c r="F448" s="156" t="s">
        <v>746</v>
      </c>
      <c r="G448" s="141" t="s">
        <v>49</v>
      </c>
      <c r="H448" s="156" t="s">
        <v>614</v>
      </c>
      <c r="I448" s="212">
        <f>85+97.532</f>
        <v>182.53199999999998</v>
      </c>
      <c r="J448" s="213"/>
      <c r="K448" s="214">
        <v>85</v>
      </c>
      <c r="L448" s="212">
        <v>85</v>
      </c>
      <c r="M448" s="342"/>
      <c r="N448" s="212"/>
      <c r="O448" s="212"/>
    </row>
    <row r="449" spans="1:15" ht="38.25">
      <c r="A449" s="788"/>
      <c r="B449" s="329" t="s">
        <v>214</v>
      </c>
      <c r="C449" s="211"/>
      <c r="D449" s="156"/>
      <c r="E449" s="156"/>
      <c r="F449" s="163" t="s">
        <v>746</v>
      </c>
      <c r="G449" s="141"/>
      <c r="H449" s="156"/>
      <c r="I449" s="212"/>
      <c r="J449" s="213"/>
      <c r="K449" s="214"/>
      <c r="L449" s="212"/>
      <c r="M449" s="343">
        <f>M450</f>
        <v>2517.18454</v>
      </c>
      <c r="N449" s="212"/>
      <c r="O449" s="212"/>
    </row>
    <row r="450" spans="1:15" ht="12.75">
      <c r="A450" s="788"/>
      <c r="B450" s="162" t="s">
        <v>512</v>
      </c>
      <c r="C450" s="211"/>
      <c r="D450" s="156"/>
      <c r="E450" s="156"/>
      <c r="F450" s="225" t="s">
        <v>746</v>
      </c>
      <c r="G450" s="141" t="s">
        <v>49</v>
      </c>
      <c r="H450" s="156"/>
      <c r="I450" s="212"/>
      <c r="J450" s="213"/>
      <c r="K450" s="214"/>
      <c r="L450" s="212"/>
      <c r="M450" s="342">
        <f>M451</f>
        <v>2517.18454</v>
      </c>
      <c r="N450" s="212"/>
      <c r="O450" s="212"/>
    </row>
    <row r="451" spans="1:17" ht="12.75">
      <c r="A451" s="788"/>
      <c r="B451" s="162" t="s">
        <v>613</v>
      </c>
      <c r="C451" s="211"/>
      <c r="D451" s="156"/>
      <c r="E451" s="156"/>
      <c r="F451" s="225" t="s">
        <v>746</v>
      </c>
      <c r="G451" s="141" t="s">
        <v>49</v>
      </c>
      <c r="H451" s="156" t="s">
        <v>614</v>
      </c>
      <c r="I451" s="212"/>
      <c r="J451" s="213"/>
      <c r="K451" s="214"/>
      <c r="L451" s="212"/>
      <c r="M451" s="342">
        <f>170+2347.18454</f>
        <v>2517.18454</v>
      </c>
      <c r="N451" s="212"/>
      <c r="O451" s="212"/>
      <c r="Q451" s="366">
        <v>2347184.54</v>
      </c>
    </row>
    <row r="452" spans="1:15" ht="38.25">
      <c r="A452" s="788"/>
      <c r="B452" s="353" t="s">
        <v>786</v>
      </c>
      <c r="C452" s="211"/>
      <c r="D452" s="156"/>
      <c r="E452" s="156"/>
      <c r="F452" s="163" t="s">
        <v>785</v>
      </c>
      <c r="G452" s="141"/>
      <c r="H452" s="156"/>
      <c r="I452" s="212"/>
      <c r="J452" s="213"/>
      <c r="K452" s="214"/>
      <c r="L452" s="212"/>
      <c r="M452" s="343">
        <f>M453</f>
        <v>400</v>
      </c>
      <c r="N452" s="212"/>
      <c r="O452" s="212"/>
    </row>
    <row r="453" spans="1:15" ht="12.75">
      <c r="A453" s="788"/>
      <c r="B453" s="162" t="s">
        <v>512</v>
      </c>
      <c r="C453" s="211"/>
      <c r="D453" s="156"/>
      <c r="E453" s="156"/>
      <c r="F453" s="225" t="s">
        <v>785</v>
      </c>
      <c r="G453" s="141" t="s">
        <v>49</v>
      </c>
      <c r="H453" s="156"/>
      <c r="I453" s="212"/>
      <c r="J453" s="213"/>
      <c r="K453" s="214"/>
      <c r="L453" s="212"/>
      <c r="M453" s="342">
        <f>M454</f>
        <v>400</v>
      </c>
      <c r="N453" s="212"/>
      <c r="O453" s="212"/>
    </row>
    <row r="454" spans="1:15" ht="12.75">
      <c r="A454" s="788"/>
      <c r="B454" s="353" t="s">
        <v>529</v>
      </c>
      <c r="C454" s="211"/>
      <c r="D454" s="156"/>
      <c r="E454" s="156"/>
      <c r="F454" s="225" t="s">
        <v>785</v>
      </c>
      <c r="G454" s="141" t="s">
        <v>49</v>
      </c>
      <c r="H454" s="156" t="s">
        <v>530</v>
      </c>
      <c r="I454" s="212"/>
      <c r="J454" s="213"/>
      <c r="K454" s="214"/>
      <c r="L454" s="212"/>
      <c r="M454" s="342">
        <v>400</v>
      </c>
      <c r="N454" s="212"/>
      <c r="O454" s="212"/>
    </row>
    <row r="455" spans="1:15" ht="12.75">
      <c r="A455" s="788"/>
      <c r="B455" s="245" t="s">
        <v>299</v>
      </c>
      <c r="C455" s="211"/>
      <c r="D455" s="156"/>
      <c r="E455" s="156"/>
      <c r="F455" s="163" t="s">
        <v>300</v>
      </c>
      <c r="G455" s="141"/>
      <c r="H455" s="156"/>
      <c r="I455" s="212">
        <f>I458</f>
        <v>153.32</v>
      </c>
      <c r="J455" s="213"/>
      <c r="K455" s="214"/>
      <c r="L455" s="212"/>
      <c r="M455" s="343">
        <f>M458+M456</f>
        <v>268.455</v>
      </c>
      <c r="N455" s="289">
        <f>N458+N456</f>
        <v>585.8199999999999</v>
      </c>
      <c r="O455" s="289">
        <f>O458+O456</f>
        <v>610.887</v>
      </c>
    </row>
    <row r="456" spans="1:15" ht="12.75">
      <c r="A456" s="788"/>
      <c r="B456" s="162" t="s">
        <v>512</v>
      </c>
      <c r="C456" s="211"/>
      <c r="D456" s="156"/>
      <c r="E456" s="156"/>
      <c r="F456" s="225" t="s">
        <v>300</v>
      </c>
      <c r="G456" s="141" t="s">
        <v>49</v>
      </c>
      <c r="H456" s="156"/>
      <c r="I456" s="212"/>
      <c r="J456" s="213"/>
      <c r="K456" s="214"/>
      <c r="L456" s="212"/>
      <c r="M456" s="342">
        <f>M457</f>
        <v>28.455</v>
      </c>
      <c r="N456" s="212">
        <f>N457</f>
        <v>31.3</v>
      </c>
      <c r="O456" s="212">
        <f>O457</f>
        <v>34.43</v>
      </c>
    </row>
    <row r="457" spans="1:15" ht="12.75">
      <c r="A457" s="788"/>
      <c r="B457" s="169" t="s">
        <v>298</v>
      </c>
      <c r="C457" s="211"/>
      <c r="D457" s="156"/>
      <c r="E457" s="156"/>
      <c r="F457" s="225" t="s">
        <v>300</v>
      </c>
      <c r="G457" s="141" t="s">
        <v>49</v>
      </c>
      <c r="H457" s="156" t="s">
        <v>680</v>
      </c>
      <c r="I457" s="212"/>
      <c r="J457" s="213"/>
      <c r="K457" s="214"/>
      <c r="L457" s="212"/>
      <c r="M457" s="342">
        <v>28.455</v>
      </c>
      <c r="N457" s="212">
        <v>31.3</v>
      </c>
      <c r="O457" s="212">
        <v>34.43</v>
      </c>
    </row>
    <row r="458" spans="1:15" ht="12.75">
      <c r="A458" s="788"/>
      <c r="B458" s="162" t="s">
        <v>679</v>
      </c>
      <c r="C458" s="226"/>
      <c r="D458" s="156" t="s">
        <v>676</v>
      </c>
      <c r="E458" s="156" t="s">
        <v>680</v>
      </c>
      <c r="F458" s="225" t="s">
        <v>300</v>
      </c>
      <c r="G458" s="141" t="s">
        <v>302</v>
      </c>
      <c r="H458" s="156"/>
      <c r="I458" s="149">
        <f aca="true" t="shared" si="45" ref="I458:O458">I459</f>
        <v>153.32</v>
      </c>
      <c r="J458" s="149">
        <f t="shared" si="45"/>
        <v>172</v>
      </c>
      <c r="K458" s="149">
        <f t="shared" si="45"/>
        <v>172</v>
      </c>
      <c r="L458" s="149">
        <f t="shared" si="45"/>
        <v>172</v>
      </c>
      <c r="M458" s="336">
        <f t="shared" si="45"/>
        <v>240</v>
      </c>
      <c r="N458" s="149">
        <f t="shared" si="45"/>
        <v>554.52</v>
      </c>
      <c r="O458" s="149">
        <f t="shared" si="45"/>
        <v>576.457</v>
      </c>
    </row>
    <row r="459" spans="1:15" ht="12.75">
      <c r="A459" s="788"/>
      <c r="B459" s="169" t="s">
        <v>298</v>
      </c>
      <c r="C459" s="226"/>
      <c r="D459" s="156" t="s">
        <v>676</v>
      </c>
      <c r="E459" s="156" t="s">
        <v>680</v>
      </c>
      <c r="F459" s="225" t="s">
        <v>300</v>
      </c>
      <c r="G459" s="141" t="s">
        <v>302</v>
      </c>
      <c r="H459" s="156" t="s">
        <v>680</v>
      </c>
      <c r="I459" s="149">
        <v>153.32</v>
      </c>
      <c r="J459" s="149">
        <v>172</v>
      </c>
      <c r="K459" s="149">
        <v>172</v>
      </c>
      <c r="L459" s="149">
        <v>172</v>
      </c>
      <c r="M459" s="336">
        <f>131.855+108.145</f>
        <v>240</v>
      </c>
      <c r="N459" s="149">
        <v>554.52</v>
      </c>
      <c r="O459" s="149">
        <v>576.457</v>
      </c>
    </row>
    <row r="460" spans="1:15" ht="25.5" hidden="1">
      <c r="A460" s="788"/>
      <c r="B460" s="352" t="s">
        <v>344</v>
      </c>
      <c r="C460" s="226"/>
      <c r="D460" s="156"/>
      <c r="E460" s="156"/>
      <c r="F460" s="163" t="s">
        <v>220</v>
      </c>
      <c r="G460" s="141"/>
      <c r="H460" s="156"/>
      <c r="I460" s="149">
        <f>I461</f>
        <v>0</v>
      </c>
      <c r="J460" s="290"/>
      <c r="K460" s="291"/>
      <c r="L460" s="291"/>
      <c r="M460" s="337">
        <f aca="true" t="shared" si="46" ref="M460:O461">M461</f>
        <v>0</v>
      </c>
      <c r="N460" s="153">
        <f t="shared" si="46"/>
        <v>0</v>
      </c>
      <c r="O460" s="153">
        <f t="shared" si="46"/>
        <v>0</v>
      </c>
    </row>
    <row r="461" spans="1:15" ht="12.75" hidden="1">
      <c r="A461" s="788"/>
      <c r="B461" s="196" t="s">
        <v>718</v>
      </c>
      <c r="C461" s="226"/>
      <c r="D461" s="156"/>
      <c r="E461" s="156"/>
      <c r="F461" s="225" t="s">
        <v>220</v>
      </c>
      <c r="G461" s="141" t="s">
        <v>170</v>
      </c>
      <c r="H461" s="156"/>
      <c r="I461" s="149">
        <f>I462</f>
        <v>0</v>
      </c>
      <c r="J461" s="290"/>
      <c r="K461" s="291"/>
      <c r="L461" s="291"/>
      <c r="M461" s="336">
        <f t="shared" si="46"/>
        <v>0</v>
      </c>
      <c r="N461" s="149">
        <f t="shared" si="46"/>
        <v>0</v>
      </c>
      <c r="O461" s="149">
        <f t="shared" si="46"/>
        <v>0</v>
      </c>
    </row>
    <row r="462" spans="1:16" ht="12.75" hidden="1">
      <c r="A462" s="788"/>
      <c r="B462" s="162" t="s">
        <v>613</v>
      </c>
      <c r="C462" s="226"/>
      <c r="D462" s="156"/>
      <c r="E462" s="156"/>
      <c r="F462" s="225" t="s">
        <v>220</v>
      </c>
      <c r="G462" s="141" t="s">
        <v>170</v>
      </c>
      <c r="H462" s="156" t="s">
        <v>614</v>
      </c>
      <c r="I462" s="149"/>
      <c r="J462" s="290"/>
      <c r="K462" s="291"/>
      <c r="L462" s="291"/>
      <c r="M462" s="336">
        <f>4460.87+439.13-170-4583.625-146.375</f>
        <v>0</v>
      </c>
      <c r="N462" s="149"/>
      <c r="O462" s="149"/>
      <c r="P462" s="354">
        <v>-4583625</v>
      </c>
    </row>
    <row r="463" spans="1:15" ht="25.5" hidden="1">
      <c r="A463" s="788"/>
      <c r="B463" s="169" t="s">
        <v>747</v>
      </c>
      <c r="C463" s="226"/>
      <c r="D463" s="156"/>
      <c r="E463" s="156"/>
      <c r="F463" s="155" t="s">
        <v>748</v>
      </c>
      <c r="G463" s="141"/>
      <c r="H463" s="156"/>
      <c r="I463" s="292">
        <f>I464</f>
        <v>17908.526</v>
      </c>
      <c r="J463" s="290"/>
      <c r="K463" s="291"/>
      <c r="L463" s="291"/>
      <c r="M463" s="336">
        <f aca="true" t="shared" si="47" ref="M463:O464">M464</f>
        <v>0</v>
      </c>
      <c r="N463" s="292">
        <f t="shared" si="47"/>
        <v>0</v>
      </c>
      <c r="O463" s="292">
        <f t="shared" si="47"/>
        <v>0</v>
      </c>
    </row>
    <row r="464" spans="1:28" ht="25.5" hidden="1">
      <c r="A464" s="788"/>
      <c r="B464" s="238" t="s">
        <v>264</v>
      </c>
      <c r="C464" s="226"/>
      <c r="D464" s="156"/>
      <c r="E464" s="156"/>
      <c r="F464" s="156" t="s">
        <v>748</v>
      </c>
      <c r="G464" s="141" t="s">
        <v>49</v>
      </c>
      <c r="H464" s="156"/>
      <c r="I464" s="292">
        <f>I465</f>
        <v>17908.526</v>
      </c>
      <c r="J464" s="290"/>
      <c r="K464" s="291"/>
      <c r="L464" s="291"/>
      <c r="M464" s="336">
        <f t="shared" si="47"/>
        <v>0</v>
      </c>
      <c r="N464" s="292">
        <f t="shared" si="47"/>
        <v>0</v>
      </c>
      <c r="O464" s="292">
        <f t="shared" si="47"/>
        <v>0</v>
      </c>
      <c r="P464" s="365"/>
      <c r="Q464" s="293"/>
      <c r="R464" s="293"/>
      <c r="S464" s="293"/>
      <c r="T464" s="283"/>
      <c r="U464" s="294"/>
      <c r="V464" s="295"/>
      <c r="W464" s="295"/>
      <c r="AB464" s="202">
        <f>AB465</f>
        <v>672.105</v>
      </c>
    </row>
    <row r="465" spans="1:28" ht="12.75" hidden="1">
      <c r="A465" s="788"/>
      <c r="B465" s="54" t="s">
        <v>224</v>
      </c>
      <c r="C465" s="226"/>
      <c r="D465" s="156"/>
      <c r="E465" s="156"/>
      <c r="F465" s="156" t="s">
        <v>748</v>
      </c>
      <c r="G465" s="141" t="s">
        <v>49</v>
      </c>
      <c r="H465" s="156" t="s">
        <v>636</v>
      </c>
      <c r="I465" s="292">
        <v>17908.526</v>
      </c>
      <c r="J465" s="290"/>
      <c r="K465" s="291"/>
      <c r="L465" s="291"/>
      <c r="M465" s="336"/>
      <c r="N465" s="292"/>
      <c r="O465" s="292"/>
      <c r="P465" s="365"/>
      <c r="Q465" s="293"/>
      <c r="R465" s="293"/>
      <c r="S465" s="293"/>
      <c r="T465" s="283"/>
      <c r="U465" s="294"/>
      <c r="V465" s="295"/>
      <c r="W465" s="295"/>
      <c r="AB465" s="202">
        <v>672.105</v>
      </c>
    </row>
    <row r="466" spans="1:15" ht="38.25" hidden="1">
      <c r="A466" s="788"/>
      <c r="B466" s="238" t="s">
        <v>749</v>
      </c>
      <c r="C466" s="226"/>
      <c r="D466" s="156"/>
      <c r="E466" s="156"/>
      <c r="F466" s="155" t="s">
        <v>750</v>
      </c>
      <c r="G466" s="141"/>
      <c r="H466" s="156"/>
      <c r="I466" s="292">
        <f>I467</f>
        <v>7028.639</v>
      </c>
      <c r="J466" s="290"/>
      <c r="K466" s="291"/>
      <c r="L466" s="291"/>
      <c r="M466" s="336">
        <f aca="true" t="shared" si="48" ref="M466:O467">M467</f>
        <v>0</v>
      </c>
      <c r="N466" s="292">
        <f t="shared" si="48"/>
        <v>0</v>
      </c>
      <c r="O466" s="292">
        <f t="shared" si="48"/>
        <v>0</v>
      </c>
    </row>
    <row r="467" spans="1:15" ht="25.5" hidden="1">
      <c r="A467" s="788"/>
      <c r="B467" s="238" t="s">
        <v>264</v>
      </c>
      <c r="C467" s="226"/>
      <c r="D467" s="156"/>
      <c r="E467" s="156"/>
      <c r="F467" s="156" t="s">
        <v>750</v>
      </c>
      <c r="G467" s="141" t="s">
        <v>49</v>
      </c>
      <c r="H467" s="156"/>
      <c r="I467" s="292">
        <f>I468</f>
        <v>7028.639</v>
      </c>
      <c r="J467" s="290"/>
      <c r="K467" s="291"/>
      <c r="L467" s="291"/>
      <c r="M467" s="336">
        <f t="shared" si="48"/>
        <v>0</v>
      </c>
      <c r="N467" s="292">
        <f t="shared" si="48"/>
        <v>0</v>
      </c>
      <c r="O467" s="292">
        <f t="shared" si="48"/>
        <v>0</v>
      </c>
    </row>
    <row r="468" spans="1:15" ht="12.75" hidden="1">
      <c r="A468" s="788"/>
      <c r="B468" s="54" t="s">
        <v>224</v>
      </c>
      <c r="C468" s="226"/>
      <c r="D468" s="156"/>
      <c r="E468" s="156"/>
      <c r="F468" s="156" t="s">
        <v>750</v>
      </c>
      <c r="G468" s="141" t="s">
        <v>49</v>
      </c>
      <c r="H468" s="156" t="s">
        <v>636</v>
      </c>
      <c r="I468" s="292">
        <f>838.062+6190.577</f>
        <v>7028.639</v>
      </c>
      <c r="J468" s="290"/>
      <c r="K468" s="291"/>
      <c r="L468" s="291"/>
      <c r="M468" s="336"/>
      <c r="N468" s="292"/>
      <c r="O468" s="292"/>
    </row>
    <row r="469" spans="1:15" ht="25.5">
      <c r="A469" s="788"/>
      <c r="B469" s="263" t="s">
        <v>751</v>
      </c>
      <c r="C469" s="178"/>
      <c r="D469" s="156"/>
      <c r="E469" s="156"/>
      <c r="F469" s="155" t="s">
        <v>199</v>
      </c>
      <c r="G469" s="141"/>
      <c r="H469" s="156"/>
      <c r="I469" s="296"/>
      <c r="J469" s="297"/>
      <c r="K469" s="296">
        <f>K470</f>
        <v>0</v>
      </c>
      <c r="L469" s="296">
        <f>L470</f>
        <v>0</v>
      </c>
      <c r="M469" s="344">
        <f>M470</f>
        <v>2870.852</v>
      </c>
      <c r="N469" s="298">
        <f>N470</f>
        <v>0</v>
      </c>
      <c r="O469" s="298">
        <f>O470</f>
        <v>0</v>
      </c>
    </row>
    <row r="470" spans="1:15" ht="25.5">
      <c r="A470" s="788"/>
      <c r="B470" s="238" t="s">
        <v>264</v>
      </c>
      <c r="C470" s="156"/>
      <c r="D470" s="156" t="s">
        <v>595</v>
      </c>
      <c r="E470" s="156" t="s">
        <v>596</v>
      </c>
      <c r="F470" s="156" t="s">
        <v>199</v>
      </c>
      <c r="G470" s="156" t="s">
        <v>49</v>
      </c>
      <c r="H470" s="156"/>
      <c r="I470" s="197"/>
      <c r="J470" s="198"/>
      <c r="K470" s="214"/>
      <c r="L470" s="789"/>
      <c r="M470" s="341">
        <f>M471</f>
        <v>2870.852</v>
      </c>
      <c r="N470" s="197">
        <f>N471</f>
        <v>0</v>
      </c>
      <c r="O470" s="197">
        <f>O471</f>
        <v>0</v>
      </c>
    </row>
    <row r="471" spans="1:15" ht="12.75">
      <c r="A471" s="788"/>
      <c r="B471" s="162" t="s">
        <v>197</v>
      </c>
      <c r="C471" s="156"/>
      <c r="D471" s="156"/>
      <c r="E471" s="156"/>
      <c r="F471" s="156" t="s">
        <v>199</v>
      </c>
      <c r="G471" s="156" t="s">
        <v>49</v>
      </c>
      <c r="H471" s="156" t="s">
        <v>596</v>
      </c>
      <c r="I471" s="197"/>
      <c r="J471" s="198"/>
      <c r="K471" s="214"/>
      <c r="L471" s="789"/>
      <c r="M471" s="341">
        <f>1172.707+1698.145</f>
        <v>2870.852</v>
      </c>
      <c r="N471" s="197"/>
      <c r="O471" s="197"/>
    </row>
    <row r="472" spans="1:15" ht="27" customHeight="1" hidden="1">
      <c r="A472" s="788"/>
      <c r="B472" s="196" t="s">
        <v>742</v>
      </c>
      <c r="C472" s="156"/>
      <c r="D472" s="156" t="s">
        <v>595</v>
      </c>
      <c r="E472" s="156" t="s">
        <v>596</v>
      </c>
      <c r="F472" s="155" t="s">
        <v>743</v>
      </c>
      <c r="G472" s="193"/>
      <c r="H472" s="156"/>
      <c r="I472" s="197"/>
      <c r="J472" s="194"/>
      <c r="K472" s="197">
        <f>K474</f>
        <v>10000</v>
      </c>
      <c r="L472" s="197">
        <f>L474</f>
        <v>10000</v>
      </c>
      <c r="M472" s="341"/>
      <c r="N472" s="197"/>
      <c r="O472" s="197"/>
    </row>
    <row r="473" spans="1:15" ht="24.75" customHeight="1" hidden="1">
      <c r="A473" s="788"/>
      <c r="B473" s="284" t="s">
        <v>718</v>
      </c>
      <c r="C473" s="156"/>
      <c r="D473" s="156"/>
      <c r="E473" s="156"/>
      <c r="F473" s="156" t="s">
        <v>743</v>
      </c>
      <c r="G473" s="156" t="s">
        <v>170</v>
      </c>
      <c r="H473" s="156"/>
      <c r="I473" s="147"/>
      <c r="J473" s="193"/>
      <c r="K473" s="204">
        <v>10000</v>
      </c>
      <c r="L473" s="204">
        <v>10000</v>
      </c>
      <c r="M473" s="336"/>
      <c r="N473" s="147"/>
      <c r="O473" s="147"/>
    </row>
    <row r="474" spans="1:15" ht="17.25" customHeight="1" hidden="1">
      <c r="A474" s="788"/>
      <c r="B474" s="162" t="s">
        <v>197</v>
      </c>
      <c r="C474" s="156"/>
      <c r="D474" s="156" t="s">
        <v>595</v>
      </c>
      <c r="E474" s="156" t="s">
        <v>596</v>
      </c>
      <c r="F474" s="156" t="s">
        <v>743</v>
      </c>
      <c r="G474" s="156" t="s">
        <v>170</v>
      </c>
      <c r="H474" s="156" t="s">
        <v>596</v>
      </c>
      <c r="I474" s="147"/>
      <c r="J474" s="193"/>
      <c r="K474" s="204">
        <v>10000</v>
      </c>
      <c r="L474" s="204">
        <v>10000</v>
      </c>
      <c r="M474" s="336"/>
      <c r="N474" s="147"/>
      <c r="O474" s="147"/>
    </row>
    <row r="475" spans="1:15" ht="39" customHeight="1" hidden="1">
      <c r="A475" s="788"/>
      <c r="B475" s="150" t="s">
        <v>531</v>
      </c>
      <c r="C475" s="156"/>
      <c r="D475" s="155" t="s">
        <v>595</v>
      </c>
      <c r="E475" s="155" t="s">
        <v>614</v>
      </c>
      <c r="F475" s="155" t="s">
        <v>532</v>
      </c>
      <c r="G475" s="193"/>
      <c r="H475" s="155"/>
      <c r="I475" s="175">
        <f>I476</f>
        <v>0</v>
      </c>
      <c r="J475" s="175"/>
      <c r="K475" s="175">
        <f>K476</f>
        <v>85</v>
      </c>
      <c r="L475" s="175">
        <f>L476</f>
        <v>85</v>
      </c>
      <c r="M475" s="349">
        <f>M476</f>
        <v>0</v>
      </c>
      <c r="N475" s="175">
        <f>N476</f>
        <v>0</v>
      </c>
      <c r="O475" s="175">
        <f>O476</f>
        <v>0</v>
      </c>
    </row>
    <row r="476" spans="1:15" ht="43.5" customHeight="1" hidden="1">
      <c r="A476" s="788"/>
      <c r="B476" s="54" t="s">
        <v>214</v>
      </c>
      <c r="C476" s="156"/>
      <c r="D476" s="156" t="s">
        <v>595</v>
      </c>
      <c r="E476" s="156" t="s">
        <v>614</v>
      </c>
      <c r="F476" s="156" t="s">
        <v>629</v>
      </c>
      <c r="G476" s="193"/>
      <c r="H476" s="156"/>
      <c r="I476" s="194">
        <f>I479</f>
        <v>0</v>
      </c>
      <c r="J476" s="194"/>
      <c r="K476" s="194">
        <f>K479</f>
        <v>85</v>
      </c>
      <c r="L476" s="194">
        <f>L479</f>
        <v>85</v>
      </c>
      <c r="M476" s="351">
        <f>M479</f>
        <v>0</v>
      </c>
      <c r="N476" s="194">
        <f>N479</f>
        <v>0</v>
      </c>
      <c r="O476" s="194">
        <f>O479</f>
        <v>0</v>
      </c>
    </row>
    <row r="477" spans="1:15" ht="60.75" customHeight="1" hidden="1">
      <c r="A477" s="788"/>
      <c r="B477" s="158" t="s">
        <v>630</v>
      </c>
      <c r="C477" s="178"/>
      <c r="D477" s="178" t="s">
        <v>595</v>
      </c>
      <c r="E477" s="178" t="s">
        <v>614</v>
      </c>
      <c r="F477" s="178" t="s">
        <v>631</v>
      </c>
      <c r="G477" s="567" t="s">
        <v>632</v>
      </c>
      <c r="H477" s="568"/>
      <c r="I477" s="569"/>
      <c r="J477" s="285"/>
      <c r="K477" s="796"/>
      <c r="L477" s="797"/>
      <c r="M477" s="801"/>
      <c r="N477" s="1"/>
      <c r="O477" s="1"/>
    </row>
    <row r="478" spans="1:15" ht="48" customHeight="1" hidden="1">
      <c r="A478" s="788"/>
      <c r="B478" s="158" t="s">
        <v>633</v>
      </c>
      <c r="C478" s="178"/>
      <c r="D478" s="178" t="s">
        <v>595</v>
      </c>
      <c r="E478" s="178" t="s">
        <v>614</v>
      </c>
      <c r="F478" s="178" t="s">
        <v>634</v>
      </c>
      <c r="G478" s="567" t="s">
        <v>635</v>
      </c>
      <c r="H478" s="568"/>
      <c r="I478" s="569"/>
      <c r="J478" s="210"/>
      <c r="K478" s="799"/>
      <c r="L478" s="800"/>
      <c r="M478" s="801"/>
      <c r="N478" s="1"/>
      <c r="O478" s="1"/>
    </row>
    <row r="479" spans="1:15" ht="16.5" customHeight="1" hidden="1">
      <c r="A479" s="788"/>
      <c r="B479" s="299" t="s">
        <v>512</v>
      </c>
      <c r="C479" s="178"/>
      <c r="D479" s="156" t="s">
        <v>595</v>
      </c>
      <c r="E479" s="156" t="s">
        <v>614</v>
      </c>
      <c r="F479" s="156" t="s">
        <v>629</v>
      </c>
      <c r="G479" s="141" t="s">
        <v>49</v>
      </c>
      <c r="H479" s="156" t="s">
        <v>614</v>
      </c>
      <c r="I479" s="212"/>
      <c r="J479" s="213"/>
      <c r="K479" s="214">
        <v>85</v>
      </c>
      <c r="L479" s="212">
        <v>85</v>
      </c>
      <c r="M479" s="342"/>
      <c r="N479" s="212"/>
      <c r="O479" s="212"/>
    </row>
    <row r="480" spans="1:15" ht="25.5">
      <c r="A480" s="788"/>
      <c r="B480" s="300" t="s">
        <v>105</v>
      </c>
      <c r="C480" s="802"/>
      <c r="D480" s="225"/>
      <c r="E480" s="225"/>
      <c r="F480" s="303" t="s">
        <v>106</v>
      </c>
      <c r="G480" s="225"/>
      <c r="H480" s="225"/>
      <c r="I480" s="304">
        <f>I481+I483</f>
        <v>600.8</v>
      </c>
      <c r="J480" s="213"/>
      <c r="K480" s="214"/>
      <c r="L480" s="212"/>
      <c r="M480" s="345">
        <f>M481+M483</f>
        <v>555.7900000000001</v>
      </c>
      <c r="N480" s="304">
        <f>N481+N483</f>
        <v>0</v>
      </c>
      <c r="O480" s="304">
        <f>O481+O483</f>
        <v>0</v>
      </c>
    </row>
    <row r="481" spans="1:15" ht="16.5" customHeight="1">
      <c r="A481" s="788"/>
      <c r="B481" s="162" t="s">
        <v>721</v>
      </c>
      <c r="C481" s="802"/>
      <c r="D481" s="225"/>
      <c r="E481" s="225"/>
      <c r="F481" s="172" t="s">
        <v>106</v>
      </c>
      <c r="G481" s="156" t="s">
        <v>39</v>
      </c>
      <c r="H481" s="225"/>
      <c r="I481" s="149">
        <f>I482</f>
        <v>493.39</v>
      </c>
      <c r="J481" s="213"/>
      <c r="K481" s="214"/>
      <c r="L481" s="212"/>
      <c r="M481" s="336">
        <f>M482</f>
        <v>553.575</v>
      </c>
      <c r="N481" s="149">
        <f>N482</f>
        <v>0</v>
      </c>
      <c r="O481" s="149">
        <f>O482</f>
        <v>0</v>
      </c>
    </row>
    <row r="482" spans="1:15" ht="16.5" customHeight="1">
      <c r="A482" s="788"/>
      <c r="B482" s="162" t="s">
        <v>102</v>
      </c>
      <c r="C482" s="802"/>
      <c r="D482" s="225"/>
      <c r="E482" s="225"/>
      <c r="F482" s="172" t="s">
        <v>106</v>
      </c>
      <c r="G482" s="156" t="s">
        <v>39</v>
      </c>
      <c r="H482" s="156" t="s">
        <v>544</v>
      </c>
      <c r="I482" s="149">
        <f>378.948+114.442</f>
        <v>493.39</v>
      </c>
      <c r="J482" s="213"/>
      <c r="K482" s="214"/>
      <c r="L482" s="212"/>
      <c r="M482" s="336">
        <f>638.005-84.43</f>
        <v>553.575</v>
      </c>
      <c r="N482" s="149"/>
      <c r="O482" s="149"/>
    </row>
    <row r="483" spans="1:15" ht="16.5" customHeight="1">
      <c r="A483" s="788"/>
      <c r="B483" s="238" t="s">
        <v>264</v>
      </c>
      <c r="C483" s="802"/>
      <c r="D483" s="225"/>
      <c r="E483" s="225"/>
      <c r="F483" s="172" t="s">
        <v>106</v>
      </c>
      <c r="G483" s="156" t="s">
        <v>49</v>
      </c>
      <c r="H483" s="156"/>
      <c r="I483" s="305">
        <f>I484</f>
        <v>107.41</v>
      </c>
      <c r="J483" s="213"/>
      <c r="K483" s="214"/>
      <c r="L483" s="212"/>
      <c r="M483" s="346">
        <f>M484</f>
        <v>2.215</v>
      </c>
      <c r="N483" s="305">
        <f>N484</f>
        <v>0</v>
      </c>
      <c r="O483" s="305">
        <f>O484</f>
        <v>0</v>
      </c>
    </row>
    <row r="484" spans="1:23" ht="16.5" customHeight="1">
      <c r="A484" s="788"/>
      <c r="B484" s="803" t="s">
        <v>752</v>
      </c>
      <c r="C484" s="802"/>
      <c r="D484" s="225"/>
      <c r="E484" s="225"/>
      <c r="F484" s="172" t="s">
        <v>106</v>
      </c>
      <c r="G484" s="156" t="s">
        <v>49</v>
      </c>
      <c r="H484" s="156" t="s">
        <v>544</v>
      </c>
      <c r="I484" s="149">
        <f>86.41+21</f>
        <v>107.41</v>
      </c>
      <c r="J484" s="213"/>
      <c r="K484" s="214"/>
      <c r="L484" s="212"/>
      <c r="M484" s="336">
        <f>2.195+0.02</f>
        <v>2.215</v>
      </c>
      <c r="N484" s="149"/>
      <c r="O484" s="149"/>
      <c r="W484" s="1"/>
    </row>
    <row r="485" spans="1:23" ht="22.5" customHeight="1" thickBot="1">
      <c r="A485" s="788"/>
      <c r="B485" s="804" t="s">
        <v>788</v>
      </c>
      <c r="C485" s="802"/>
      <c r="D485" s="225"/>
      <c r="E485" s="225"/>
      <c r="F485" s="155" t="s">
        <v>787</v>
      </c>
      <c r="G485" s="156"/>
      <c r="H485" s="156"/>
      <c r="I485" s="180"/>
      <c r="J485" s="213"/>
      <c r="K485" s="214"/>
      <c r="L485" s="212"/>
      <c r="M485" s="339">
        <f>M486</f>
        <v>139.6</v>
      </c>
      <c r="N485" s="180"/>
      <c r="O485" s="180"/>
      <c r="Q485" s="366">
        <v>139600</v>
      </c>
      <c r="W485" s="1"/>
    </row>
    <row r="486" spans="1:23" ht="16.5" customHeight="1">
      <c r="A486" s="788"/>
      <c r="B486" s="803" t="s">
        <v>668</v>
      </c>
      <c r="C486" s="802"/>
      <c r="D486" s="225"/>
      <c r="E486" s="225"/>
      <c r="F486" s="156" t="s">
        <v>787</v>
      </c>
      <c r="G486" s="156" t="s">
        <v>253</v>
      </c>
      <c r="H486" s="156"/>
      <c r="I486" s="180"/>
      <c r="J486" s="213"/>
      <c r="K486" s="214"/>
      <c r="L486" s="212"/>
      <c r="M486" s="339">
        <f>M487</f>
        <v>139.6</v>
      </c>
      <c r="N486" s="180"/>
      <c r="O486" s="180"/>
      <c r="W486" s="1"/>
    </row>
    <row r="487" spans="1:23" ht="16.5" customHeight="1">
      <c r="A487" s="788"/>
      <c r="B487" s="162" t="s">
        <v>272</v>
      </c>
      <c r="C487" s="802"/>
      <c r="D487" s="225"/>
      <c r="E487" s="225"/>
      <c r="F487" s="156" t="s">
        <v>787</v>
      </c>
      <c r="G487" s="156" t="s">
        <v>253</v>
      </c>
      <c r="H487" s="156" t="s">
        <v>663</v>
      </c>
      <c r="I487" s="180"/>
      <c r="J487" s="213"/>
      <c r="K487" s="214"/>
      <c r="L487" s="212"/>
      <c r="M487" s="339">
        <v>139.6</v>
      </c>
      <c r="N487" s="180"/>
      <c r="O487" s="180"/>
      <c r="W487" s="1"/>
    </row>
    <row r="488" spans="1:23" ht="12.75">
      <c r="A488" s="788"/>
      <c r="B488" s="805" t="s">
        <v>202</v>
      </c>
      <c r="C488" s="178"/>
      <c r="D488" s="156"/>
      <c r="E488" s="156"/>
      <c r="F488" s="155" t="s">
        <v>203</v>
      </c>
      <c r="G488" s="141"/>
      <c r="H488" s="156"/>
      <c r="I488" s="212">
        <f>I489</f>
        <v>1109.218</v>
      </c>
      <c r="J488" s="213"/>
      <c r="K488" s="214"/>
      <c r="L488" s="212"/>
      <c r="M488" s="342">
        <f aca="true" t="shared" si="49" ref="M488:O489">M489</f>
        <v>713.495</v>
      </c>
      <c r="N488" s="212">
        <f t="shared" si="49"/>
        <v>799.115</v>
      </c>
      <c r="O488" s="212">
        <f t="shared" si="49"/>
        <v>895.01</v>
      </c>
      <c r="W488" s="1"/>
    </row>
    <row r="489" spans="1:23" ht="16.5" customHeight="1">
      <c r="A489" s="788"/>
      <c r="B489" s="238" t="s">
        <v>264</v>
      </c>
      <c r="C489" s="178"/>
      <c r="D489" s="156"/>
      <c r="E489" s="156"/>
      <c r="F489" s="156" t="s">
        <v>203</v>
      </c>
      <c r="G489" s="156" t="s">
        <v>49</v>
      </c>
      <c r="H489" s="156"/>
      <c r="I489" s="212">
        <f>I490</f>
        <v>1109.218</v>
      </c>
      <c r="J489" s="213"/>
      <c r="K489" s="214"/>
      <c r="L489" s="212"/>
      <c r="M489" s="342">
        <f t="shared" si="49"/>
        <v>713.495</v>
      </c>
      <c r="N489" s="212">
        <f t="shared" si="49"/>
        <v>799.115</v>
      </c>
      <c r="O489" s="212">
        <f t="shared" si="49"/>
        <v>895.01</v>
      </c>
      <c r="W489" s="1"/>
    </row>
    <row r="490" spans="1:23" ht="16.5" customHeight="1">
      <c r="A490" s="788"/>
      <c r="B490" s="162" t="s">
        <v>197</v>
      </c>
      <c r="C490" s="178"/>
      <c r="D490" s="156"/>
      <c r="E490" s="156"/>
      <c r="F490" s="156" t="s">
        <v>203</v>
      </c>
      <c r="G490" s="156" t="s">
        <v>49</v>
      </c>
      <c r="H490" s="156" t="s">
        <v>596</v>
      </c>
      <c r="I490" s="147">
        <v>1109.218</v>
      </c>
      <c r="J490" s="213"/>
      <c r="K490" s="214"/>
      <c r="L490" s="308"/>
      <c r="M490" s="336">
        <v>713.495</v>
      </c>
      <c r="N490" s="147">
        <v>799.115</v>
      </c>
      <c r="O490" s="147">
        <v>895.01</v>
      </c>
      <c r="W490" s="1"/>
    </row>
    <row r="491" spans="1:23" ht="25.5" hidden="1">
      <c r="A491" s="788"/>
      <c r="B491" s="300" t="s">
        <v>105</v>
      </c>
      <c r="C491" s="802"/>
      <c r="D491" s="225"/>
      <c r="E491" s="225"/>
      <c r="F491" s="303" t="s">
        <v>106</v>
      </c>
      <c r="G491" s="225"/>
      <c r="H491" s="225"/>
      <c r="I491" s="304">
        <f>I492+I494</f>
        <v>600.8</v>
      </c>
      <c r="J491" s="305"/>
      <c r="K491" s="304">
        <f>K492+K494</f>
        <v>605.883</v>
      </c>
      <c r="L491" s="304">
        <f>L492+L494</f>
        <v>605.883</v>
      </c>
      <c r="M491" s="304">
        <f>M492+M494</f>
        <v>600.8</v>
      </c>
      <c r="N491" s="304">
        <f>N492+N494</f>
        <v>600.8</v>
      </c>
      <c r="O491" s="304">
        <f>O492+O494</f>
        <v>600.8</v>
      </c>
      <c r="W491" s="1"/>
    </row>
    <row r="492" spans="1:23" ht="12.75" hidden="1">
      <c r="A492" s="788"/>
      <c r="B492" s="162" t="s">
        <v>721</v>
      </c>
      <c r="C492" s="802"/>
      <c r="D492" s="225"/>
      <c r="E492" s="225"/>
      <c r="F492" s="172" t="s">
        <v>106</v>
      </c>
      <c r="G492" s="156" t="s">
        <v>39</v>
      </c>
      <c r="H492" s="225"/>
      <c r="I492" s="149">
        <f>I493</f>
        <v>493.39</v>
      </c>
      <c r="J492" s="305"/>
      <c r="K492" s="149">
        <v>555.32</v>
      </c>
      <c r="L492" s="149">
        <v>555.32</v>
      </c>
      <c r="M492" s="149">
        <f>M493</f>
        <v>493.39</v>
      </c>
      <c r="N492" s="149">
        <f>N493</f>
        <v>493.39</v>
      </c>
      <c r="O492" s="149">
        <f>O493</f>
        <v>493.39</v>
      </c>
      <c r="W492" s="1"/>
    </row>
    <row r="493" spans="1:23" ht="12.75" hidden="1">
      <c r="A493" s="788"/>
      <c r="B493" s="162" t="s">
        <v>102</v>
      </c>
      <c r="C493" s="802"/>
      <c r="D493" s="225"/>
      <c r="E493" s="225"/>
      <c r="F493" s="172" t="s">
        <v>106</v>
      </c>
      <c r="G493" s="156" t="s">
        <v>39</v>
      </c>
      <c r="H493" s="156" t="s">
        <v>544</v>
      </c>
      <c r="I493" s="149">
        <f>378.948+114.442</f>
        <v>493.39</v>
      </c>
      <c r="J493" s="305"/>
      <c r="K493" s="149">
        <v>555.32</v>
      </c>
      <c r="L493" s="149">
        <v>555.32</v>
      </c>
      <c r="M493" s="149">
        <f>378.948+114.442</f>
        <v>493.39</v>
      </c>
      <c r="N493" s="149">
        <f>378.948+114.442</f>
        <v>493.39</v>
      </c>
      <c r="O493" s="149">
        <f>378.948+114.442</f>
        <v>493.39</v>
      </c>
      <c r="W493" s="1"/>
    </row>
    <row r="494" spans="1:23" ht="25.5" hidden="1">
      <c r="A494" s="788"/>
      <c r="B494" s="238" t="s">
        <v>264</v>
      </c>
      <c r="C494" s="802"/>
      <c r="D494" s="225"/>
      <c r="E494" s="225"/>
      <c r="F494" s="172" t="s">
        <v>106</v>
      </c>
      <c r="G494" s="156" t="s">
        <v>49</v>
      </c>
      <c r="H494" s="156"/>
      <c r="I494" s="305">
        <f>I495</f>
        <v>107.41</v>
      </c>
      <c r="J494" s="305"/>
      <c r="K494" s="305">
        <v>50.563</v>
      </c>
      <c r="L494" s="305">
        <v>50.563</v>
      </c>
      <c r="M494" s="305">
        <f>M495</f>
        <v>107.41</v>
      </c>
      <c r="N494" s="305">
        <f>N495</f>
        <v>107.41</v>
      </c>
      <c r="O494" s="305">
        <f>O495</f>
        <v>107.41</v>
      </c>
      <c r="W494" s="1"/>
    </row>
    <row r="495" spans="1:23" ht="12.75" hidden="1">
      <c r="A495" s="788"/>
      <c r="B495" s="803" t="s">
        <v>752</v>
      </c>
      <c r="C495" s="802"/>
      <c r="D495" s="225"/>
      <c r="E495" s="225"/>
      <c r="F495" s="172" t="s">
        <v>106</v>
      </c>
      <c r="G495" s="156" t="s">
        <v>49</v>
      </c>
      <c r="H495" s="156" t="s">
        <v>544</v>
      </c>
      <c r="I495" s="149">
        <f>86.41+21</f>
        <v>107.41</v>
      </c>
      <c r="J495" s="305"/>
      <c r="K495" s="305">
        <v>50.563</v>
      </c>
      <c r="L495" s="305">
        <v>50.563</v>
      </c>
      <c r="M495" s="149">
        <f>86.41+21</f>
        <v>107.41</v>
      </c>
      <c r="N495" s="149">
        <f>86.41+21</f>
        <v>107.41</v>
      </c>
      <c r="O495" s="149">
        <f>86.41+21</f>
        <v>107.41</v>
      </c>
      <c r="W495" s="1"/>
    </row>
    <row r="496" spans="1:23" ht="12.75">
      <c r="A496" s="783"/>
      <c r="B496" s="775"/>
      <c r="C496" s="791"/>
      <c r="D496" s="774"/>
      <c r="E496" s="774"/>
      <c r="F496" s="774"/>
      <c r="G496" s="774"/>
      <c r="H496" s="774"/>
      <c r="I496" s="581"/>
      <c r="J496" s="581"/>
      <c r="K496" s="581"/>
      <c r="L496" s="581"/>
      <c r="M496" s="581"/>
      <c r="W496" s="1"/>
    </row>
  </sheetData>
  <sheetProtection/>
  <mergeCells count="16">
    <mergeCell ref="G445:I445"/>
    <mergeCell ref="G446:I446"/>
    <mergeCell ref="G477:I477"/>
    <mergeCell ref="G478:I478"/>
    <mergeCell ref="B21:I21"/>
    <mergeCell ref="A23:I23"/>
    <mergeCell ref="A24:I24"/>
    <mergeCell ref="A26:I26"/>
    <mergeCell ref="G136:I136"/>
    <mergeCell ref="G137:I137"/>
    <mergeCell ref="O11:T11"/>
    <mergeCell ref="O12:T12"/>
    <mergeCell ref="F13:M13"/>
    <mergeCell ref="O14:T14"/>
    <mergeCell ref="G15:M15"/>
    <mergeCell ref="H12:M12"/>
  </mergeCells>
  <printOptions/>
  <pageMargins left="0.5905511811023623" right="0.5905511811023623" top="0.31496062992125984" bottom="0.31496062992125984" header="0.31496062992125984" footer="0.31496062992125984"/>
  <pageSetup firstPageNumber="55" useFirstPageNumber="1" fitToHeight="6" fitToWidth="1" horizontalDpi="600" verticalDpi="600" orientation="portrait" scale="76" r:id="rId1"/>
  <rowBreaks count="1" manualBreakCount="1">
    <brk id="21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1"/>
  <sheetViews>
    <sheetView zoomScaleSheetLayoutView="50" workbookViewId="0" topLeftCell="A473">
      <selection activeCell="B201" sqref="B201"/>
    </sheetView>
  </sheetViews>
  <sheetFormatPr defaultColWidth="9.140625" defaultRowHeight="12.75"/>
  <cols>
    <col min="1" max="1" width="8.8515625" style="1" customWidth="1"/>
    <col min="2" max="2" width="60.28125" style="2" customWidth="1"/>
    <col min="3" max="3" width="10.00390625" style="3" hidden="1" customWidth="1"/>
    <col min="4" max="4" width="9.28125" style="4" hidden="1" customWidth="1"/>
    <col min="5" max="5" width="10.421875" style="4" hidden="1" customWidth="1"/>
    <col min="6" max="6" width="13.28125" style="4" customWidth="1"/>
    <col min="7" max="7" width="10.28125" style="4" customWidth="1"/>
    <col min="8" max="8" width="10.421875" style="4" customWidth="1"/>
    <col min="9" max="9" width="22.140625" style="108" hidden="1" customWidth="1"/>
    <col min="10" max="10" width="14.7109375" style="108" hidden="1" customWidth="1"/>
    <col min="11" max="11" width="15.8515625" style="108" hidden="1" customWidth="1"/>
    <col min="12" max="12" width="18.7109375" style="108" hidden="1" customWidth="1"/>
    <col min="13" max="13" width="22.140625" style="108" hidden="1" customWidth="1"/>
    <col min="14" max="15" width="22.140625" style="108" customWidth="1"/>
    <col min="16" max="23" width="9.140625" style="107" customWidth="1"/>
    <col min="24" max="16384" width="9.140625" style="1" customWidth="1"/>
  </cols>
  <sheetData>
    <row r="1" spans="2:16" ht="12.75">
      <c r="B1" s="775"/>
      <c r="C1" s="791"/>
      <c r="D1" s="774"/>
      <c r="E1" s="774"/>
      <c r="F1" s="774"/>
      <c r="G1" s="774"/>
      <c r="H1" s="774"/>
      <c r="I1" s="581"/>
      <c r="J1" s="581"/>
      <c r="K1" s="581"/>
      <c r="L1" s="581"/>
      <c r="M1" s="581"/>
      <c r="N1" s="581"/>
      <c r="O1" s="776" t="s">
        <v>811</v>
      </c>
      <c r="P1" s="799"/>
    </row>
    <row r="2" spans="2:16" ht="12.75">
      <c r="B2" s="775"/>
      <c r="C2" s="791"/>
      <c r="D2" s="774"/>
      <c r="E2" s="774"/>
      <c r="F2" s="774"/>
      <c r="G2" s="774"/>
      <c r="H2" s="774"/>
      <c r="I2" s="581"/>
      <c r="J2" s="581"/>
      <c r="K2" s="581"/>
      <c r="L2" s="581"/>
      <c r="M2" s="581"/>
      <c r="N2" s="581"/>
      <c r="O2" s="776" t="s">
        <v>1</v>
      </c>
      <c r="P2" s="799"/>
    </row>
    <row r="3" spans="2:16" ht="12.75">
      <c r="B3" s="775"/>
      <c r="C3" s="791"/>
      <c r="D3" s="774"/>
      <c r="E3" s="774"/>
      <c r="F3" s="774"/>
      <c r="G3" s="774"/>
      <c r="H3" s="774"/>
      <c r="I3" s="581"/>
      <c r="J3" s="581"/>
      <c r="K3" s="581"/>
      <c r="L3" s="581"/>
      <c r="M3" s="581"/>
      <c r="N3" s="581"/>
      <c r="O3" s="776" t="s">
        <v>349</v>
      </c>
      <c r="P3" s="799"/>
    </row>
    <row r="4" spans="2:16" ht="12.75">
      <c r="B4" s="775"/>
      <c r="C4" s="791"/>
      <c r="D4" s="774"/>
      <c r="E4" s="774"/>
      <c r="F4" s="774"/>
      <c r="G4" s="774"/>
      <c r="H4" s="774"/>
      <c r="I4" s="581"/>
      <c r="J4" s="581"/>
      <c r="K4" s="581"/>
      <c r="L4" s="581"/>
      <c r="M4" s="581"/>
      <c r="N4" s="581"/>
      <c r="O4" s="776" t="s">
        <v>3</v>
      </c>
      <c r="P4" s="799"/>
    </row>
    <row r="5" spans="2:16" ht="12.75">
      <c r="B5" s="775"/>
      <c r="C5" s="791"/>
      <c r="D5" s="774"/>
      <c r="E5" s="774"/>
      <c r="F5" s="774"/>
      <c r="G5" s="774"/>
      <c r="H5" s="774"/>
      <c r="I5" s="581"/>
      <c r="J5" s="581"/>
      <c r="K5" s="581"/>
      <c r="L5" s="581"/>
      <c r="M5" s="581"/>
      <c r="N5" s="581"/>
      <c r="O5" s="581" t="s">
        <v>807</v>
      </c>
      <c r="P5" s="799"/>
    </row>
    <row r="6" spans="2:16" ht="12.75">
      <c r="B6" s="775"/>
      <c r="C6" s="791"/>
      <c r="D6" s="774"/>
      <c r="E6" s="774"/>
      <c r="F6" s="774"/>
      <c r="G6" s="774"/>
      <c r="H6" s="774"/>
      <c r="I6" s="581"/>
      <c r="J6" s="581"/>
      <c r="K6" s="581"/>
      <c r="L6" s="581"/>
      <c r="M6" s="581"/>
      <c r="N6" s="581"/>
      <c r="O6" s="806"/>
      <c r="P6" s="799"/>
    </row>
    <row r="7" spans="2:16" ht="12.75">
      <c r="B7" s="775"/>
      <c r="C7" s="791"/>
      <c r="D7" s="774"/>
      <c r="E7" s="774"/>
      <c r="F7" s="774"/>
      <c r="G7" s="774"/>
      <c r="H7" s="774"/>
      <c r="I7" s="581"/>
      <c r="J7" s="581"/>
      <c r="K7" s="581"/>
      <c r="L7" s="581"/>
      <c r="M7" s="581"/>
      <c r="N7" s="581"/>
      <c r="O7" s="819" t="s">
        <v>5</v>
      </c>
      <c r="P7" s="799"/>
    </row>
    <row r="8" spans="2:16" ht="12.75">
      <c r="B8" s="775"/>
      <c r="C8" s="791"/>
      <c r="D8" s="774"/>
      <c r="E8" s="774"/>
      <c r="F8" s="774"/>
      <c r="G8" s="774"/>
      <c r="H8" s="774"/>
      <c r="I8" s="581"/>
      <c r="J8" s="581"/>
      <c r="K8" s="581"/>
      <c r="L8" s="581"/>
      <c r="M8" s="581"/>
      <c r="N8" s="581"/>
      <c r="O8" s="13"/>
      <c r="P8" s="799"/>
    </row>
    <row r="9" spans="2:16" ht="12.75">
      <c r="B9" s="775"/>
      <c r="C9" s="791"/>
      <c r="D9" s="774"/>
      <c r="E9" s="774"/>
      <c r="F9" s="774"/>
      <c r="G9" s="774"/>
      <c r="H9" s="774"/>
      <c r="I9" s="581"/>
      <c r="J9" s="581"/>
      <c r="K9" s="581"/>
      <c r="L9" s="581"/>
      <c r="M9" s="581"/>
      <c r="N9" s="581"/>
      <c r="O9" s="819" t="s">
        <v>6</v>
      </c>
      <c r="P9" s="799"/>
    </row>
    <row r="10" spans="2:16" ht="12.75">
      <c r="B10" s="775"/>
      <c r="C10" s="791"/>
      <c r="D10" s="774"/>
      <c r="E10" s="774"/>
      <c r="F10" s="774"/>
      <c r="G10" s="774"/>
      <c r="H10" s="774"/>
      <c r="I10" s="581"/>
      <c r="J10" s="581"/>
      <c r="K10" s="581"/>
      <c r="L10" s="581"/>
      <c r="M10" s="581"/>
      <c r="N10" s="581"/>
      <c r="O10" s="581"/>
      <c r="P10" s="799"/>
    </row>
    <row r="11" spans="1:256" s="107" customFormat="1" ht="15.75">
      <c r="A11" s="1"/>
      <c r="B11" s="775"/>
      <c r="C11" s="791"/>
      <c r="D11" s="774"/>
      <c r="E11" s="774"/>
      <c r="F11" s="774"/>
      <c r="G11" s="774"/>
      <c r="H11" s="774"/>
      <c r="I11" s="581"/>
      <c r="J11" s="581"/>
      <c r="K11" s="581"/>
      <c r="L11" s="581"/>
      <c r="M11" s="581"/>
      <c r="N11" s="774"/>
      <c r="O11" s="776" t="s">
        <v>790</v>
      </c>
      <c r="P11" s="774"/>
      <c r="Q11" s="5"/>
      <c r="R11" s="5"/>
      <c r="S11" s="5"/>
      <c r="T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07" customFormat="1" ht="12.75">
      <c r="A12" s="1"/>
      <c r="B12" s="775"/>
      <c r="C12" s="791"/>
      <c r="D12" s="774"/>
      <c r="E12" s="774"/>
      <c r="F12" s="774"/>
      <c r="G12" s="774"/>
      <c r="H12" s="774"/>
      <c r="I12" s="581"/>
      <c r="J12" s="581"/>
      <c r="K12" s="777" t="s">
        <v>1</v>
      </c>
      <c r="L12" s="777"/>
      <c r="M12" s="777"/>
      <c r="N12" s="777"/>
      <c r="O12" s="777"/>
      <c r="P12" s="77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7" customFormat="1" ht="15.75">
      <c r="A13" s="1"/>
      <c r="B13" s="775"/>
      <c r="C13" s="820"/>
      <c r="D13" s="820"/>
      <c r="E13" s="820"/>
      <c r="F13" s="774"/>
      <c r="G13" s="774"/>
      <c r="H13" s="774"/>
      <c r="I13" s="581"/>
      <c r="J13" s="581"/>
      <c r="K13" s="581"/>
      <c r="L13" s="581"/>
      <c r="M13" s="581"/>
      <c r="N13" s="581"/>
      <c r="O13" s="776" t="s">
        <v>2</v>
      </c>
      <c r="P13" s="820"/>
      <c r="Q13" s="6"/>
      <c r="R13" s="6"/>
      <c r="S13" s="6"/>
      <c r="T13" s="6"/>
      <c r="U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7" customFormat="1" ht="15.75">
      <c r="A14" s="1"/>
      <c r="B14" s="775"/>
      <c r="C14" s="791"/>
      <c r="D14" s="776"/>
      <c r="E14" s="776"/>
      <c r="F14" s="774"/>
      <c r="G14" s="774"/>
      <c r="H14" s="774"/>
      <c r="I14" s="581"/>
      <c r="J14" s="581"/>
      <c r="K14" s="581"/>
      <c r="L14" s="581"/>
      <c r="M14" s="581"/>
      <c r="N14" s="776"/>
      <c r="O14" s="778" t="s">
        <v>3</v>
      </c>
      <c r="P14" s="776"/>
      <c r="Q14" s="5"/>
      <c r="R14" s="108"/>
      <c r="S14" s="108"/>
      <c r="T14" s="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07" customFormat="1" ht="15.75">
      <c r="A15" s="1"/>
      <c r="B15" s="775"/>
      <c r="C15" s="791"/>
      <c r="D15" s="105" t="s">
        <v>493</v>
      </c>
      <c r="E15" s="105"/>
      <c r="F15" s="774"/>
      <c r="G15" s="774"/>
      <c r="H15" s="774"/>
      <c r="I15" s="581"/>
      <c r="J15" s="581"/>
      <c r="K15" s="581"/>
      <c r="L15" s="581"/>
      <c r="M15" s="581"/>
      <c r="N15" s="105"/>
      <c r="O15" s="778" t="s">
        <v>812</v>
      </c>
      <c r="P15" s="105"/>
      <c r="Q15" s="110"/>
      <c r="R15" s="108"/>
      <c r="S15" s="108"/>
      <c r="T15" s="37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07" customFormat="1" ht="12.75" customHeight="1">
      <c r="A16" s="1"/>
      <c r="B16" s="775"/>
      <c r="C16" s="791"/>
      <c r="D16" s="774"/>
      <c r="E16" s="774"/>
      <c r="F16" s="774"/>
      <c r="G16" s="774"/>
      <c r="H16" s="774"/>
      <c r="I16" s="581"/>
      <c r="J16" s="581"/>
      <c r="K16" s="581"/>
      <c r="L16" s="581"/>
      <c r="M16" s="581"/>
      <c r="N16" s="774"/>
      <c r="O16" s="774"/>
      <c r="P16" s="774"/>
      <c r="Q16" s="108"/>
      <c r="R16" s="108"/>
      <c r="S16" s="108"/>
      <c r="T16" s="4"/>
      <c r="U16" s="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07" customFormat="1" ht="12.75">
      <c r="A17" s="1"/>
      <c r="B17" s="781"/>
      <c r="C17" s="791"/>
      <c r="D17" s="774"/>
      <c r="E17" s="780"/>
      <c r="F17" s="774"/>
      <c r="G17" s="774"/>
      <c r="H17" s="774"/>
      <c r="I17" s="581"/>
      <c r="J17" s="581"/>
      <c r="K17" s="581"/>
      <c r="L17" s="581"/>
      <c r="M17" s="581"/>
      <c r="N17" s="780"/>
      <c r="O17" s="781" t="s">
        <v>5</v>
      </c>
      <c r="P17" s="780"/>
      <c r="Q17" s="108"/>
      <c r="R17" s="108"/>
      <c r="S17" s="108"/>
      <c r="T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07" customFormat="1" ht="12.75">
      <c r="A18" s="1"/>
      <c r="B18" s="775"/>
      <c r="C18" s="791"/>
      <c r="D18" s="774"/>
      <c r="E18" s="780"/>
      <c r="F18" s="774"/>
      <c r="G18" s="774"/>
      <c r="H18" s="774"/>
      <c r="I18" s="581"/>
      <c r="J18" s="581"/>
      <c r="K18" s="581"/>
      <c r="L18" s="581"/>
      <c r="M18" s="581"/>
      <c r="N18" s="780"/>
      <c r="O18" s="780"/>
      <c r="P18" s="780"/>
      <c r="Q18" s="105"/>
      <c r="R18" s="108"/>
      <c r="S18" s="108"/>
      <c r="T18" s="4"/>
      <c r="U18" s="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07" customFormat="1" ht="12.75">
      <c r="A19" s="1"/>
      <c r="B19" s="781"/>
      <c r="C19" s="791"/>
      <c r="D19" s="774"/>
      <c r="E19" s="780"/>
      <c r="F19" s="774"/>
      <c r="G19" s="774"/>
      <c r="H19" s="774"/>
      <c r="I19" s="581"/>
      <c r="J19" s="581"/>
      <c r="K19" s="581"/>
      <c r="L19" s="581"/>
      <c r="M19" s="581"/>
      <c r="N19" s="780"/>
      <c r="O19" s="781" t="s">
        <v>6</v>
      </c>
      <c r="P19" s="780"/>
      <c r="Q19" s="108"/>
      <c r="R19" s="108"/>
      <c r="S19" s="108"/>
      <c r="T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7" customFormat="1" ht="12.75">
      <c r="A20" s="1"/>
      <c r="B20" s="807"/>
      <c r="C20" s="808"/>
      <c r="D20" s="809"/>
      <c r="E20" s="809"/>
      <c r="F20" s="809"/>
      <c r="G20" s="809"/>
      <c r="H20" s="809"/>
      <c r="I20" s="810">
        <v>69983.1</v>
      </c>
      <c r="J20" s="811" t="s">
        <v>495</v>
      </c>
      <c r="K20" s="812">
        <v>72195.9</v>
      </c>
      <c r="L20" s="813">
        <v>73707.5</v>
      </c>
      <c r="M20" s="810">
        <v>69983.1</v>
      </c>
      <c r="N20" s="810">
        <v>69983.1</v>
      </c>
      <c r="O20" s="810">
        <v>69983.1</v>
      </c>
      <c r="P20" s="82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7" customFormat="1" ht="12.75">
      <c r="A21" s="1"/>
      <c r="B21" s="807"/>
      <c r="C21" s="808"/>
      <c r="D21" s="809"/>
      <c r="E21" s="809"/>
      <c r="F21" s="809"/>
      <c r="G21" s="814" t="s">
        <v>346</v>
      </c>
      <c r="H21" s="809"/>
      <c r="I21" s="815">
        <f>I20-I30</f>
        <v>0</v>
      </c>
      <c r="J21" s="811" t="s">
        <v>347</v>
      </c>
      <c r="K21" s="812">
        <v>1804.9</v>
      </c>
      <c r="L21" s="816">
        <v>3685.4</v>
      </c>
      <c r="M21" s="815">
        <f>M20-M30</f>
        <v>0</v>
      </c>
      <c r="N21" s="815">
        <f>N20-N30</f>
        <v>0</v>
      </c>
      <c r="O21" s="815">
        <f>O20-O30</f>
        <v>0</v>
      </c>
      <c r="P21" s="799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07" customFormat="1" ht="12.75">
      <c r="A22" s="1"/>
      <c r="B22" s="822"/>
      <c r="C22" s="822"/>
      <c r="D22" s="822"/>
      <c r="E22" s="822"/>
      <c r="F22" s="822"/>
      <c r="G22" s="822"/>
      <c r="H22" s="822"/>
      <c r="I22" s="822"/>
      <c r="J22" s="823" t="s">
        <v>346</v>
      </c>
      <c r="K22" s="817">
        <f>K20-K21-K30</f>
        <v>-0.00018000000272877514</v>
      </c>
      <c r="L22" s="818">
        <f>L20-L21-L30</f>
        <v>0.0004174000059720129</v>
      </c>
      <c r="M22" s="783"/>
      <c r="N22" s="783"/>
      <c r="O22" s="783"/>
      <c r="P22" s="799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07" customFormat="1" ht="15" customHeight="1">
      <c r="A23" s="571" t="s">
        <v>496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07" customFormat="1" ht="17.25" customHeight="1">
      <c r="A24" s="571" t="s">
        <v>497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07" customFormat="1" ht="15" customHeight="1">
      <c r="A25" s="571" t="s">
        <v>498</v>
      </c>
      <c r="B25" s="571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07" customFormat="1" ht="13.5" customHeight="1">
      <c r="A26" s="117" t="s">
        <v>499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15" ht="15.75" customHeight="1">
      <c r="A27" s="571" t="s">
        <v>791</v>
      </c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</row>
    <row r="28" spans="2:15" ht="16.5" thickBot="1">
      <c r="B28" s="21"/>
      <c r="C28" s="22"/>
      <c r="D28" s="23"/>
      <c r="E28" s="23"/>
      <c r="F28" s="23"/>
      <c r="G28" s="23"/>
      <c r="H28" s="23"/>
      <c r="I28" s="119" t="s">
        <v>10</v>
      </c>
      <c r="J28" s="119"/>
      <c r="K28" s="119"/>
      <c r="L28" s="119"/>
      <c r="M28" s="119" t="s">
        <v>10</v>
      </c>
      <c r="N28" s="119"/>
      <c r="O28" s="119" t="s">
        <v>10</v>
      </c>
    </row>
    <row r="29" spans="2:15" ht="64.5" hidden="1" thickBot="1">
      <c r="B29" s="120" t="s">
        <v>12</v>
      </c>
      <c r="C29" s="121" t="s">
        <v>479</v>
      </c>
      <c r="D29" s="121" t="s">
        <v>501</v>
      </c>
      <c r="E29" s="121" t="s">
        <v>480</v>
      </c>
      <c r="F29" s="121" t="s">
        <v>481</v>
      </c>
      <c r="G29" s="121" t="s">
        <v>482</v>
      </c>
      <c r="H29" s="121" t="s">
        <v>502</v>
      </c>
      <c r="I29" s="122" t="s">
        <v>503</v>
      </c>
      <c r="J29" s="122"/>
      <c r="K29" s="123" t="s">
        <v>504</v>
      </c>
      <c r="L29" s="123" t="s">
        <v>483</v>
      </c>
      <c r="M29" s="122" t="s">
        <v>503</v>
      </c>
      <c r="N29" s="122" t="s">
        <v>503</v>
      </c>
      <c r="O29" s="122" t="s">
        <v>503</v>
      </c>
    </row>
    <row r="30" spans="2:23" s="124" customFormat="1" ht="16.5" hidden="1" thickBot="1">
      <c r="B30" s="125" t="s">
        <v>505</v>
      </c>
      <c r="C30" s="126" t="s">
        <v>491</v>
      </c>
      <c r="D30" s="126" t="s">
        <v>491</v>
      </c>
      <c r="E30" s="126" t="s">
        <v>491</v>
      </c>
      <c r="F30" s="126" t="s">
        <v>491</v>
      </c>
      <c r="G30" s="126" t="s">
        <v>491</v>
      </c>
      <c r="H30" s="126" t="s">
        <v>491</v>
      </c>
      <c r="I30" s="127">
        <f>I31+I74+I79+I93+I115+I154+I162+I176+I183</f>
        <v>69983.1</v>
      </c>
      <c r="J30" s="128"/>
      <c r="K30" s="127">
        <f>K31+K74+K79+K93+K115+K154+K162+K176+K183</f>
        <v>70391.00018</v>
      </c>
      <c r="L30" s="127">
        <f>L31+L74+L79+L93+L115+L154+L162+L176+L183</f>
        <v>70022.0995826</v>
      </c>
      <c r="M30" s="127">
        <f>M31+M74+M79+M93+M115+M154+M162+M176+M183</f>
        <v>69983.1</v>
      </c>
      <c r="N30" s="127">
        <f>N31+N74+N79+N93+N115+N154+N162+N176+N183</f>
        <v>69983.1</v>
      </c>
      <c r="O30" s="127">
        <f>O31+O74+O79+O93+O115+O154+O162+O176+O183</f>
        <v>69983.1</v>
      </c>
      <c r="P30" s="129"/>
      <c r="Q30" s="129"/>
      <c r="R30" s="129"/>
      <c r="S30" s="129"/>
      <c r="T30" s="129"/>
      <c r="U30" s="129"/>
      <c r="V30" s="129"/>
      <c r="W30" s="129"/>
    </row>
    <row r="31" spans="2:23" s="124" customFormat="1" ht="15" hidden="1" thickBot="1">
      <c r="B31" s="130" t="s">
        <v>24</v>
      </c>
      <c r="C31" s="131" t="s">
        <v>23</v>
      </c>
      <c r="D31" s="132" t="s">
        <v>484</v>
      </c>
      <c r="E31" s="132"/>
      <c r="F31" s="132"/>
      <c r="G31" s="132"/>
      <c r="H31" s="132"/>
      <c r="I31" s="133">
        <f>I35+I40+I58+I65+I70</f>
        <v>16206.808</v>
      </c>
      <c r="J31" s="134"/>
      <c r="K31" s="133">
        <f>K35+K40+K58+K65+K70</f>
        <v>16980.08218</v>
      </c>
      <c r="L31" s="133">
        <f>L35+L40+L58+L65+L70</f>
        <v>17936.364582600003</v>
      </c>
      <c r="M31" s="133">
        <f>M35+M40+M58+M65+M70</f>
        <v>16206.808</v>
      </c>
      <c r="N31" s="133">
        <f>N35+N40+N58+N65+N70</f>
        <v>16206.808</v>
      </c>
      <c r="O31" s="133">
        <f>O35+O40+O58+O65+O70</f>
        <v>16206.808</v>
      </c>
      <c r="P31" s="129"/>
      <c r="Q31" s="129"/>
      <c r="R31" s="129"/>
      <c r="S31" s="129"/>
      <c r="T31" s="129"/>
      <c r="U31" s="129"/>
      <c r="V31" s="129"/>
      <c r="W31" s="129"/>
    </row>
    <row r="32" spans="2:23" s="124" customFormat="1" ht="26.25" hidden="1" thickBot="1">
      <c r="B32" s="135" t="s">
        <v>506</v>
      </c>
      <c r="C32" s="136"/>
      <c r="D32" s="137" t="s">
        <v>484</v>
      </c>
      <c r="E32" s="137" t="s">
        <v>507</v>
      </c>
      <c r="F32" s="138"/>
      <c r="G32" s="136"/>
      <c r="H32" s="137" t="s">
        <v>507</v>
      </c>
      <c r="I32" s="139"/>
      <c r="J32" s="139"/>
      <c r="K32" s="139"/>
      <c r="L32" s="139"/>
      <c r="M32" s="139"/>
      <c r="N32" s="139"/>
      <c r="O32" s="139"/>
      <c r="P32" s="129"/>
      <c r="Q32" s="129"/>
      <c r="R32" s="129"/>
      <c r="S32" s="129"/>
      <c r="T32" s="129"/>
      <c r="U32" s="129"/>
      <c r="V32" s="129"/>
      <c r="W32" s="129"/>
    </row>
    <row r="33" spans="2:23" s="124" customFormat="1" ht="39" hidden="1" thickBot="1">
      <c r="B33" s="135" t="s">
        <v>97</v>
      </c>
      <c r="C33" s="136"/>
      <c r="D33" s="137" t="s">
        <v>484</v>
      </c>
      <c r="E33" s="137" t="s">
        <v>507</v>
      </c>
      <c r="F33" s="138">
        <v>9100000</v>
      </c>
      <c r="G33" s="136"/>
      <c r="H33" s="137" t="s">
        <v>507</v>
      </c>
      <c r="I33" s="139"/>
      <c r="J33" s="139"/>
      <c r="K33" s="139"/>
      <c r="L33" s="139"/>
      <c r="M33" s="139"/>
      <c r="N33" s="139"/>
      <c r="O33" s="139"/>
      <c r="P33" s="129"/>
      <c r="Q33" s="129"/>
      <c r="R33" s="129"/>
      <c r="S33" s="129"/>
      <c r="T33" s="129"/>
      <c r="U33" s="129"/>
      <c r="V33" s="129"/>
      <c r="W33" s="129"/>
    </row>
    <row r="34" spans="2:23" s="124" customFormat="1" ht="25.5" customHeight="1" hidden="1">
      <c r="B34" s="140" t="s">
        <v>508</v>
      </c>
      <c r="C34" s="136"/>
      <c r="D34" s="141" t="s">
        <v>484</v>
      </c>
      <c r="E34" s="141" t="s">
        <v>507</v>
      </c>
      <c r="F34" s="142">
        <v>9100003</v>
      </c>
      <c r="G34" s="136"/>
      <c r="H34" s="141" t="s">
        <v>507</v>
      </c>
      <c r="I34" s="139"/>
      <c r="J34" s="139"/>
      <c r="K34" s="139"/>
      <c r="L34" s="139"/>
      <c r="M34" s="139"/>
      <c r="N34" s="139"/>
      <c r="O34" s="139"/>
      <c r="P34" s="129"/>
      <c r="Q34" s="129"/>
      <c r="R34" s="129"/>
      <c r="S34" s="129"/>
      <c r="T34" s="129"/>
      <c r="U34" s="129"/>
      <c r="V34" s="129"/>
      <c r="W34" s="129"/>
    </row>
    <row r="35" spans="2:23" s="124" customFormat="1" ht="39" hidden="1" thickBot="1">
      <c r="B35" s="135" t="s">
        <v>509</v>
      </c>
      <c r="C35" s="136"/>
      <c r="D35" s="137" t="s">
        <v>484</v>
      </c>
      <c r="E35" s="137" t="s">
        <v>510</v>
      </c>
      <c r="F35" s="142"/>
      <c r="G35" s="136"/>
      <c r="H35" s="137" t="s">
        <v>510</v>
      </c>
      <c r="I35" s="143">
        <f>I36</f>
        <v>2155.786</v>
      </c>
      <c r="J35" s="139"/>
      <c r="K35" s="143">
        <f aca="true" t="shared" si="0" ref="K35:O36">K36</f>
        <v>2285.1331600000003</v>
      </c>
      <c r="L35" s="143">
        <f t="shared" si="0"/>
        <v>2445.0924812000003</v>
      </c>
      <c r="M35" s="143">
        <f t="shared" si="0"/>
        <v>2155.786</v>
      </c>
      <c r="N35" s="143">
        <f t="shared" si="0"/>
        <v>2155.786</v>
      </c>
      <c r="O35" s="143">
        <f t="shared" si="0"/>
        <v>2155.786</v>
      </c>
      <c r="P35" s="129"/>
      <c r="Q35" s="129"/>
      <c r="R35" s="129"/>
      <c r="S35" s="129"/>
      <c r="T35" s="129"/>
      <c r="U35" s="129"/>
      <c r="V35" s="129"/>
      <c r="W35" s="129"/>
    </row>
    <row r="36" spans="2:23" s="124" customFormat="1" ht="39" hidden="1" thickBot="1">
      <c r="B36" s="135" t="s">
        <v>97</v>
      </c>
      <c r="C36" s="136"/>
      <c r="D36" s="137" t="s">
        <v>484</v>
      </c>
      <c r="E36" s="137" t="s">
        <v>510</v>
      </c>
      <c r="F36" s="138">
        <v>9100000</v>
      </c>
      <c r="G36" s="136"/>
      <c r="H36" s="137" t="s">
        <v>510</v>
      </c>
      <c r="I36" s="143">
        <f>I37</f>
        <v>2155.786</v>
      </c>
      <c r="J36" s="143"/>
      <c r="K36" s="143">
        <f t="shared" si="0"/>
        <v>2285.1331600000003</v>
      </c>
      <c r="L36" s="143">
        <f t="shared" si="0"/>
        <v>2445.0924812000003</v>
      </c>
      <c r="M36" s="143">
        <f t="shared" si="0"/>
        <v>2155.786</v>
      </c>
      <c r="N36" s="143">
        <f t="shared" si="0"/>
        <v>2155.786</v>
      </c>
      <c r="O36" s="143">
        <f t="shared" si="0"/>
        <v>2155.786</v>
      </c>
      <c r="P36" s="129"/>
      <c r="Q36" s="129"/>
      <c r="R36" s="129"/>
      <c r="S36" s="129"/>
      <c r="T36" s="129"/>
      <c r="U36" s="129"/>
      <c r="V36" s="129"/>
      <c r="W36" s="129"/>
    </row>
    <row r="37" spans="2:23" s="124" customFormat="1" ht="21.75" customHeight="1" hidden="1">
      <c r="B37" s="140" t="s">
        <v>46</v>
      </c>
      <c r="C37" s="136"/>
      <c r="D37" s="141" t="s">
        <v>484</v>
      </c>
      <c r="E37" s="141" t="s">
        <v>510</v>
      </c>
      <c r="F37" s="138">
        <v>9100004</v>
      </c>
      <c r="G37" s="136"/>
      <c r="H37" s="141" t="s">
        <v>510</v>
      </c>
      <c r="I37" s="143">
        <f>I38+I39</f>
        <v>2155.786</v>
      </c>
      <c r="J37" s="139"/>
      <c r="K37" s="143">
        <f>K38+K39</f>
        <v>2285.1331600000003</v>
      </c>
      <c r="L37" s="143">
        <f>L38+L39</f>
        <v>2445.0924812000003</v>
      </c>
      <c r="M37" s="143">
        <f>M38+M39</f>
        <v>2155.786</v>
      </c>
      <c r="N37" s="143">
        <f>N38+N39</f>
        <v>2155.786</v>
      </c>
      <c r="O37" s="143">
        <f>O38+O39</f>
        <v>2155.786</v>
      </c>
      <c r="P37" s="129"/>
      <c r="Q37" s="129"/>
      <c r="R37" s="129"/>
      <c r="S37" s="129"/>
      <c r="T37" s="129"/>
      <c r="U37" s="129"/>
      <c r="V37" s="129"/>
      <c r="W37" s="129"/>
    </row>
    <row r="38" spans="2:23" s="124" customFormat="1" ht="15.75" customHeight="1" hidden="1">
      <c r="B38" s="144" t="s">
        <v>511</v>
      </c>
      <c r="C38" s="136"/>
      <c r="D38" s="141" t="s">
        <v>484</v>
      </c>
      <c r="E38" s="141" t="s">
        <v>510</v>
      </c>
      <c r="F38" s="142">
        <v>9100004</v>
      </c>
      <c r="G38" s="145">
        <v>120</v>
      </c>
      <c r="H38" s="141" t="s">
        <v>510</v>
      </c>
      <c r="I38" s="146">
        <v>1300.211</v>
      </c>
      <c r="J38" s="143"/>
      <c r="K38" s="147">
        <f>I38*106%</f>
        <v>1378.22366</v>
      </c>
      <c r="L38" s="147">
        <f>K38*107%</f>
        <v>1474.6993162</v>
      </c>
      <c r="M38" s="146">
        <v>1300.211</v>
      </c>
      <c r="N38" s="146">
        <v>1300.211</v>
      </c>
      <c r="O38" s="146">
        <v>1300.211</v>
      </c>
      <c r="P38" s="129"/>
      <c r="Q38" s="129"/>
      <c r="R38" s="129"/>
      <c r="S38" s="129"/>
      <c r="T38" s="129"/>
      <c r="U38" s="129"/>
      <c r="V38" s="129"/>
      <c r="W38" s="129"/>
    </row>
    <row r="39" spans="2:23" s="124" customFormat="1" ht="18" customHeight="1" hidden="1">
      <c r="B39" s="144" t="s">
        <v>512</v>
      </c>
      <c r="C39" s="136"/>
      <c r="D39" s="141" t="s">
        <v>484</v>
      </c>
      <c r="E39" s="141" t="s">
        <v>510</v>
      </c>
      <c r="F39" s="142">
        <v>9100004</v>
      </c>
      <c r="G39" s="145">
        <v>240</v>
      </c>
      <c r="H39" s="141" t="s">
        <v>510</v>
      </c>
      <c r="I39" s="148">
        <v>855.575</v>
      </c>
      <c r="J39" s="139"/>
      <c r="K39" s="149">
        <f>I39*106%</f>
        <v>906.9095000000001</v>
      </c>
      <c r="L39" s="149">
        <f>K39*107%</f>
        <v>970.3931650000002</v>
      </c>
      <c r="M39" s="148">
        <v>855.575</v>
      </c>
      <c r="N39" s="148">
        <v>855.575</v>
      </c>
      <c r="O39" s="148">
        <v>855.575</v>
      </c>
      <c r="P39" s="129"/>
      <c r="Q39" s="129"/>
      <c r="R39" s="129"/>
      <c r="S39" s="129"/>
      <c r="T39" s="129"/>
      <c r="U39" s="129"/>
      <c r="V39" s="129"/>
      <c r="W39" s="129"/>
    </row>
    <row r="40" spans="2:15" ht="39" hidden="1" thickBot="1">
      <c r="B40" s="150" t="s">
        <v>63</v>
      </c>
      <c r="C40" s="151" t="s">
        <v>305</v>
      </c>
      <c r="D40" s="121" t="s">
        <v>484</v>
      </c>
      <c r="E40" s="121" t="s">
        <v>485</v>
      </c>
      <c r="F40" s="121" t="s">
        <v>491</v>
      </c>
      <c r="G40" s="121" t="s">
        <v>491</v>
      </c>
      <c r="H40" s="121" t="s">
        <v>485</v>
      </c>
      <c r="I40" s="152">
        <f>I41</f>
        <v>11843.717</v>
      </c>
      <c r="J40" s="153"/>
      <c r="K40" s="152">
        <f>K41</f>
        <v>12487.644020000002</v>
      </c>
      <c r="L40" s="152">
        <f>L41</f>
        <v>13283.967101400003</v>
      </c>
      <c r="M40" s="152">
        <f>M41</f>
        <v>11843.717</v>
      </c>
      <c r="N40" s="152">
        <f>N41</f>
        <v>11843.717</v>
      </c>
      <c r="O40" s="152">
        <f>O41</f>
        <v>11843.717</v>
      </c>
    </row>
    <row r="41" spans="2:15" ht="42.75" customHeight="1" hidden="1">
      <c r="B41" s="150" t="s">
        <v>97</v>
      </c>
      <c r="C41" s="121" t="s">
        <v>305</v>
      </c>
      <c r="D41" s="121" t="s">
        <v>484</v>
      </c>
      <c r="E41" s="121" t="s">
        <v>485</v>
      </c>
      <c r="F41" s="121">
        <v>9100000</v>
      </c>
      <c r="G41" s="121" t="s">
        <v>491</v>
      </c>
      <c r="H41" s="121" t="s">
        <v>485</v>
      </c>
      <c r="I41" s="152">
        <f>I42+I45+I47+I49+I52+I55</f>
        <v>11843.717</v>
      </c>
      <c r="J41" s="153"/>
      <c r="K41" s="152">
        <f>K42+K45+K47+K49+K52+K55</f>
        <v>12487.644020000002</v>
      </c>
      <c r="L41" s="152">
        <f>L42+L45+L47+L49+L52+L55</f>
        <v>13283.967101400003</v>
      </c>
      <c r="M41" s="152">
        <f>M42+M45+M47+M49+M52+M55</f>
        <v>11843.717</v>
      </c>
      <c r="N41" s="152">
        <f>N42+N45+N47+N49+N52+N55</f>
        <v>11843.717</v>
      </c>
      <c r="O41" s="152">
        <f>O42+O45+O47+O49+O52+O55</f>
        <v>11843.717</v>
      </c>
    </row>
    <row r="42" spans="2:15" ht="21" customHeight="1" hidden="1">
      <c r="B42" s="54" t="s">
        <v>46</v>
      </c>
      <c r="C42" s="151" t="s">
        <v>305</v>
      </c>
      <c r="D42" s="151" t="s">
        <v>484</v>
      </c>
      <c r="E42" s="151" t="s">
        <v>485</v>
      </c>
      <c r="F42" s="121">
        <v>9100004</v>
      </c>
      <c r="G42" s="151" t="s">
        <v>491</v>
      </c>
      <c r="H42" s="151" t="s">
        <v>485</v>
      </c>
      <c r="I42" s="154">
        <f>I43+I44</f>
        <v>9577.506</v>
      </c>
      <c r="J42" s="149"/>
      <c r="K42" s="154">
        <f>K43+K44</f>
        <v>10152.15636</v>
      </c>
      <c r="L42" s="154">
        <f>L43+L44</f>
        <v>10862.807305200002</v>
      </c>
      <c r="M42" s="154">
        <f>M43+M44</f>
        <v>9577.506</v>
      </c>
      <c r="N42" s="154">
        <f>N43+N44</f>
        <v>9577.506</v>
      </c>
      <c r="O42" s="154">
        <f>O43+O44</f>
        <v>9577.506</v>
      </c>
    </row>
    <row r="43" spans="1:256" s="107" customFormat="1" ht="21" customHeight="1" hidden="1">
      <c r="A43" s="1"/>
      <c r="B43" s="144" t="s">
        <v>511</v>
      </c>
      <c r="C43" s="151"/>
      <c r="D43" s="151" t="s">
        <v>484</v>
      </c>
      <c r="E43" s="151" t="s">
        <v>485</v>
      </c>
      <c r="F43" s="151">
        <v>9100004</v>
      </c>
      <c r="G43" s="151">
        <v>120</v>
      </c>
      <c r="H43" s="151" t="s">
        <v>485</v>
      </c>
      <c r="I43" s="147">
        <v>7361.933</v>
      </c>
      <c r="J43" s="147"/>
      <c r="K43" s="147">
        <f>I43*106%</f>
        <v>7803.64898</v>
      </c>
      <c r="L43" s="147">
        <f>K43*107%</f>
        <v>8349.904408600001</v>
      </c>
      <c r="M43" s="147">
        <v>7361.933</v>
      </c>
      <c r="N43" s="147">
        <v>7361.933</v>
      </c>
      <c r="O43" s="147">
        <v>7361.933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07" customFormat="1" ht="21" customHeight="1" hidden="1">
      <c r="A44" s="1"/>
      <c r="B44" s="144" t="s">
        <v>512</v>
      </c>
      <c r="C44" s="151"/>
      <c r="D44" s="151" t="s">
        <v>484</v>
      </c>
      <c r="E44" s="151" t="s">
        <v>485</v>
      </c>
      <c r="F44" s="151">
        <v>9100004</v>
      </c>
      <c r="G44" s="151">
        <v>240</v>
      </c>
      <c r="H44" s="151" t="s">
        <v>485</v>
      </c>
      <c r="I44" s="147">
        <v>2215.573</v>
      </c>
      <c r="J44" s="147"/>
      <c r="K44" s="147">
        <f>I44*106%</f>
        <v>2348.50738</v>
      </c>
      <c r="L44" s="147">
        <f>K44*107%</f>
        <v>2512.9028966</v>
      </c>
      <c r="M44" s="147">
        <v>2215.573</v>
      </c>
      <c r="N44" s="147">
        <v>2215.573</v>
      </c>
      <c r="O44" s="147">
        <v>2215.573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07" customFormat="1" ht="39" hidden="1" thickBot="1">
      <c r="A45" s="1"/>
      <c r="B45" s="54" t="s">
        <v>513</v>
      </c>
      <c r="C45" s="151" t="s">
        <v>305</v>
      </c>
      <c r="D45" s="151" t="s">
        <v>484</v>
      </c>
      <c r="E45" s="151" t="s">
        <v>485</v>
      </c>
      <c r="F45" s="155" t="s">
        <v>514</v>
      </c>
      <c r="G45" s="156"/>
      <c r="H45" s="151" t="s">
        <v>485</v>
      </c>
      <c r="I45" s="146">
        <f>I46</f>
        <v>1154.611</v>
      </c>
      <c r="J45" s="146"/>
      <c r="K45" s="146">
        <f>K46</f>
        <v>1223.88766</v>
      </c>
      <c r="L45" s="146">
        <f>L46</f>
        <v>1309.5597962000002</v>
      </c>
      <c r="M45" s="146">
        <f>M46</f>
        <v>1154.611</v>
      </c>
      <c r="N45" s="146">
        <f>N46</f>
        <v>1154.611</v>
      </c>
      <c r="O45" s="146">
        <f>O46</f>
        <v>1154.611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07" customFormat="1" ht="13.5" hidden="1" thickBot="1">
      <c r="A46" s="1"/>
      <c r="B46" s="144" t="s">
        <v>511</v>
      </c>
      <c r="C46" s="151"/>
      <c r="D46" s="151" t="s">
        <v>484</v>
      </c>
      <c r="E46" s="151" t="s">
        <v>485</v>
      </c>
      <c r="F46" s="156" t="s">
        <v>514</v>
      </c>
      <c r="G46" s="151">
        <v>120</v>
      </c>
      <c r="H46" s="151" t="s">
        <v>485</v>
      </c>
      <c r="I46" s="146">
        <v>1154.611</v>
      </c>
      <c r="J46" s="146"/>
      <c r="K46" s="147">
        <f>I46*106%</f>
        <v>1223.88766</v>
      </c>
      <c r="L46" s="147">
        <f>K46*107%</f>
        <v>1309.5597962000002</v>
      </c>
      <c r="M46" s="146">
        <v>1154.611</v>
      </c>
      <c r="N46" s="146">
        <v>1154.611</v>
      </c>
      <c r="O46" s="146">
        <v>1154.611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07" customFormat="1" ht="39" hidden="1" thickBot="1">
      <c r="A47" s="1"/>
      <c r="B47" s="42" t="s">
        <v>515</v>
      </c>
      <c r="C47" s="151"/>
      <c r="D47" s="151" t="s">
        <v>484</v>
      </c>
      <c r="E47" s="151" t="s">
        <v>485</v>
      </c>
      <c r="F47" s="155" t="s">
        <v>516</v>
      </c>
      <c r="G47" s="156"/>
      <c r="H47" s="151" t="s">
        <v>485</v>
      </c>
      <c r="I47" s="153">
        <f>I48</f>
        <v>171.8</v>
      </c>
      <c r="J47" s="153"/>
      <c r="K47" s="153">
        <f>K48</f>
        <v>171.8</v>
      </c>
      <c r="L47" s="153">
        <f>L48</f>
        <v>171.8</v>
      </c>
      <c r="M47" s="153">
        <f>M48</f>
        <v>171.8</v>
      </c>
      <c r="N47" s="153">
        <f>N48</f>
        <v>171.8</v>
      </c>
      <c r="O47" s="153">
        <f>O48</f>
        <v>171.8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07" customFormat="1" ht="13.5" hidden="1" thickBot="1">
      <c r="A48" s="1"/>
      <c r="B48" s="144" t="s">
        <v>517</v>
      </c>
      <c r="C48" s="151"/>
      <c r="D48" s="151" t="s">
        <v>484</v>
      </c>
      <c r="E48" s="151" t="s">
        <v>485</v>
      </c>
      <c r="F48" s="156" t="s">
        <v>516</v>
      </c>
      <c r="G48" s="156" t="s">
        <v>518</v>
      </c>
      <c r="H48" s="151" t="s">
        <v>485</v>
      </c>
      <c r="I48" s="149">
        <v>171.8</v>
      </c>
      <c r="J48" s="149"/>
      <c r="K48" s="149">
        <v>171.8</v>
      </c>
      <c r="L48" s="149">
        <v>171.8</v>
      </c>
      <c r="M48" s="149">
        <v>171.8</v>
      </c>
      <c r="N48" s="149">
        <v>171.8</v>
      </c>
      <c r="O48" s="149">
        <v>171.8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07" customFormat="1" ht="45.75" customHeight="1" hidden="1">
      <c r="A49" s="1"/>
      <c r="B49" s="157" t="s">
        <v>519</v>
      </c>
      <c r="C49" s="151"/>
      <c r="D49" s="156" t="s">
        <v>484</v>
      </c>
      <c r="E49" s="156" t="s">
        <v>485</v>
      </c>
      <c r="F49" s="155" t="s">
        <v>520</v>
      </c>
      <c r="G49" s="156"/>
      <c r="H49" s="156" t="s">
        <v>485</v>
      </c>
      <c r="I49" s="153">
        <f>I51</f>
        <v>263</v>
      </c>
      <c r="J49" s="153"/>
      <c r="K49" s="153">
        <f>K51</f>
        <v>263</v>
      </c>
      <c r="L49" s="153">
        <f>L51</f>
        <v>263</v>
      </c>
      <c r="M49" s="153">
        <f>M51</f>
        <v>263</v>
      </c>
      <c r="N49" s="153">
        <f>N51</f>
        <v>263</v>
      </c>
      <c r="O49" s="153">
        <f>O51</f>
        <v>263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07" customFormat="1" ht="46.5" customHeight="1" hidden="1">
      <c r="A50" s="1"/>
      <c r="B50" s="158" t="s">
        <v>521</v>
      </c>
      <c r="C50" s="156"/>
      <c r="D50" s="156" t="s">
        <v>484</v>
      </c>
      <c r="E50" s="156" t="s">
        <v>485</v>
      </c>
      <c r="F50" s="156" t="s">
        <v>487</v>
      </c>
      <c r="G50" s="156"/>
      <c r="H50" s="156" t="s">
        <v>485</v>
      </c>
      <c r="I50" s="148"/>
      <c r="J50" s="148"/>
      <c r="K50" s="148"/>
      <c r="L50" s="148"/>
      <c r="M50" s="148"/>
      <c r="N50" s="148"/>
      <c r="O50" s="14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07" customFormat="1" ht="15" customHeight="1" hidden="1">
      <c r="A51" s="1"/>
      <c r="B51" s="144" t="s">
        <v>486</v>
      </c>
      <c r="C51" s="156"/>
      <c r="D51" s="156" t="s">
        <v>484</v>
      </c>
      <c r="E51" s="156" t="s">
        <v>485</v>
      </c>
      <c r="F51" s="156" t="s">
        <v>520</v>
      </c>
      <c r="G51" s="156" t="s">
        <v>61</v>
      </c>
      <c r="H51" s="156" t="s">
        <v>485</v>
      </c>
      <c r="I51" s="148">
        <v>263</v>
      </c>
      <c r="J51" s="148"/>
      <c r="K51" s="148">
        <v>263</v>
      </c>
      <c r="L51" s="148">
        <v>263</v>
      </c>
      <c r="M51" s="148">
        <v>263</v>
      </c>
      <c r="N51" s="148">
        <v>263</v>
      </c>
      <c r="O51" s="148">
        <v>263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07" customFormat="1" ht="67.5" customHeight="1" hidden="1">
      <c r="A52" s="1"/>
      <c r="B52" s="159" t="s">
        <v>522</v>
      </c>
      <c r="C52" s="156"/>
      <c r="D52" s="156" t="s">
        <v>484</v>
      </c>
      <c r="E52" s="156" t="s">
        <v>485</v>
      </c>
      <c r="F52" s="155" t="s">
        <v>523</v>
      </c>
      <c r="G52" s="156"/>
      <c r="H52" s="156" t="s">
        <v>485</v>
      </c>
      <c r="I52" s="139">
        <f>I53</f>
        <v>130.1</v>
      </c>
      <c r="J52" s="139"/>
      <c r="K52" s="139">
        <f>K53</f>
        <v>130.1</v>
      </c>
      <c r="L52" s="139">
        <f>L53</f>
        <v>130.1</v>
      </c>
      <c r="M52" s="139">
        <f>M53</f>
        <v>130.1</v>
      </c>
      <c r="N52" s="139">
        <f>N53</f>
        <v>130.1</v>
      </c>
      <c r="O52" s="139">
        <f>O53</f>
        <v>130.1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07" customFormat="1" ht="15" customHeight="1" hidden="1">
      <c r="A53" s="1"/>
      <c r="B53" s="144" t="s">
        <v>486</v>
      </c>
      <c r="C53" s="156"/>
      <c r="D53" s="156" t="s">
        <v>484</v>
      </c>
      <c r="E53" s="156" t="s">
        <v>485</v>
      </c>
      <c r="F53" s="156" t="s">
        <v>523</v>
      </c>
      <c r="G53" s="156" t="s">
        <v>61</v>
      </c>
      <c r="H53" s="156" t="s">
        <v>485</v>
      </c>
      <c r="I53" s="148">
        <v>130.1</v>
      </c>
      <c r="J53" s="148"/>
      <c r="K53" s="148">
        <v>130.1</v>
      </c>
      <c r="L53" s="148">
        <v>130.1</v>
      </c>
      <c r="M53" s="148">
        <v>130.1</v>
      </c>
      <c r="N53" s="148">
        <v>130.1</v>
      </c>
      <c r="O53" s="148">
        <v>130.1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07" customFormat="1" ht="60" customHeight="1" hidden="1">
      <c r="A54" s="1"/>
      <c r="B54" s="160" t="s">
        <v>488</v>
      </c>
      <c r="C54" s="151"/>
      <c r="D54" s="151" t="s">
        <v>484</v>
      </c>
      <c r="E54" s="151" t="s">
        <v>485</v>
      </c>
      <c r="F54" s="156" t="s">
        <v>489</v>
      </c>
      <c r="G54" s="156"/>
      <c r="H54" s="151" t="s">
        <v>485</v>
      </c>
      <c r="I54" s="148"/>
      <c r="J54" s="148"/>
      <c r="K54" s="148"/>
      <c r="L54" s="148"/>
      <c r="M54" s="148"/>
      <c r="N54" s="148"/>
      <c r="O54" s="148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07" customFormat="1" ht="51.75" hidden="1" thickBot="1">
      <c r="A55" s="1"/>
      <c r="B55" s="161" t="s">
        <v>524</v>
      </c>
      <c r="C55" s="151"/>
      <c r="D55" s="151" t="s">
        <v>484</v>
      </c>
      <c r="E55" s="151" t="s">
        <v>485</v>
      </c>
      <c r="F55" s="155" t="s">
        <v>525</v>
      </c>
      <c r="G55" s="156"/>
      <c r="H55" s="151" t="s">
        <v>485</v>
      </c>
      <c r="I55" s="139">
        <f>I56+I57</f>
        <v>546.7</v>
      </c>
      <c r="J55" s="139"/>
      <c r="K55" s="139">
        <f>K56+K57</f>
        <v>546.7</v>
      </c>
      <c r="L55" s="139">
        <f>L56+L57</f>
        <v>546.7</v>
      </c>
      <c r="M55" s="139">
        <f>M56+M57</f>
        <v>546.7</v>
      </c>
      <c r="N55" s="139">
        <f>N56+N57</f>
        <v>546.7</v>
      </c>
      <c r="O55" s="139">
        <f>O56+O57</f>
        <v>546.7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07" customFormat="1" ht="13.5" hidden="1" thickBot="1">
      <c r="A56" s="1"/>
      <c r="B56" s="162" t="s">
        <v>511</v>
      </c>
      <c r="C56" s="151"/>
      <c r="D56" s="151" t="s">
        <v>484</v>
      </c>
      <c r="E56" s="151" t="s">
        <v>485</v>
      </c>
      <c r="F56" s="156" t="s">
        <v>525</v>
      </c>
      <c r="G56" s="156" t="s">
        <v>39</v>
      </c>
      <c r="H56" s="151" t="s">
        <v>485</v>
      </c>
      <c r="I56" s="148">
        <f>546.7-45.2</f>
        <v>501.50000000000006</v>
      </c>
      <c r="J56" s="148"/>
      <c r="K56" s="148">
        <f>546.7-45.2</f>
        <v>501.50000000000006</v>
      </c>
      <c r="L56" s="148">
        <f>546.7-45.2</f>
        <v>501.50000000000006</v>
      </c>
      <c r="M56" s="148">
        <f>546.7-45.2</f>
        <v>501.50000000000006</v>
      </c>
      <c r="N56" s="148">
        <f>546.7-45.2</f>
        <v>501.50000000000006</v>
      </c>
      <c r="O56" s="148">
        <f>546.7-45.2</f>
        <v>501.50000000000006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07" customFormat="1" ht="13.5" hidden="1" thickBot="1">
      <c r="A57" s="1"/>
      <c r="B57" s="144" t="s">
        <v>512</v>
      </c>
      <c r="C57" s="151"/>
      <c r="D57" s="151"/>
      <c r="E57" s="151"/>
      <c r="F57" s="156"/>
      <c r="G57" s="156" t="s">
        <v>49</v>
      </c>
      <c r="H57" s="151"/>
      <c r="I57" s="148">
        <v>45.2</v>
      </c>
      <c r="J57" s="148"/>
      <c r="K57" s="148">
        <v>45.2</v>
      </c>
      <c r="L57" s="148">
        <v>45.2</v>
      </c>
      <c r="M57" s="148">
        <v>45.2</v>
      </c>
      <c r="N57" s="148">
        <v>45.2</v>
      </c>
      <c r="O57" s="148">
        <v>45.2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07" customFormat="1" ht="42" customHeight="1" hidden="1">
      <c r="A58" s="1"/>
      <c r="B58" s="150" t="s">
        <v>55</v>
      </c>
      <c r="C58" s="156"/>
      <c r="D58" s="121" t="s">
        <v>484</v>
      </c>
      <c r="E58" s="155" t="s">
        <v>490</v>
      </c>
      <c r="F58" s="121" t="s">
        <v>491</v>
      </c>
      <c r="G58" s="121" t="s">
        <v>491</v>
      </c>
      <c r="H58" s="155" t="s">
        <v>490</v>
      </c>
      <c r="I58" s="153">
        <f>I59</f>
        <v>99.305</v>
      </c>
      <c r="J58" s="153"/>
      <c r="K58" s="153">
        <f aca="true" t="shared" si="1" ref="K58:O60">K59</f>
        <v>99.305</v>
      </c>
      <c r="L58" s="153">
        <f t="shared" si="1"/>
        <v>99.305</v>
      </c>
      <c r="M58" s="153">
        <f t="shared" si="1"/>
        <v>99.305</v>
      </c>
      <c r="N58" s="153">
        <f t="shared" si="1"/>
        <v>99.305</v>
      </c>
      <c r="O58" s="153">
        <f t="shared" si="1"/>
        <v>99.305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2:15" ht="39" hidden="1" thickBot="1">
      <c r="B59" s="150" t="s">
        <v>97</v>
      </c>
      <c r="C59" s="156"/>
      <c r="D59" s="121" t="s">
        <v>484</v>
      </c>
      <c r="E59" s="121" t="s">
        <v>490</v>
      </c>
      <c r="F59" s="155" t="s">
        <v>526</v>
      </c>
      <c r="G59" s="163"/>
      <c r="H59" s="121" t="s">
        <v>490</v>
      </c>
      <c r="I59" s="153">
        <f>I60</f>
        <v>99.305</v>
      </c>
      <c r="J59" s="153"/>
      <c r="K59" s="153">
        <f t="shared" si="1"/>
        <v>99.305</v>
      </c>
      <c r="L59" s="153">
        <f t="shared" si="1"/>
        <v>99.305</v>
      </c>
      <c r="M59" s="153">
        <f t="shared" si="1"/>
        <v>99.305</v>
      </c>
      <c r="N59" s="153">
        <f t="shared" si="1"/>
        <v>99.305</v>
      </c>
      <c r="O59" s="153">
        <f t="shared" si="1"/>
        <v>99.305</v>
      </c>
    </row>
    <row r="60" spans="2:15" ht="45.75" customHeight="1" hidden="1">
      <c r="B60" s="157" t="s">
        <v>527</v>
      </c>
      <c r="C60" s="156"/>
      <c r="D60" s="151" t="s">
        <v>484</v>
      </c>
      <c r="E60" s="151" t="s">
        <v>490</v>
      </c>
      <c r="F60" s="156" t="s">
        <v>528</v>
      </c>
      <c r="G60" s="156"/>
      <c r="H60" s="151" t="s">
        <v>490</v>
      </c>
      <c r="I60" s="148">
        <f>I61</f>
        <v>99.305</v>
      </c>
      <c r="J60" s="148"/>
      <c r="K60" s="148">
        <f t="shared" si="1"/>
        <v>99.305</v>
      </c>
      <c r="L60" s="148">
        <f t="shared" si="1"/>
        <v>99.305</v>
      </c>
      <c r="M60" s="148">
        <f t="shared" si="1"/>
        <v>99.305</v>
      </c>
      <c r="N60" s="148">
        <f t="shared" si="1"/>
        <v>99.305</v>
      </c>
      <c r="O60" s="148">
        <f t="shared" si="1"/>
        <v>99.305</v>
      </c>
    </row>
    <row r="61" spans="2:15" ht="13.5" customHeight="1" hidden="1">
      <c r="B61" s="144" t="s">
        <v>486</v>
      </c>
      <c r="C61" s="156"/>
      <c r="D61" s="151" t="s">
        <v>484</v>
      </c>
      <c r="E61" s="151" t="s">
        <v>490</v>
      </c>
      <c r="F61" s="156" t="s">
        <v>528</v>
      </c>
      <c r="G61" s="156" t="s">
        <v>61</v>
      </c>
      <c r="H61" s="151" t="s">
        <v>490</v>
      </c>
      <c r="I61" s="148">
        <v>99.305</v>
      </c>
      <c r="J61" s="148"/>
      <c r="K61" s="148">
        <v>99.305</v>
      </c>
      <c r="L61" s="148">
        <v>99.305</v>
      </c>
      <c r="M61" s="148">
        <v>99.305</v>
      </c>
      <c r="N61" s="148">
        <v>99.305</v>
      </c>
      <c r="O61" s="148">
        <v>99.305</v>
      </c>
    </row>
    <row r="62" spans="2:15" ht="15.75" hidden="1" thickBot="1">
      <c r="B62" s="164" t="s">
        <v>529</v>
      </c>
      <c r="C62" s="165"/>
      <c r="D62" s="166" t="s">
        <v>484</v>
      </c>
      <c r="E62" s="167" t="s">
        <v>530</v>
      </c>
      <c r="F62" s="156"/>
      <c r="G62" s="156"/>
      <c r="H62" s="167" t="s">
        <v>530</v>
      </c>
      <c r="I62" s="148"/>
      <c r="J62" s="148"/>
      <c r="K62" s="148"/>
      <c r="L62" s="148"/>
      <c r="M62" s="148"/>
      <c r="N62" s="148"/>
      <c r="O62" s="148"/>
    </row>
    <row r="63" spans="2:15" ht="39" hidden="1" thickBot="1">
      <c r="B63" s="150" t="s">
        <v>531</v>
      </c>
      <c r="C63" s="156"/>
      <c r="D63" s="121" t="s">
        <v>484</v>
      </c>
      <c r="E63" s="155" t="s">
        <v>530</v>
      </c>
      <c r="F63" s="155" t="s">
        <v>532</v>
      </c>
      <c r="G63" s="156"/>
      <c r="H63" s="155" t="s">
        <v>530</v>
      </c>
      <c r="I63" s="148"/>
      <c r="J63" s="148"/>
      <c r="K63" s="148"/>
      <c r="L63" s="148"/>
      <c r="M63" s="148"/>
      <c r="N63" s="148"/>
      <c r="O63" s="148"/>
    </row>
    <row r="64" spans="2:15" ht="26.25" hidden="1" thickBot="1">
      <c r="B64" s="168" t="s">
        <v>533</v>
      </c>
      <c r="C64" s="165"/>
      <c r="D64" s="151" t="s">
        <v>484</v>
      </c>
      <c r="E64" s="156" t="s">
        <v>530</v>
      </c>
      <c r="F64" s="156" t="s">
        <v>534</v>
      </c>
      <c r="G64" s="156"/>
      <c r="H64" s="156" t="s">
        <v>530</v>
      </c>
      <c r="I64" s="148"/>
      <c r="J64" s="148"/>
      <c r="K64" s="148"/>
      <c r="L64" s="148"/>
      <c r="M64" s="148"/>
      <c r="N64" s="148"/>
      <c r="O64" s="148"/>
    </row>
    <row r="65" spans="2:15" ht="13.5" hidden="1" thickBot="1">
      <c r="B65" s="150" t="s">
        <v>77</v>
      </c>
      <c r="C65" s="156"/>
      <c r="D65" s="121" t="s">
        <v>484</v>
      </c>
      <c r="E65" s="155" t="s">
        <v>535</v>
      </c>
      <c r="F65" s="121" t="s">
        <v>491</v>
      </c>
      <c r="G65" s="121" t="s">
        <v>491</v>
      </c>
      <c r="H65" s="155" t="s">
        <v>535</v>
      </c>
      <c r="I65" s="152">
        <f>I66</f>
        <v>2000</v>
      </c>
      <c r="J65" s="152"/>
      <c r="K65" s="152">
        <f aca="true" t="shared" si="2" ref="K65:O67">K66</f>
        <v>2000</v>
      </c>
      <c r="L65" s="152">
        <f t="shared" si="2"/>
        <v>2000</v>
      </c>
      <c r="M65" s="152">
        <f t="shared" si="2"/>
        <v>2000</v>
      </c>
      <c r="N65" s="152">
        <f t="shared" si="2"/>
        <v>2000</v>
      </c>
      <c r="O65" s="152">
        <f t="shared" si="2"/>
        <v>2000</v>
      </c>
    </row>
    <row r="66" spans="2:23" s="124" customFormat="1" ht="39" hidden="1" thickBot="1">
      <c r="B66" s="150" t="s">
        <v>531</v>
      </c>
      <c r="C66" s="156"/>
      <c r="D66" s="121" t="s">
        <v>484</v>
      </c>
      <c r="E66" s="155" t="s">
        <v>535</v>
      </c>
      <c r="F66" s="121">
        <v>9900000</v>
      </c>
      <c r="G66" s="121"/>
      <c r="H66" s="155" t="s">
        <v>535</v>
      </c>
      <c r="I66" s="147">
        <f>I67</f>
        <v>2000</v>
      </c>
      <c r="J66" s="147"/>
      <c r="K66" s="147">
        <f t="shared" si="2"/>
        <v>2000</v>
      </c>
      <c r="L66" s="147">
        <f t="shared" si="2"/>
        <v>2000</v>
      </c>
      <c r="M66" s="147">
        <f t="shared" si="2"/>
        <v>2000</v>
      </c>
      <c r="N66" s="147">
        <f t="shared" si="2"/>
        <v>2000</v>
      </c>
      <c r="O66" s="147">
        <f t="shared" si="2"/>
        <v>2000</v>
      </c>
      <c r="P66" s="129"/>
      <c r="Q66" s="129"/>
      <c r="R66" s="129"/>
      <c r="S66" s="129"/>
      <c r="T66" s="129"/>
      <c r="U66" s="129"/>
      <c r="V66" s="129"/>
      <c r="W66" s="129"/>
    </row>
    <row r="67" spans="2:15" ht="26.25" hidden="1" thickBot="1">
      <c r="B67" s="54" t="s">
        <v>83</v>
      </c>
      <c r="C67" s="156"/>
      <c r="D67" s="151" t="s">
        <v>484</v>
      </c>
      <c r="E67" s="156" t="s">
        <v>535</v>
      </c>
      <c r="F67" s="156" t="s">
        <v>536</v>
      </c>
      <c r="G67" s="151" t="s">
        <v>491</v>
      </c>
      <c r="H67" s="156" t="s">
        <v>535</v>
      </c>
      <c r="I67" s="147">
        <f>I68</f>
        <v>2000</v>
      </c>
      <c r="J67" s="147"/>
      <c r="K67" s="147">
        <f t="shared" si="2"/>
        <v>2000</v>
      </c>
      <c r="L67" s="147">
        <f t="shared" si="2"/>
        <v>2000</v>
      </c>
      <c r="M67" s="147">
        <f t="shared" si="2"/>
        <v>2000</v>
      </c>
      <c r="N67" s="147">
        <f t="shared" si="2"/>
        <v>2000</v>
      </c>
      <c r="O67" s="147">
        <f t="shared" si="2"/>
        <v>2000</v>
      </c>
    </row>
    <row r="68" spans="2:15" ht="13.5" hidden="1" thickBot="1">
      <c r="B68" s="144" t="s">
        <v>537</v>
      </c>
      <c r="C68" s="156"/>
      <c r="D68" s="151" t="s">
        <v>484</v>
      </c>
      <c r="E68" s="156" t="s">
        <v>535</v>
      </c>
      <c r="F68" s="156" t="s">
        <v>536</v>
      </c>
      <c r="G68" s="151">
        <v>870</v>
      </c>
      <c r="H68" s="156" t="s">
        <v>535</v>
      </c>
      <c r="I68" s="147">
        <v>2000</v>
      </c>
      <c r="J68" s="147"/>
      <c r="K68" s="147">
        <v>2000</v>
      </c>
      <c r="L68" s="147">
        <v>2000</v>
      </c>
      <c r="M68" s="147">
        <v>2000</v>
      </c>
      <c r="N68" s="147">
        <v>2000</v>
      </c>
      <c r="O68" s="147">
        <v>2000</v>
      </c>
    </row>
    <row r="69" spans="2:15" ht="13.5" hidden="1" thickBot="1">
      <c r="B69" s="150" t="s">
        <v>87</v>
      </c>
      <c r="C69" s="151"/>
      <c r="D69" s="121" t="s">
        <v>484</v>
      </c>
      <c r="E69" s="155" t="s">
        <v>538</v>
      </c>
      <c r="F69" s="155"/>
      <c r="G69" s="121"/>
      <c r="H69" s="155" t="s">
        <v>538</v>
      </c>
      <c r="I69" s="139">
        <f>I70</f>
        <v>108</v>
      </c>
      <c r="J69" s="139"/>
      <c r="K69" s="139">
        <f aca="true" t="shared" si="3" ref="K69:O70">K70</f>
        <v>108</v>
      </c>
      <c r="L69" s="139">
        <f t="shared" si="3"/>
        <v>108</v>
      </c>
      <c r="M69" s="139">
        <f t="shared" si="3"/>
        <v>108</v>
      </c>
      <c r="N69" s="139">
        <f t="shared" si="3"/>
        <v>108</v>
      </c>
      <c r="O69" s="139">
        <f t="shared" si="3"/>
        <v>108</v>
      </c>
    </row>
    <row r="70" spans="2:15" ht="26.25" hidden="1" thickBot="1">
      <c r="B70" s="150" t="s">
        <v>89</v>
      </c>
      <c r="C70" s="155"/>
      <c r="D70" s="155" t="s">
        <v>484</v>
      </c>
      <c r="E70" s="155" t="s">
        <v>538</v>
      </c>
      <c r="F70" s="155" t="s">
        <v>539</v>
      </c>
      <c r="G70" s="155"/>
      <c r="H70" s="155" t="s">
        <v>538</v>
      </c>
      <c r="I70" s="153">
        <f>I71</f>
        <v>108</v>
      </c>
      <c r="J70" s="153"/>
      <c r="K70" s="153">
        <f t="shared" si="3"/>
        <v>108</v>
      </c>
      <c r="L70" s="153">
        <f t="shared" si="3"/>
        <v>108</v>
      </c>
      <c r="M70" s="153">
        <f t="shared" si="3"/>
        <v>108</v>
      </c>
      <c r="N70" s="153">
        <f t="shared" si="3"/>
        <v>108</v>
      </c>
      <c r="O70" s="153">
        <f t="shared" si="3"/>
        <v>108</v>
      </c>
    </row>
    <row r="71" spans="2:15" ht="13.5" hidden="1" thickBot="1">
      <c r="B71" s="169" t="s">
        <v>540</v>
      </c>
      <c r="C71" s="155"/>
      <c r="D71" s="156" t="s">
        <v>484</v>
      </c>
      <c r="E71" s="156" t="s">
        <v>538</v>
      </c>
      <c r="F71" s="156" t="s">
        <v>541</v>
      </c>
      <c r="G71" s="155"/>
      <c r="H71" s="156" t="s">
        <v>538</v>
      </c>
      <c r="I71" s="149">
        <f>I72+I73</f>
        <v>108</v>
      </c>
      <c r="J71" s="149"/>
      <c r="K71" s="149">
        <f>K72+K73</f>
        <v>108</v>
      </c>
      <c r="L71" s="149">
        <f>L72+L73</f>
        <v>108</v>
      </c>
      <c r="M71" s="149">
        <f>M72+M73</f>
        <v>108</v>
      </c>
      <c r="N71" s="149">
        <f>N72+N73</f>
        <v>108</v>
      </c>
      <c r="O71" s="149">
        <f>O72+O73</f>
        <v>108</v>
      </c>
    </row>
    <row r="72" spans="2:15" ht="13.5" hidden="1" thickBot="1">
      <c r="B72" s="144" t="s">
        <v>512</v>
      </c>
      <c r="C72" s="155"/>
      <c r="D72" s="156" t="s">
        <v>484</v>
      </c>
      <c r="E72" s="156" t="s">
        <v>538</v>
      </c>
      <c r="F72" s="156" t="s">
        <v>541</v>
      </c>
      <c r="G72" s="156" t="s">
        <v>49</v>
      </c>
      <c r="H72" s="156" t="s">
        <v>538</v>
      </c>
      <c r="I72" s="149">
        <v>105</v>
      </c>
      <c r="J72" s="149"/>
      <c r="K72" s="149">
        <v>105</v>
      </c>
      <c r="L72" s="149">
        <v>105</v>
      </c>
      <c r="M72" s="149">
        <v>105</v>
      </c>
      <c r="N72" s="149">
        <v>105</v>
      </c>
      <c r="O72" s="149">
        <v>105</v>
      </c>
    </row>
    <row r="73" spans="2:15" ht="13.5" hidden="1" thickBot="1">
      <c r="B73" s="144" t="s">
        <v>542</v>
      </c>
      <c r="C73" s="155"/>
      <c r="D73" s="156" t="s">
        <v>484</v>
      </c>
      <c r="E73" s="156" t="s">
        <v>538</v>
      </c>
      <c r="F73" s="156" t="s">
        <v>541</v>
      </c>
      <c r="G73" s="156" t="s">
        <v>96</v>
      </c>
      <c r="H73" s="156" t="s">
        <v>538</v>
      </c>
      <c r="I73" s="149">
        <v>3</v>
      </c>
      <c r="J73" s="149"/>
      <c r="K73" s="149">
        <v>3</v>
      </c>
      <c r="L73" s="149">
        <v>3</v>
      </c>
      <c r="M73" s="149">
        <v>3</v>
      </c>
      <c r="N73" s="149">
        <v>3</v>
      </c>
      <c r="O73" s="149">
        <v>3</v>
      </c>
    </row>
    <row r="74" spans="2:15" ht="15" hidden="1" thickBot="1">
      <c r="B74" s="170" t="s">
        <v>101</v>
      </c>
      <c r="C74" s="167"/>
      <c r="D74" s="167" t="s">
        <v>543</v>
      </c>
      <c r="E74" s="167"/>
      <c r="F74" s="167"/>
      <c r="G74" s="167"/>
      <c r="H74" s="167"/>
      <c r="I74" s="171">
        <f>I75</f>
        <v>605.883</v>
      </c>
      <c r="J74" s="171"/>
      <c r="K74" s="171">
        <f aca="true" t="shared" si="4" ref="K74:O75">K75</f>
        <v>605.883</v>
      </c>
      <c r="L74" s="171">
        <f t="shared" si="4"/>
        <v>605.883</v>
      </c>
      <c r="M74" s="171">
        <f t="shared" si="4"/>
        <v>605.883</v>
      </c>
      <c r="N74" s="171">
        <f t="shared" si="4"/>
        <v>605.883</v>
      </c>
      <c r="O74" s="171">
        <f t="shared" si="4"/>
        <v>605.883</v>
      </c>
    </row>
    <row r="75" spans="1:256" s="107" customFormat="1" ht="13.5" hidden="1" thickBot="1">
      <c r="A75" s="1"/>
      <c r="B75" s="150" t="s">
        <v>102</v>
      </c>
      <c r="C75" s="155"/>
      <c r="D75" s="155" t="s">
        <v>543</v>
      </c>
      <c r="E75" s="155" t="s">
        <v>544</v>
      </c>
      <c r="F75" s="155"/>
      <c r="G75" s="155"/>
      <c r="H75" s="155" t="s">
        <v>544</v>
      </c>
      <c r="I75" s="149">
        <f>I76</f>
        <v>605.883</v>
      </c>
      <c r="J75" s="149"/>
      <c r="K75" s="149">
        <f t="shared" si="4"/>
        <v>605.883</v>
      </c>
      <c r="L75" s="149">
        <f t="shared" si="4"/>
        <v>605.883</v>
      </c>
      <c r="M75" s="149">
        <f t="shared" si="4"/>
        <v>605.883</v>
      </c>
      <c r="N75" s="149">
        <f t="shared" si="4"/>
        <v>605.883</v>
      </c>
      <c r="O75" s="149">
        <f t="shared" si="4"/>
        <v>605.883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07" customFormat="1" ht="26.25" hidden="1" thickBot="1">
      <c r="A76" s="1"/>
      <c r="B76" s="157" t="s">
        <v>545</v>
      </c>
      <c r="C76" s="156"/>
      <c r="D76" s="156" t="s">
        <v>543</v>
      </c>
      <c r="E76" s="156" t="s">
        <v>544</v>
      </c>
      <c r="F76" s="172" t="s">
        <v>546</v>
      </c>
      <c r="G76" s="156"/>
      <c r="H76" s="156" t="s">
        <v>544</v>
      </c>
      <c r="I76" s="149">
        <f>I77+I78</f>
        <v>605.883</v>
      </c>
      <c r="J76" s="149"/>
      <c r="K76" s="149">
        <f>K77+K78</f>
        <v>605.883</v>
      </c>
      <c r="L76" s="149">
        <f>L77+L78</f>
        <v>605.883</v>
      </c>
      <c r="M76" s="149">
        <f>M77+M78</f>
        <v>605.883</v>
      </c>
      <c r="N76" s="149">
        <f>N77+N78</f>
        <v>605.883</v>
      </c>
      <c r="O76" s="149">
        <f>O77+O78</f>
        <v>605.883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07" customFormat="1" ht="13.5" hidden="1" thickBot="1">
      <c r="A77" s="1"/>
      <c r="B77" s="162" t="s">
        <v>511</v>
      </c>
      <c r="C77" s="156"/>
      <c r="D77" s="156" t="s">
        <v>543</v>
      </c>
      <c r="E77" s="156" t="s">
        <v>544</v>
      </c>
      <c r="F77" s="172" t="s">
        <v>546</v>
      </c>
      <c r="G77" s="156" t="s">
        <v>39</v>
      </c>
      <c r="H77" s="156" t="s">
        <v>544</v>
      </c>
      <c r="I77" s="149">
        <v>555.32</v>
      </c>
      <c r="J77" s="149"/>
      <c r="K77" s="149">
        <v>555.32</v>
      </c>
      <c r="L77" s="149">
        <v>555.32</v>
      </c>
      <c r="M77" s="149">
        <v>555.32</v>
      </c>
      <c r="N77" s="149">
        <v>555.32</v>
      </c>
      <c r="O77" s="149">
        <v>555.32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07" customFormat="1" ht="13.5" hidden="1" thickBot="1">
      <c r="A78" s="1"/>
      <c r="B78" s="144" t="s">
        <v>512</v>
      </c>
      <c r="C78" s="156"/>
      <c r="D78" s="156" t="s">
        <v>543</v>
      </c>
      <c r="E78" s="156" t="s">
        <v>544</v>
      </c>
      <c r="F78" s="172" t="s">
        <v>546</v>
      </c>
      <c r="G78" s="156" t="s">
        <v>49</v>
      </c>
      <c r="H78" s="156" t="s">
        <v>544</v>
      </c>
      <c r="I78" s="149">
        <v>50.563</v>
      </c>
      <c r="J78" s="149"/>
      <c r="K78" s="149">
        <v>50.563</v>
      </c>
      <c r="L78" s="149">
        <v>50.563</v>
      </c>
      <c r="M78" s="149">
        <v>50.563</v>
      </c>
      <c r="N78" s="149">
        <v>50.563</v>
      </c>
      <c r="O78" s="149">
        <v>50.563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07" customFormat="1" ht="32.25" customHeight="1" hidden="1">
      <c r="A79" s="1"/>
      <c r="B79" s="130" t="s">
        <v>107</v>
      </c>
      <c r="C79" s="131"/>
      <c r="D79" s="131" t="s">
        <v>547</v>
      </c>
      <c r="E79" s="131"/>
      <c r="F79" s="131"/>
      <c r="G79" s="131"/>
      <c r="H79" s="131"/>
      <c r="I79" s="173">
        <f>I80</f>
        <v>1397</v>
      </c>
      <c r="J79" s="173"/>
      <c r="K79" s="173">
        <f aca="true" t="shared" si="5" ref="K79:O80">K80</f>
        <v>1182</v>
      </c>
      <c r="L79" s="173">
        <f t="shared" si="5"/>
        <v>1022</v>
      </c>
      <c r="M79" s="173">
        <f t="shared" si="5"/>
        <v>1397</v>
      </c>
      <c r="N79" s="173">
        <f t="shared" si="5"/>
        <v>1397</v>
      </c>
      <c r="O79" s="173">
        <f t="shared" si="5"/>
        <v>1397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07" customFormat="1" ht="26.25" hidden="1" thickBot="1">
      <c r="A80" s="1"/>
      <c r="B80" s="150" t="s">
        <v>548</v>
      </c>
      <c r="C80" s="156"/>
      <c r="D80" s="155" t="s">
        <v>547</v>
      </c>
      <c r="E80" s="155" t="s">
        <v>549</v>
      </c>
      <c r="F80" s="156"/>
      <c r="G80" s="156"/>
      <c r="H80" s="155" t="s">
        <v>549</v>
      </c>
      <c r="I80" s="147">
        <f>I81</f>
        <v>1397</v>
      </c>
      <c r="J80" s="147"/>
      <c r="K80" s="147">
        <f t="shared" si="5"/>
        <v>1182</v>
      </c>
      <c r="L80" s="147">
        <f t="shared" si="5"/>
        <v>1022</v>
      </c>
      <c r="M80" s="147">
        <f t="shared" si="5"/>
        <v>1397</v>
      </c>
      <c r="N80" s="147">
        <f t="shared" si="5"/>
        <v>1397</v>
      </c>
      <c r="O80" s="147">
        <f t="shared" si="5"/>
        <v>1397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107" customFormat="1" ht="39" customHeight="1" hidden="1">
      <c r="A81" s="1"/>
      <c r="B81" s="150" t="s">
        <v>550</v>
      </c>
      <c r="C81" s="155"/>
      <c r="D81" s="155" t="s">
        <v>547</v>
      </c>
      <c r="E81" s="155" t="s">
        <v>549</v>
      </c>
      <c r="F81" s="155" t="s">
        <v>551</v>
      </c>
      <c r="G81" s="174"/>
      <c r="H81" s="155" t="s">
        <v>549</v>
      </c>
      <c r="I81" s="175">
        <f>I82+I87</f>
        <v>1397</v>
      </c>
      <c r="J81" s="175"/>
      <c r="K81" s="175">
        <f>K82+K87</f>
        <v>1182</v>
      </c>
      <c r="L81" s="175">
        <f>L82+L87</f>
        <v>1022</v>
      </c>
      <c r="M81" s="175">
        <f>M82+M87</f>
        <v>1397</v>
      </c>
      <c r="N81" s="175">
        <f>N82+N87</f>
        <v>1397</v>
      </c>
      <c r="O81" s="175">
        <f>O82+O87</f>
        <v>1397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107" customFormat="1" ht="64.5" hidden="1" thickBot="1">
      <c r="A82" s="1"/>
      <c r="B82" s="176" t="s">
        <v>112</v>
      </c>
      <c r="C82" s="156"/>
      <c r="D82" s="156" t="s">
        <v>547</v>
      </c>
      <c r="E82" s="156" t="s">
        <v>549</v>
      </c>
      <c r="F82" s="155" t="s">
        <v>553</v>
      </c>
      <c r="G82" s="151"/>
      <c r="H82" s="156" t="s">
        <v>549</v>
      </c>
      <c r="I82" s="149">
        <f>I83+I85</f>
        <v>711</v>
      </c>
      <c r="J82" s="149"/>
      <c r="K82" s="149">
        <f>K83+K85</f>
        <v>496</v>
      </c>
      <c r="L82" s="149">
        <f>L83+L85</f>
        <v>336</v>
      </c>
      <c r="M82" s="149">
        <f>M83+M85</f>
        <v>711</v>
      </c>
      <c r="N82" s="149">
        <f>N83+N85</f>
        <v>711</v>
      </c>
      <c r="O82" s="149">
        <f>O83+O85</f>
        <v>711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107" customFormat="1" ht="64.5" hidden="1" thickBot="1">
      <c r="A83" s="1"/>
      <c r="B83" s="54" t="s">
        <v>753</v>
      </c>
      <c r="C83" s="156"/>
      <c r="D83" s="156" t="s">
        <v>547</v>
      </c>
      <c r="E83" s="156" t="s">
        <v>549</v>
      </c>
      <c r="F83" s="155" t="s">
        <v>555</v>
      </c>
      <c r="G83" s="151"/>
      <c r="H83" s="156" t="s">
        <v>549</v>
      </c>
      <c r="I83" s="149">
        <f>I84</f>
        <v>426</v>
      </c>
      <c r="J83" s="149"/>
      <c r="K83" s="149">
        <f>K84</f>
        <v>296</v>
      </c>
      <c r="L83" s="149">
        <f>L84</f>
        <v>136</v>
      </c>
      <c r="M83" s="149">
        <f>M84</f>
        <v>426</v>
      </c>
      <c r="N83" s="149">
        <f>N84</f>
        <v>426</v>
      </c>
      <c r="O83" s="149">
        <f>O84</f>
        <v>426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107" customFormat="1" ht="13.5" hidden="1" thickBot="1">
      <c r="A84" s="1"/>
      <c r="B84" s="144" t="s">
        <v>512</v>
      </c>
      <c r="C84" s="156"/>
      <c r="D84" s="156" t="s">
        <v>547</v>
      </c>
      <c r="E84" s="156" t="s">
        <v>549</v>
      </c>
      <c r="F84" s="156" t="s">
        <v>555</v>
      </c>
      <c r="G84" s="151">
        <v>240</v>
      </c>
      <c r="H84" s="156" t="s">
        <v>549</v>
      </c>
      <c r="I84" s="149">
        <v>426</v>
      </c>
      <c r="J84" s="149"/>
      <c r="K84" s="149">
        <v>296</v>
      </c>
      <c r="L84" s="149">
        <v>136</v>
      </c>
      <c r="M84" s="149">
        <v>426</v>
      </c>
      <c r="N84" s="149">
        <v>426</v>
      </c>
      <c r="O84" s="149">
        <v>426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07" customFormat="1" ht="64.5" hidden="1" thickBot="1">
      <c r="A85" s="1"/>
      <c r="B85" s="54" t="s">
        <v>754</v>
      </c>
      <c r="C85" s="156"/>
      <c r="D85" s="156" t="s">
        <v>547</v>
      </c>
      <c r="E85" s="156" t="s">
        <v>549</v>
      </c>
      <c r="F85" s="155" t="s">
        <v>557</v>
      </c>
      <c r="G85" s="151"/>
      <c r="H85" s="156" t="s">
        <v>549</v>
      </c>
      <c r="I85" s="149">
        <f>I86</f>
        <v>285</v>
      </c>
      <c r="J85" s="149"/>
      <c r="K85" s="149">
        <f>K86</f>
        <v>200</v>
      </c>
      <c r="L85" s="149">
        <f>L86</f>
        <v>200</v>
      </c>
      <c r="M85" s="149">
        <f>M86</f>
        <v>285</v>
      </c>
      <c r="N85" s="149">
        <f>N86</f>
        <v>285</v>
      </c>
      <c r="O85" s="149">
        <f>O86</f>
        <v>285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07" customFormat="1" ht="13.5" hidden="1" thickBot="1">
      <c r="A86" s="1"/>
      <c r="B86" s="144" t="s">
        <v>512</v>
      </c>
      <c r="C86" s="156"/>
      <c r="D86" s="156" t="s">
        <v>547</v>
      </c>
      <c r="E86" s="156" t="s">
        <v>549</v>
      </c>
      <c r="F86" s="156" t="s">
        <v>555</v>
      </c>
      <c r="G86" s="151">
        <v>240</v>
      </c>
      <c r="H86" s="156" t="s">
        <v>549</v>
      </c>
      <c r="I86" s="149">
        <v>285</v>
      </c>
      <c r="J86" s="149"/>
      <c r="K86" s="149">
        <v>200</v>
      </c>
      <c r="L86" s="149">
        <v>200</v>
      </c>
      <c r="M86" s="149">
        <v>285</v>
      </c>
      <c r="N86" s="149">
        <v>285</v>
      </c>
      <c r="O86" s="149">
        <v>285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07" customFormat="1" ht="64.5" hidden="1" thickBot="1">
      <c r="A87" s="1"/>
      <c r="B87" s="176" t="s">
        <v>755</v>
      </c>
      <c r="C87" s="155"/>
      <c r="D87" s="156" t="s">
        <v>547</v>
      </c>
      <c r="E87" s="156" t="s">
        <v>549</v>
      </c>
      <c r="F87" s="155" t="s">
        <v>559</v>
      </c>
      <c r="G87" s="155"/>
      <c r="H87" s="156" t="s">
        <v>549</v>
      </c>
      <c r="I87" s="153">
        <f>I88</f>
        <v>686</v>
      </c>
      <c r="J87" s="153"/>
      <c r="K87" s="153">
        <f>K88</f>
        <v>686</v>
      </c>
      <c r="L87" s="153">
        <f>L88</f>
        <v>686</v>
      </c>
      <c r="M87" s="153">
        <f>M88</f>
        <v>686</v>
      </c>
      <c r="N87" s="153">
        <f>N88</f>
        <v>686</v>
      </c>
      <c r="O87" s="153">
        <f>O88</f>
        <v>686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107" customFormat="1" ht="64.5" hidden="1" thickBot="1">
      <c r="A88" s="1"/>
      <c r="B88" s="54" t="s">
        <v>756</v>
      </c>
      <c r="C88" s="155"/>
      <c r="D88" s="156" t="s">
        <v>547</v>
      </c>
      <c r="E88" s="156" t="s">
        <v>549</v>
      </c>
      <c r="F88" s="156" t="s">
        <v>561</v>
      </c>
      <c r="G88" s="155"/>
      <c r="H88" s="156" t="s">
        <v>549</v>
      </c>
      <c r="I88" s="149">
        <f>I90</f>
        <v>686</v>
      </c>
      <c r="J88" s="149"/>
      <c r="K88" s="149">
        <f>K90</f>
        <v>686</v>
      </c>
      <c r="L88" s="149">
        <f>L90</f>
        <v>686</v>
      </c>
      <c r="M88" s="149">
        <f>M90</f>
        <v>686</v>
      </c>
      <c r="N88" s="149">
        <f>N90</f>
        <v>686</v>
      </c>
      <c r="O88" s="149">
        <f>O90</f>
        <v>686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07" customFormat="1" ht="40.5" customHeight="1" hidden="1">
      <c r="A89" s="1"/>
      <c r="B89" s="158" t="s">
        <v>562</v>
      </c>
      <c r="C89" s="177"/>
      <c r="D89" s="178" t="s">
        <v>547</v>
      </c>
      <c r="E89" s="178" t="s">
        <v>549</v>
      </c>
      <c r="F89" s="178" t="s">
        <v>563</v>
      </c>
      <c r="G89" s="179"/>
      <c r="H89" s="178" t="s">
        <v>549</v>
      </c>
      <c r="I89" s="180"/>
      <c r="J89" s="180"/>
      <c r="K89" s="180"/>
      <c r="L89" s="180"/>
      <c r="M89" s="180"/>
      <c r="N89" s="180"/>
      <c r="O89" s="180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07" customFormat="1" ht="17.25" customHeight="1" hidden="1">
      <c r="A90" s="1"/>
      <c r="B90" s="144" t="s">
        <v>512</v>
      </c>
      <c r="C90" s="177"/>
      <c r="D90" s="156" t="s">
        <v>547</v>
      </c>
      <c r="E90" s="156" t="s">
        <v>549</v>
      </c>
      <c r="F90" s="156" t="s">
        <v>561</v>
      </c>
      <c r="G90" s="141" t="s">
        <v>49</v>
      </c>
      <c r="H90" s="156" t="s">
        <v>549</v>
      </c>
      <c r="I90" s="149">
        <v>686</v>
      </c>
      <c r="J90" s="180"/>
      <c r="K90" s="149">
        <v>686</v>
      </c>
      <c r="L90" s="149">
        <v>686</v>
      </c>
      <c r="M90" s="149">
        <v>686</v>
      </c>
      <c r="N90" s="149">
        <v>686</v>
      </c>
      <c r="O90" s="149">
        <v>686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2:15" ht="44.25" customHeight="1" hidden="1">
      <c r="B91" s="150" t="s">
        <v>564</v>
      </c>
      <c r="C91" s="156"/>
      <c r="D91" s="155" t="s">
        <v>547</v>
      </c>
      <c r="E91" s="155" t="s">
        <v>549</v>
      </c>
      <c r="F91" s="155" t="s">
        <v>565</v>
      </c>
      <c r="G91" s="174"/>
      <c r="H91" s="155" t="s">
        <v>549</v>
      </c>
      <c r="I91" s="174"/>
      <c r="J91" s="174"/>
      <c r="K91" s="1"/>
      <c r="L91" s="181"/>
      <c r="M91" s="174"/>
      <c r="N91" s="174"/>
      <c r="O91" s="174"/>
    </row>
    <row r="92" spans="2:15" ht="39" hidden="1" thickBot="1">
      <c r="B92" s="54" t="s">
        <v>566</v>
      </c>
      <c r="C92" s="156"/>
      <c r="D92" s="156" t="s">
        <v>547</v>
      </c>
      <c r="E92" s="156" t="s">
        <v>549</v>
      </c>
      <c r="F92" s="156" t="s">
        <v>567</v>
      </c>
      <c r="G92" s="151"/>
      <c r="H92" s="156" t="s">
        <v>549</v>
      </c>
      <c r="I92" s="149"/>
      <c r="J92" s="149"/>
      <c r="K92" s="149"/>
      <c r="L92" s="149"/>
      <c r="M92" s="149"/>
      <c r="N92" s="149"/>
      <c r="O92" s="149"/>
    </row>
    <row r="93" spans="2:23" s="124" customFormat="1" ht="15.75" hidden="1" thickBot="1">
      <c r="B93" s="130" t="s">
        <v>142</v>
      </c>
      <c r="C93" s="131"/>
      <c r="D93" s="131" t="s">
        <v>568</v>
      </c>
      <c r="E93" s="131" t="s">
        <v>305</v>
      </c>
      <c r="F93" s="131" t="s">
        <v>305</v>
      </c>
      <c r="G93" s="131" t="s">
        <v>305</v>
      </c>
      <c r="H93" s="131" t="s">
        <v>305</v>
      </c>
      <c r="I93" s="182">
        <f>I94+I103</f>
        <v>18097.09</v>
      </c>
      <c r="J93" s="183"/>
      <c r="K93" s="182">
        <f>K94+K103</f>
        <v>11814.485</v>
      </c>
      <c r="L93" s="182">
        <f>L94+L103</f>
        <v>14413.347</v>
      </c>
      <c r="M93" s="182">
        <f>M94+M103</f>
        <v>18097.09</v>
      </c>
      <c r="N93" s="182">
        <f>N94+N103</f>
        <v>18097.09</v>
      </c>
      <c r="O93" s="182">
        <f>O94+O103</f>
        <v>18097.09</v>
      </c>
      <c r="P93" s="129"/>
      <c r="Q93" s="129"/>
      <c r="R93" s="129"/>
      <c r="S93" s="129"/>
      <c r="T93" s="129"/>
      <c r="U93" s="129"/>
      <c r="V93" s="129"/>
      <c r="W93" s="129"/>
    </row>
    <row r="94" spans="2:23" s="124" customFormat="1" ht="13.5" hidden="1" thickBot="1">
      <c r="B94" s="184" t="s">
        <v>143</v>
      </c>
      <c r="C94" s="137"/>
      <c r="D94" s="137" t="s">
        <v>568</v>
      </c>
      <c r="E94" s="137" t="s">
        <v>569</v>
      </c>
      <c r="F94" s="137"/>
      <c r="G94" s="137"/>
      <c r="H94" s="137" t="s">
        <v>569</v>
      </c>
      <c r="I94" s="152">
        <f>I95</f>
        <v>17447.29</v>
      </c>
      <c r="J94" s="149"/>
      <c r="K94" s="152">
        <f>K95</f>
        <v>11444.685000000001</v>
      </c>
      <c r="L94" s="152">
        <f>L95</f>
        <v>14038.547</v>
      </c>
      <c r="M94" s="152">
        <f>M95</f>
        <v>17447.29</v>
      </c>
      <c r="N94" s="152">
        <f>N95</f>
        <v>17447.29</v>
      </c>
      <c r="O94" s="152">
        <f>O95</f>
        <v>17447.29</v>
      </c>
      <c r="P94" s="129"/>
      <c r="Q94" s="129"/>
      <c r="R94" s="129"/>
      <c r="S94" s="129"/>
      <c r="T94" s="129"/>
      <c r="U94" s="129"/>
      <c r="V94" s="129"/>
      <c r="W94" s="129"/>
    </row>
    <row r="95" spans="2:23" s="124" customFormat="1" ht="38.25" customHeight="1" hidden="1">
      <c r="B95" s="150" t="s">
        <v>570</v>
      </c>
      <c r="C95" s="137"/>
      <c r="D95" s="137" t="s">
        <v>568</v>
      </c>
      <c r="E95" s="137" t="s">
        <v>569</v>
      </c>
      <c r="F95" s="137" t="s">
        <v>571</v>
      </c>
      <c r="G95" s="174"/>
      <c r="H95" s="137" t="s">
        <v>569</v>
      </c>
      <c r="I95" s="175">
        <f>I96+I100</f>
        <v>17447.29</v>
      </c>
      <c r="J95" s="185"/>
      <c r="K95" s="175">
        <f>K96+K100</f>
        <v>11444.685000000001</v>
      </c>
      <c r="L95" s="175">
        <f>L96+L100</f>
        <v>14038.547</v>
      </c>
      <c r="M95" s="175">
        <f>M96+M100</f>
        <v>17447.29</v>
      </c>
      <c r="N95" s="175">
        <f>N96+N100</f>
        <v>17447.29</v>
      </c>
      <c r="O95" s="175">
        <f>O96+O100</f>
        <v>17447.29</v>
      </c>
      <c r="P95" s="129"/>
      <c r="Q95" s="129"/>
      <c r="R95" s="129"/>
      <c r="S95" s="129"/>
      <c r="T95" s="129"/>
      <c r="U95" s="129"/>
      <c r="V95" s="129"/>
      <c r="W95" s="129"/>
    </row>
    <row r="96" spans="2:23" s="124" customFormat="1" ht="64.5" hidden="1" thickBot="1">
      <c r="B96" s="176" t="s">
        <v>757</v>
      </c>
      <c r="C96" s="141"/>
      <c r="D96" s="141" t="s">
        <v>568</v>
      </c>
      <c r="E96" s="141" t="s">
        <v>569</v>
      </c>
      <c r="F96" s="137" t="s">
        <v>573</v>
      </c>
      <c r="G96" s="137"/>
      <c r="H96" s="141" t="s">
        <v>569</v>
      </c>
      <c r="I96" s="152">
        <f>I97</f>
        <v>16806.29</v>
      </c>
      <c r="J96" s="153"/>
      <c r="K96" s="153">
        <f aca="true" t="shared" si="6" ref="K96:O97">K97</f>
        <v>10777.685000000001</v>
      </c>
      <c r="L96" s="152">
        <f t="shared" si="6"/>
        <v>13305.547</v>
      </c>
      <c r="M96" s="152">
        <f t="shared" si="6"/>
        <v>16806.29</v>
      </c>
      <c r="N96" s="152">
        <f t="shared" si="6"/>
        <v>16806.29</v>
      </c>
      <c r="O96" s="152">
        <f t="shared" si="6"/>
        <v>16806.29</v>
      </c>
      <c r="P96" s="129"/>
      <c r="Q96" s="129"/>
      <c r="R96" s="129"/>
      <c r="S96" s="129"/>
      <c r="T96" s="129"/>
      <c r="U96" s="129"/>
      <c r="V96" s="129"/>
      <c r="W96" s="129"/>
    </row>
    <row r="97" spans="2:23" s="124" customFormat="1" ht="64.5" hidden="1" thickBot="1">
      <c r="B97" s="42" t="s">
        <v>758</v>
      </c>
      <c r="C97" s="141"/>
      <c r="D97" s="141" t="s">
        <v>568</v>
      </c>
      <c r="E97" s="141" t="s">
        <v>569</v>
      </c>
      <c r="F97" s="141" t="s">
        <v>575</v>
      </c>
      <c r="G97" s="141"/>
      <c r="H97" s="141" t="s">
        <v>569</v>
      </c>
      <c r="I97" s="147">
        <f>I98</f>
        <v>16806.29</v>
      </c>
      <c r="J97" s="149"/>
      <c r="K97" s="147">
        <f t="shared" si="6"/>
        <v>10777.685000000001</v>
      </c>
      <c r="L97" s="147">
        <f t="shared" si="6"/>
        <v>13305.547</v>
      </c>
      <c r="M97" s="147">
        <f t="shared" si="6"/>
        <v>16806.29</v>
      </c>
      <c r="N97" s="147">
        <f t="shared" si="6"/>
        <v>16806.29</v>
      </c>
      <c r="O97" s="147">
        <f t="shared" si="6"/>
        <v>16806.29</v>
      </c>
      <c r="P97" s="129"/>
      <c r="Q97" s="129"/>
      <c r="R97" s="129"/>
      <c r="S97" s="129"/>
      <c r="T97" s="129"/>
      <c r="U97" s="129"/>
      <c r="V97" s="129"/>
      <c r="W97" s="129"/>
    </row>
    <row r="98" spans="2:23" s="124" customFormat="1" ht="13.5" hidden="1" thickBot="1">
      <c r="B98" s="144" t="s">
        <v>512</v>
      </c>
      <c r="C98" s="141"/>
      <c r="D98" s="141" t="s">
        <v>568</v>
      </c>
      <c r="E98" s="141" t="s">
        <v>569</v>
      </c>
      <c r="F98" s="141" t="s">
        <v>575</v>
      </c>
      <c r="G98" s="141" t="s">
        <v>49</v>
      </c>
      <c r="H98" s="141" t="s">
        <v>569</v>
      </c>
      <c r="I98" s="147">
        <f>7156.753+13430-3780.463</f>
        <v>16806.29</v>
      </c>
      <c r="J98" s="149"/>
      <c r="K98" s="147">
        <f>22480.2-11702.515</f>
        <v>10777.685000000001</v>
      </c>
      <c r="L98" s="147">
        <v>13305.547</v>
      </c>
      <c r="M98" s="147">
        <f>7156.753+13430-3780.463</f>
        <v>16806.29</v>
      </c>
      <c r="N98" s="147">
        <f>7156.753+13430-3780.463</f>
        <v>16806.29</v>
      </c>
      <c r="O98" s="147">
        <f>7156.753+13430-3780.463</f>
        <v>16806.29</v>
      </c>
      <c r="P98" s="129"/>
      <c r="Q98" s="129"/>
      <c r="R98" s="129"/>
      <c r="S98" s="129"/>
      <c r="T98" s="129"/>
      <c r="U98" s="129"/>
      <c r="V98" s="129"/>
      <c r="W98" s="129"/>
    </row>
    <row r="99" spans="2:23" s="124" customFormat="1" ht="64.5" hidden="1" thickBot="1">
      <c r="B99" s="42" t="s">
        <v>576</v>
      </c>
      <c r="C99" s="137"/>
      <c r="D99" s="141" t="s">
        <v>568</v>
      </c>
      <c r="E99" s="141" t="s">
        <v>569</v>
      </c>
      <c r="F99" s="141" t="s">
        <v>577</v>
      </c>
      <c r="G99" s="137"/>
      <c r="H99" s="141" t="s">
        <v>569</v>
      </c>
      <c r="I99" s="149"/>
      <c r="J99" s="149"/>
      <c r="K99" s="149"/>
      <c r="L99" s="149"/>
      <c r="M99" s="149"/>
      <c r="N99" s="149"/>
      <c r="O99" s="149"/>
      <c r="P99" s="129"/>
      <c r="Q99" s="129"/>
      <c r="R99" s="129"/>
      <c r="S99" s="129"/>
      <c r="T99" s="129"/>
      <c r="U99" s="129"/>
      <c r="V99" s="129"/>
      <c r="W99" s="129"/>
    </row>
    <row r="100" spans="2:23" s="124" customFormat="1" ht="64.5" hidden="1" thickBot="1">
      <c r="B100" s="176" t="s">
        <v>759</v>
      </c>
      <c r="C100" s="137"/>
      <c r="D100" s="141" t="s">
        <v>568</v>
      </c>
      <c r="E100" s="141" t="s">
        <v>569</v>
      </c>
      <c r="F100" s="137" t="s">
        <v>579</v>
      </c>
      <c r="G100" s="151"/>
      <c r="H100" s="141" t="s">
        <v>569</v>
      </c>
      <c r="I100" s="153">
        <f>I101</f>
        <v>641</v>
      </c>
      <c r="J100" s="153"/>
      <c r="K100" s="153">
        <f aca="true" t="shared" si="7" ref="K100:O101">K101</f>
        <v>667</v>
      </c>
      <c r="L100" s="153">
        <f t="shared" si="7"/>
        <v>733</v>
      </c>
      <c r="M100" s="153">
        <f t="shared" si="7"/>
        <v>641</v>
      </c>
      <c r="N100" s="153">
        <f t="shared" si="7"/>
        <v>641</v>
      </c>
      <c r="O100" s="153">
        <f t="shared" si="7"/>
        <v>641</v>
      </c>
      <c r="P100" s="129"/>
      <c r="Q100" s="129"/>
      <c r="R100" s="129"/>
      <c r="S100" s="129"/>
      <c r="T100" s="129"/>
      <c r="U100" s="129"/>
      <c r="V100" s="129"/>
      <c r="W100" s="129"/>
    </row>
    <row r="101" spans="2:23" s="124" customFormat="1" ht="64.5" hidden="1" thickBot="1">
      <c r="B101" s="54" t="s">
        <v>760</v>
      </c>
      <c r="C101" s="137"/>
      <c r="D101" s="141" t="s">
        <v>568</v>
      </c>
      <c r="E101" s="141" t="s">
        <v>569</v>
      </c>
      <c r="F101" s="141" t="s">
        <v>581</v>
      </c>
      <c r="G101" s="151"/>
      <c r="H101" s="141" t="s">
        <v>569</v>
      </c>
      <c r="I101" s="149">
        <f>I102</f>
        <v>641</v>
      </c>
      <c r="J101" s="149"/>
      <c r="K101" s="149">
        <f t="shared" si="7"/>
        <v>667</v>
      </c>
      <c r="L101" s="149">
        <f t="shared" si="7"/>
        <v>733</v>
      </c>
      <c r="M101" s="149">
        <f t="shared" si="7"/>
        <v>641</v>
      </c>
      <c r="N101" s="149">
        <f t="shared" si="7"/>
        <v>641</v>
      </c>
      <c r="O101" s="149">
        <f t="shared" si="7"/>
        <v>641</v>
      </c>
      <c r="P101" s="129"/>
      <c r="Q101" s="129"/>
      <c r="R101" s="129"/>
      <c r="S101" s="129"/>
      <c r="T101" s="129"/>
      <c r="U101" s="129"/>
      <c r="V101" s="129"/>
      <c r="W101" s="129"/>
    </row>
    <row r="102" spans="2:23" s="124" customFormat="1" ht="13.5" hidden="1" thickBot="1">
      <c r="B102" s="144" t="s">
        <v>512</v>
      </c>
      <c r="C102" s="137"/>
      <c r="D102" s="141" t="s">
        <v>568</v>
      </c>
      <c r="E102" s="141" t="s">
        <v>569</v>
      </c>
      <c r="F102" s="141" t="s">
        <v>581</v>
      </c>
      <c r="G102" s="151">
        <v>240</v>
      </c>
      <c r="H102" s="141" t="s">
        <v>569</v>
      </c>
      <c r="I102" s="149">
        <v>641</v>
      </c>
      <c r="J102" s="149"/>
      <c r="K102" s="149">
        <v>667</v>
      </c>
      <c r="L102" s="149">
        <v>733</v>
      </c>
      <c r="M102" s="149">
        <v>641</v>
      </c>
      <c r="N102" s="149">
        <v>641</v>
      </c>
      <c r="O102" s="149">
        <v>641</v>
      </c>
      <c r="P102" s="129"/>
      <c r="Q102" s="129"/>
      <c r="R102" s="129"/>
      <c r="S102" s="129"/>
      <c r="T102" s="129"/>
      <c r="U102" s="129"/>
      <c r="V102" s="129"/>
      <c r="W102" s="129"/>
    </row>
    <row r="103" spans="2:23" s="124" customFormat="1" ht="13.5" hidden="1" thickBot="1">
      <c r="B103" s="135" t="s">
        <v>182</v>
      </c>
      <c r="C103" s="137"/>
      <c r="D103" s="155" t="s">
        <v>568</v>
      </c>
      <c r="E103" s="155" t="s">
        <v>582</v>
      </c>
      <c r="F103" s="141"/>
      <c r="G103" s="151"/>
      <c r="H103" s="155" t="s">
        <v>582</v>
      </c>
      <c r="I103" s="186">
        <f>I104+I108</f>
        <v>649.8</v>
      </c>
      <c r="J103" s="186"/>
      <c r="K103" s="186">
        <f>K104+K108</f>
        <v>369.8</v>
      </c>
      <c r="L103" s="186">
        <f>L104+L108</f>
        <v>374.8</v>
      </c>
      <c r="M103" s="186">
        <f>M104+M108</f>
        <v>649.8</v>
      </c>
      <c r="N103" s="186">
        <f>N104+N108</f>
        <v>649.8</v>
      </c>
      <c r="O103" s="186">
        <f>O104+O108</f>
        <v>649.8</v>
      </c>
      <c r="P103" s="129"/>
      <c r="Q103" s="129"/>
      <c r="R103" s="129"/>
      <c r="S103" s="129"/>
      <c r="T103" s="129"/>
      <c r="U103" s="129"/>
      <c r="V103" s="129"/>
      <c r="W103" s="129"/>
    </row>
    <row r="104" spans="2:23" s="124" customFormat="1" ht="51.75" customHeight="1" hidden="1">
      <c r="B104" s="150" t="s">
        <v>583</v>
      </c>
      <c r="C104" s="156"/>
      <c r="D104" s="155" t="s">
        <v>568</v>
      </c>
      <c r="E104" s="155" t="s">
        <v>582</v>
      </c>
      <c r="F104" s="155" t="s">
        <v>584</v>
      </c>
      <c r="G104" s="174"/>
      <c r="H104" s="155" t="s">
        <v>582</v>
      </c>
      <c r="I104" s="175">
        <f>I106</f>
        <v>300</v>
      </c>
      <c r="J104" s="175"/>
      <c r="K104" s="175">
        <f>K106</f>
        <v>305</v>
      </c>
      <c r="L104" s="175">
        <f>L106</f>
        <v>310</v>
      </c>
      <c r="M104" s="175">
        <f>M106</f>
        <v>300</v>
      </c>
      <c r="N104" s="175">
        <f>N106</f>
        <v>300</v>
      </c>
      <c r="O104" s="175">
        <f>O106</f>
        <v>300</v>
      </c>
      <c r="P104" s="129"/>
      <c r="Q104" s="129"/>
      <c r="R104" s="129"/>
      <c r="S104" s="129"/>
      <c r="T104" s="129"/>
      <c r="U104" s="129"/>
      <c r="V104" s="129"/>
      <c r="W104" s="129"/>
    </row>
    <row r="105" spans="2:23" s="124" customFormat="1" ht="78" customHeight="1" hidden="1">
      <c r="B105" s="140" t="s">
        <v>761</v>
      </c>
      <c r="D105" s="141" t="s">
        <v>568</v>
      </c>
      <c r="E105" s="141" t="s">
        <v>582</v>
      </c>
      <c r="F105" s="141" t="s">
        <v>586</v>
      </c>
      <c r="G105" s="156"/>
      <c r="H105" s="141" t="s">
        <v>582</v>
      </c>
      <c r="I105" s="153"/>
      <c r="J105" s="153"/>
      <c r="K105" s="153"/>
      <c r="L105" s="153"/>
      <c r="M105" s="153"/>
      <c r="N105" s="153"/>
      <c r="O105" s="153"/>
      <c r="P105" s="129"/>
      <c r="Q105" s="129"/>
      <c r="R105" s="129"/>
      <c r="S105" s="129"/>
      <c r="T105" s="129"/>
      <c r="U105" s="129"/>
      <c r="V105" s="129"/>
      <c r="W105" s="129"/>
    </row>
    <row r="106" spans="2:23" s="124" customFormat="1" ht="75.75" hidden="1" thickBot="1">
      <c r="B106" s="187" t="s">
        <v>762</v>
      </c>
      <c r="C106" s="156"/>
      <c r="D106" s="141" t="s">
        <v>568</v>
      </c>
      <c r="E106" s="141" t="s">
        <v>582</v>
      </c>
      <c r="F106" s="141" t="s">
        <v>588</v>
      </c>
      <c r="G106" s="156"/>
      <c r="H106" s="141" t="s">
        <v>582</v>
      </c>
      <c r="I106" s="153">
        <f>I107</f>
        <v>300</v>
      </c>
      <c r="J106" s="153"/>
      <c r="K106" s="153">
        <f>K107</f>
        <v>305</v>
      </c>
      <c r="L106" s="153">
        <f>L107</f>
        <v>310</v>
      </c>
      <c r="M106" s="153">
        <f>M107</f>
        <v>300</v>
      </c>
      <c r="N106" s="153">
        <f>N107</f>
        <v>300</v>
      </c>
      <c r="O106" s="153">
        <f>O107</f>
        <v>300</v>
      </c>
      <c r="P106" s="129"/>
      <c r="Q106" s="129"/>
      <c r="R106" s="129"/>
      <c r="S106" s="129"/>
      <c r="T106" s="129"/>
      <c r="U106" s="129"/>
      <c r="V106" s="129"/>
      <c r="W106" s="129"/>
    </row>
    <row r="107" spans="2:23" s="124" customFormat="1" ht="13.5" hidden="1" thickBot="1">
      <c r="B107" s="144" t="s">
        <v>512</v>
      </c>
      <c r="C107" s="156"/>
      <c r="D107" s="141" t="s">
        <v>568</v>
      </c>
      <c r="E107" s="141" t="s">
        <v>582</v>
      </c>
      <c r="F107" s="141" t="s">
        <v>588</v>
      </c>
      <c r="G107" s="156" t="s">
        <v>49</v>
      </c>
      <c r="H107" s="141" t="s">
        <v>582</v>
      </c>
      <c r="I107" s="149">
        <v>300</v>
      </c>
      <c r="J107" s="153"/>
      <c r="K107" s="149">
        <v>305</v>
      </c>
      <c r="L107" s="149">
        <v>310</v>
      </c>
      <c r="M107" s="149">
        <v>300</v>
      </c>
      <c r="N107" s="149">
        <v>300</v>
      </c>
      <c r="O107" s="149">
        <v>300</v>
      </c>
      <c r="P107" s="129"/>
      <c r="Q107" s="129"/>
      <c r="R107" s="129"/>
      <c r="S107" s="129"/>
      <c r="T107" s="129"/>
      <c r="U107" s="129"/>
      <c r="V107" s="129"/>
      <c r="W107" s="129"/>
    </row>
    <row r="108" spans="2:23" s="124" customFormat="1" ht="39" hidden="1" thickBot="1">
      <c r="B108" s="150" t="s">
        <v>531</v>
      </c>
      <c r="C108" s="156"/>
      <c r="D108" s="155" t="s">
        <v>568</v>
      </c>
      <c r="E108" s="155" t="s">
        <v>582</v>
      </c>
      <c r="F108" s="155" t="s">
        <v>532</v>
      </c>
      <c r="G108" s="155"/>
      <c r="H108" s="155" t="s">
        <v>582</v>
      </c>
      <c r="I108" s="153">
        <f>I109+I111+I113</f>
        <v>349.8</v>
      </c>
      <c r="J108" s="153"/>
      <c r="K108" s="153">
        <f>K109+K111+K113</f>
        <v>64.8</v>
      </c>
      <c r="L108" s="153">
        <f>L109+L111+L113</f>
        <v>64.8</v>
      </c>
      <c r="M108" s="153">
        <f>M109+M111+M113</f>
        <v>349.8</v>
      </c>
      <c r="N108" s="153">
        <f>N109+N111+N113</f>
        <v>349.8</v>
      </c>
      <c r="O108" s="153">
        <f>O109+O111+O113</f>
        <v>349.8</v>
      </c>
      <c r="P108" s="129"/>
      <c r="Q108" s="129"/>
      <c r="R108" s="129"/>
      <c r="S108" s="129"/>
      <c r="T108" s="129"/>
      <c r="U108" s="129"/>
      <c r="V108" s="129"/>
      <c r="W108" s="129"/>
    </row>
    <row r="109" spans="2:23" s="124" customFormat="1" ht="13.5" hidden="1" thickBot="1">
      <c r="B109" s="54" t="s">
        <v>589</v>
      </c>
      <c r="C109" s="156"/>
      <c r="D109" s="156" t="s">
        <v>568</v>
      </c>
      <c r="E109" s="156" t="s">
        <v>582</v>
      </c>
      <c r="F109" s="155" t="s">
        <v>590</v>
      </c>
      <c r="G109" s="155"/>
      <c r="H109" s="156" t="s">
        <v>582</v>
      </c>
      <c r="I109" s="153">
        <f>I110</f>
        <v>195</v>
      </c>
      <c r="J109" s="153"/>
      <c r="K109" s="153">
        <f>K110</f>
        <v>0</v>
      </c>
      <c r="L109" s="153">
        <f>L110</f>
        <v>0</v>
      </c>
      <c r="M109" s="153">
        <f>M110</f>
        <v>195</v>
      </c>
      <c r="N109" s="153">
        <f>N110</f>
        <v>195</v>
      </c>
      <c r="O109" s="153">
        <f>O110</f>
        <v>195</v>
      </c>
      <c r="P109" s="129"/>
      <c r="Q109" s="129"/>
      <c r="R109" s="129"/>
      <c r="S109" s="129"/>
      <c r="T109" s="129"/>
      <c r="U109" s="129"/>
      <c r="V109" s="129"/>
      <c r="W109" s="129"/>
    </row>
    <row r="110" spans="2:23" s="124" customFormat="1" ht="13.5" hidden="1" thickBot="1">
      <c r="B110" s="144" t="s">
        <v>512</v>
      </c>
      <c r="C110" s="156"/>
      <c r="D110" s="156" t="s">
        <v>568</v>
      </c>
      <c r="E110" s="156" t="s">
        <v>582</v>
      </c>
      <c r="F110" s="156" t="s">
        <v>590</v>
      </c>
      <c r="G110" s="156" t="s">
        <v>49</v>
      </c>
      <c r="H110" s="156" t="s">
        <v>582</v>
      </c>
      <c r="I110" s="149">
        <v>195</v>
      </c>
      <c r="J110" s="149"/>
      <c r="K110" s="149"/>
      <c r="L110" s="149"/>
      <c r="M110" s="149">
        <v>195</v>
      </c>
      <c r="N110" s="149">
        <v>195</v>
      </c>
      <c r="O110" s="149">
        <v>195</v>
      </c>
      <c r="P110" s="129"/>
      <c r="Q110" s="129"/>
      <c r="R110" s="129"/>
      <c r="S110" s="129"/>
      <c r="T110" s="129"/>
      <c r="U110" s="129"/>
      <c r="V110" s="129"/>
      <c r="W110" s="129"/>
    </row>
    <row r="111" spans="2:23" s="124" customFormat="1" ht="13.5" hidden="1" thickBot="1">
      <c r="B111" s="54" t="s">
        <v>591</v>
      </c>
      <c r="C111" s="156"/>
      <c r="D111" s="156" t="s">
        <v>568</v>
      </c>
      <c r="E111" s="156" t="s">
        <v>582</v>
      </c>
      <c r="F111" s="155" t="s">
        <v>592</v>
      </c>
      <c r="G111" s="156"/>
      <c r="H111" s="156" t="s">
        <v>582</v>
      </c>
      <c r="I111" s="153">
        <f>I112</f>
        <v>64.8</v>
      </c>
      <c r="J111" s="153"/>
      <c r="K111" s="153">
        <f>K112</f>
        <v>64.8</v>
      </c>
      <c r="L111" s="153">
        <f>L112</f>
        <v>64.8</v>
      </c>
      <c r="M111" s="153">
        <f>M112</f>
        <v>64.8</v>
      </c>
      <c r="N111" s="153">
        <f>N112</f>
        <v>64.8</v>
      </c>
      <c r="O111" s="153">
        <f>O112</f>
        <v>64.8</v>
      </c>
      <c r="P111" s="129"/>
      <c r="Q111" s="129"/>
      <c r="R111" s="129"/>
      <c r="S111" s="129"/>
      <c r="T111" s="129"/>
      <c r="U111" s="129"/>
      <c r="V111" s="129"/>
      <c r="W111" s="129"/>
    </row>
    <row r="112" spans="2:23" s="124" customFormat="1" ht="13.5" hidden="1" thickBot="1">
      <c r="B112" s="144" t="s">
        <v>512</v>
      </c>
      <c r="C112" s="156"/>
      <c r="D112" s="156" t="s">
        <v>568</v>
      </c>
      <c r="E112" s="156" t="s">
        <v>582</v>
      </c>
      <c r="F112" s="156" t="s">
        <v>592</v>
      </c>
      <c r="G112" s="156" t="s">
        <v>49</v>
      </c>
      <c r="H112" s="156" t="s">
        <v>582</v>
      </c>
      <c r="I112" s="149">
        <v>64.8</v>
      </c>
      <c r="J112" s="149"/>
      <c r="K112" s="149">
        <v>64.8</v>
      </c>
      <c r="L112" s="149">
        <v>64.8</v>
      </c>
      <c r="M112" s="149">
        <v>64.8</v>
      </c>
      <c r="N112" s="149">
        <v>64.8</v>
      </c>
      <c r="O112" s="149">
        <v>64.8</v>
      </c>
      <c r="P112" s="129"/>
      <c r="Q112" s="129"/>
      <c r="R112" s="129"/>
      <c r="S112" s="129"/>
      <c r="T112" s="129"/>
      <c r="U112" s="129"/>
      <c r="V112" s="129"/>
      <c r="W112" s="129"/>
    </row>
    <row r="113" spans="2:23" s="124" customFormat="1" ht="26.25" hidden="1" thickBot="1">
      <c r="B113" s="54" t="s">
        <v>593</v>
      </c>
      <c r="C113" s="156"/>
      <c r="D113" s="156" t="s">
        <v>568</v>
      </c>
      <c r="E113" s="156" t="s">
        <v>582</v>
      </c>
      <c r="F113" s="155" t="s">
        <v>594</v>
      </c>
      <c r="G113" s="156"/>
      <c r="H113" s="156" t="s">
        <v>582</v>
      </c>
      <c r="I113" s="153">
        <f>I114</f>
        <v>90</v>
      </c>
      <c r="J113" s="153"/>
      <c r="K113" s="153">
        <f>K114</f>
        <v>0</v>
      </c>
      <c r="L113" s="153">
        <f>L114</f>
        <v>0</v>
      </c>
      <c r="M113" s="153">
        <f>M114</f>
        <v>90</v>
      </c>
      <c r="N113" s="153">
        <f>N114</f>
        <v>90</v>
      </c>
      <c r="O113" s="153">
        <f>O114</f>
        <v>90</v>
      </c>
      <c r="P113" s="129"/>
      <c r="Q113" s="129"/>
      <c r="R113" s="129"/>
      <c r="S113" s="129"/>
      <c r="T113" s="129"/>
      <c r="U113" s="129"/>
      <c r="V113" s="129"/>
      <c r="W113" s="129"/>
    </row>
    <row r="114" spans="2:23" s="124" customFormat="1" ht="13.5" hidden="1" thickBot="1">
      <c r="B114" s="144" t="s">
        <v>512</v>
      </c>
      <c r="C114" s="156"/>
      <c r="D114" s="156" t="s">
        <v>568</v>
      </c>
      <c r="E114" s="156" t="s">
        <v>582</v>
      </c>
      <c r="F114" s="156" t="s">
        <v>594</v>
      </c>
      <c r="G114" s="156" t="s">
        <v>49</v>
      </c>
      <c r="H114" s="156" t="s">
        <v>582</v>
      </c>
      <c r="I114" s="149">
        <v>90</v>
      </c>
      <c r="J114" s="153"/>
      <c r="K114" s="153"/>
      <c r="L114" s="153"/>
      <c r="M114" s="149">
        <v>90</v>
      </c>
      <c r="N114" s="149">
        <v>90</v>
      </c>
      <c r="O114" s="149">
        <v>90</v>
      </c>
      <c r="P114" s="129"/>
      <c r="Q114" s="129"/>
      <c r="R114" s="129"/>
      <c r="S114" s="129"/>
      <c r="T114" s="129"/>
      <c r="U114" s="129"/>
      <c r="V114" s="129"/>
      <c r="W114" s="129"/>
    </row>
    <row r="115" spans="2:23" s="124" customFormat="1" ht="15.75" hidden="1" thickBot="1">
      <c r="B115" s="170" t="s">
        <v>195</v>
      </c>
      <c r="C115" s="167"/>
      <c r="D115" s="167" t="s">
        <v>595</v>
      </c>
      <c r="E115" s="165"/>
      <c r="F115" s="165"/>
      <c r="G115" s="165"/>
      <c r="H115" s="165"/>
      <c r="I115" s="188">
        <f>I116+I127+I140+I149</f>
        <v>22021.318999999996</v>
      </c>
      <c r="J115" s="171"/>
      <c r="K115" s="188">
        <f>K116+K127+K140+K149</f>
        <v>27710.55</v>
      </c>
      <c r="L115" s="188">
        <f>L116+L127+L140+L149</f>
        <v>26064.505</v>
      </c>
      <c r="M115" s="188">
        <f>M116+M127+M140+M149</f>
        <v>22021.318999999996</v>
      </c>
      <c r="N115" s="188">
        <f>N116+N127+N140+N149</f>
        <v>22021.318999999996</v>
      </c>
      <c r="O115" s="188">
        <f>O116+O127+O140+O149</f>
        <v>22021.318999999996</v>
      </c>
      <c r="P115" s="129"/>
      <c r="Q115" s="129"/>
      <c r="R115" s="129"/>
      <c r="S115" s="129"/>
      <c r="T115" s="129"/>
      <c r="U115" s="129"/>
      <c r="V115" s="129"/>
      <c r="W115" s="129"/>
    </row>
    <row r="116" spans="2:15" ht="13.5" hidden="1" thickBot="1">
      <c r="B116" s="150" t="s">
        <v>197</v>
      </c>
      <c r="C116" s="155"/>
      <c r="D116" s="155" t="s">
        <v>595</v>
      </c>
      <c r="E116" s="155" t="s">
        <v>596</v>
      </c>
      <c r="F116" s="156"/>
      <c r="G116" s="156"/>
      <c r="H116" s="155" t="s">
        <v>596</v>
      </c>
      <c r="I116" s="147">
        <f>I117+I122</f>
        <v>9048</v>
      </c>
      <c r="J116" s="147"/>
      <c r="K116" s="147">
        <f>K117+K122</f>
        <v>10000</v>
      </c>
      <c r="L116" s="147">
        <f>L117+L122</f>
        <v>10000</v>
      </c>
      <c r="M116" s="147">
        <f>M117+M122</f>
        <v>9048</v>
      </c>
      <c r="N116" s="147">
        <f>N117+N122</f>
        <v>9048</v>
      </c>
      <c r="O116" s="147">
        <f>O117+O122</f>
        <v>9048</v>
      </c>
    </row>
    <row r="117" spans="2:15" ht="53.25" customHeight="1" hidden="1">
      <c r="B117" s="189" t="s">
        <v>597</v>
      </c>
      <c r="C117" s="155"/>
      <c r="D117" s="121" t="s">
        <v>595</v>
      </c>
      <c r="E117" s="155" t="s">
        <v>596</v>
      </c>
      <c r="F117" s="155" t="s">
        <v>598</v>
      </c>
      <c r="G117" s="174"/>
      <c r="H117" s="155" t="s">
        <v>596</v>
      </c>
      <c r="I117" s="174"/>
      <c r="J117" s="174"/>
      <c r="K117" s="1"/>
      <c r="L117" s="190"/>
      <c r="M117" s="174"/>
      <c r="N117" s="174"/>
      <c r="O117" s="174"/>
    </row>
    <row r="118" spans="2:15" ht="64.5" hidden="1" thickBot="1">
      <c r="B118" s="191" t="s">
        <v>763</v>
      </c>
      <c r="C118" s="156"/>
      <c r="D118" s="151" t="s">
        <v>595</v>
      </c>
      <c r="E118" s="156" t="s">
        <v>596</v>
      </c>
      <c r="F118" s="156" t="s">
        <v>600</v>
      </c>
      <c r="G118" s="156"/>
      <c r="H118" s="156" t="s">
        <v>596</v>
      </c>
      <c r="I118" s="139"/>
      <c r="J118" s="139"/>
      <c r="K118" s="139"/>
      <c r="L118" s="139"/>
      <c r="M118" s="139"/>
      <c r="N118" s="139"/>
      <c r="O118" s="139"/>
    </row>
    <row r="119" spans="2:15" ht="81" customHeight="1" hidden="1">
      <c r="B119" s="192" t="s">
        <v>764</v>
      </c>
      <c r="C119" s="156"/>
      <c r="D119" s="151" t="s">
        <v>595</v>
      </c>
      <c r="E119" s="156" t="s">
        <v>596</v>
      </c>
      <c r="F119" s="156" t="s">
        <v>602</v>
      </c>
      <c r="G119" s="156"/>
      <c r="H119" s="156" t="s">
        <v>596</v>
      </c>
      <c r="I119" s="139"/>
      <c r="J119" s="139"/>
      <c r="K119" s="139"/>
      <c r="L119" s="139"/>
      <c r="M119" s="139"/>
      <c r="N119" s="139"/>
      <c r="O119" s="139"/>
    </row>
    <row r="120" spans="2:15" ht="81" customHeight="1" hidden="1">
      <c r="B120" s="191" t="s">
        <v>765</v>
      </c>
      <c r="C120" s="156"/>
      <c r="D120" s="151" t="s">
        <v>595</v>
      </c>
      <c r="E120" s="156" t="s">
        <v>596</v>
      </c>
      <c r="F120" s="156" t="s">
        <v>604</v>
      </c>
      <c r="G120" s="156"/>
      <c r="H120" s="156" t="s">
        <v>596</v>
      </c>
      <c r="I120" s="153"/>
      <c r="J120" s="153"/>
      <c r="K120" s="153"/>
      <c r="L120" s="153"/>
      <c r="M120" s="153"/>
      <c r="N120" s="153"/>
      <c r="O120" s="153"/>
    </row>
    <row r="121" spans="2:15" ht="64.5" hidden="1" thickBot="1">
      <c r="B121" s="192" t="s">
        <v>766</v>
      </c>
      <c r="C121" s="156"/>
      <c r="D121" s="151" t="s">
        <v>595</v>
      </c>
      <c r="E121" s="156" t="s">
        <v>596</v>
      </c>
      <c r="F121" s="156" t="s">
        <v>606</v>
      </c>
      <c r="G121" s="156"/>
      <c r="H121" s="156" t="s">
        <v>596</v>
      </c>
      <c r="I121" s="153"/>
      <c r="J121" s="153"/>
      <c r="K121" s="153"/>
      <c r="L121" s="153"/>
      <c r="M121" s="153"/>
      <c r="N121" s="153"/>
      <c r="O121" s="153"/>
    </row>
    <row r="122" spans="2:15" ht="39" customHeight="1" hidden="1">
      <c r="B122" s="150" t="s">
        <v>531</v>
      </c>
      <c r="C122" s="156"/>
      <c r="D122" s="155" t="s">
        <v>595</v>
      </c>
      <c r="E122" s="155" t="s">
        <v>596</v>
      </c>
      <c r="F122" s="155" t="s">
        <v>532</v>
      </c>
      <c r="G122" s="193"/>
      <c r="H122" s="155" t="s">
        <v>596</v>
      </c>
      <c r="I122" s="194">
        <f>I123+I125</f>
        <v>9048</v>
      </c>
      <c r="J122" s="195"/>
      <c r="K122" s="194">
        <f>K123+K125</f>
        <v>10000</v>
      </c>
      <c r="L122" s="194">
        <f>L123+L125</f>
        <v>10000</v>
      </c>
      <c r="M122" s="194">
        <f>M123+M125</f>
        <v>9048</v>
      </c>
      <c r="N122" s="194">
        <f>N123+N125</f>
        <v>9048</v>
      </c>
      <c r="O122" s="194">
        <f>O123+O125</f>
        <v>9048</v>
      </c>
    </row>
    <row r="123" spans="1:256" s="107" customFormat="1" ht="26.25" hidden="1" thickBot="1">
      <c r="A123" s="1"/>
      <c r="B123" s="196" t="s">
        <v>607</v>
      </c>
      <c r="C123" s="156"/>
      <c r="D123" s="156" t="s">
        <v>595</v>
      </c>
      <c r="E123" s="156" t="s">
        <v>596</v>
      </c>
      <c r="F123" s="156" t="s">
        <v>608</v>
      </c>
      <c r="G123" s="193"/>
      <c r="H123" s="156" t="s">
        <v>596</v>
      </c>
      <c r="I123" s="194">
        <f>I124</f>
        <v>420</v>
      </c>
      <c r="J123" s="195"/>
      <c r="K123" s="194">
        <f>K124</f>
        <v>0</v>
      </c>
      <c r="L123" s="194">
        <f>L124</f>
        <v>0</v>
      </c>
      <c r="M123" s="194">
        <f>M124</f>
        <v>420</v>
      </c>
      <c r="N123" s="194">
        <f>N124</f>
        <v>420</v>
      </c>
      <c r="O123" s="194">
        <f>O124</f>
        <v>420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107" customFormat="1" ht="13.5" hidden="1" thickBot="1">
      <c r="A124" s="1"/>
      <c r="B124" s="144" t="s">
        <v>512</v>
      </c>
      <c r="C124" s="156"/>
      <c r="D124" s="156" t="s">
        <v>595</v>
      </c>
      <c r="E124" s="156" t="s">
        <v>596</v>
      </c>
      <c r="F124" s="156" t="s">
        <v>608</v>
      </c>
      <c r="G124" s="156" t="s">
        <v>49</v>
      </c>
      <c r="H124" s="156" t="s">
        <v>596</v>
      </c>
      <c r="I124" s="197">
        <v>420</v>
      </c>
      <c r="J124" s="198"/>
      <c r="K124" s="199"/>
      <c r="L124" s="200"/>
      <c r="M124" s="197">
        <v>420</v>
      </c>
      <c r="N124" s="197">
        <v>420</v>
      </c>
      <c r="O124" s="197">
        <v>420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07" customFormat="1" ht="18.75" customHeight="1" hidden="1">
      <c r="A125" s="1"/>
      <c r="B125" s="196" t="s">
        <v>609</v>
      </c>
      <c r="C125" s="156"/>
      <c r="D125" s="156" t="s">
        <v>595</v>
      </c>
      <c r="E125" s="156" t="s">
        <v>596</v>
      </c>
      <c r="F125" s="156" t="s">
        <v>610</v>
      </c>
      <c r="G125" s="193"/>
      <c r="H125" s="156" t="s">
        <v>596</v>
      </c>
      <c r="I125" s="197">
        <f>I126</f>
        <v>8628</v>
      </c>
      <c r="J125" s="194"/>
      <c r="K125" s="197">
        <f>K126</f>
        <v>10000</v>
      </c>
      <c r="L125" s="197">
        <f>L126</f>
        <v>10000</v>
      </c>
      <c r="M125" s="197">
        <f>M126</f>
        <v>8628</v>
      </c>
      <c r="N125" s="197">
        <f>N126</f>
        <v>8628</v>
      </c>
      <c r="O125" s="197">
        <f>O126</f>
        <v>8628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07" customFormat="1" ht="25.5" customHeight="1" hidden="1">
      <c r="A126" s="1"/>
      <c r="B126" s="201" t="s">
        <v>611</v>
      </c>
      <c r="C126" s="156"/>
      <c r="D126" s="156" t="s">
        <v>595</v>
      </c>
      <c r="E126" s="156" t="s">
        <v>596</v>
      </c>
      <c r="F126" s="156" t="s">
        <v>610</v>
      </c>
      <c r="G126" s="156" t="s">
        <v>612</v>
      </c>
      <c r="H126" s="156" t="s">
        <v>596</v>
      </c>
      <c r="I126" s="202">
        <v>8628</v>
      </c>
      <c r="J126" s="203"/>
      <c r="K126" s="204">
        <v>10000</v>
      </c>
      <c r="L126" s="205">
        <v>10000</v>
      </c>
      <c r="M126" s="202">
        <v>8628</v>
      </c>
      <c r="N126" s="202">
        <v>8628</v>
      </c>
      <c r="O126" s="202">
        <v>8628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107" customFormat="1" ht="13.5" hidden="1" thickBot="1">
      <c r="A127" s="1"/>
      <c r="B127" s="150" t="s">
        <v>613</v>
      </c>
      <c r="C127" s="155"/>
      <c r="D127" s="155" t="s">
        <v>595</v>
      </c>
      <c r="E127" s="155" t="s">
        <v>614</v>
      </c>
      <c r="F127" s="156"/>
      <c r="G127" s="156"/>
      <c r="H127" s="155" t="s">
        <v>614</v>
      </c>
      <c r="I127" s="152">
        <f>I128+I135</f>
        <v>1214.55</v>
      </c>
      <c r="J127" s="153"/>
      <c r="K127" s="206">
        <f>K128+K135</f>
        <v>4085</v>
      </c>
      <c r="L127" s="153">
        <f>L128+L135</f>
        <v>85</v>
      </c>
      <c r="M127" s="152">
        <f>M128+M135</f>
        <v>1214.55</v>
      </c>
      <c r="N127" s="152">
        <f>N128+N135</f>
        <v>1214.55</v>
      </c>
      <c r="O127" s="152">
        <f>O128+O135</f>
        <v>1214.55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107" customFormat="1" ht="57.75" customHeight="1" hidden="1">
      <c r="A128" s="1"/>
      <c r="B128" s="207" t="s">
        <v>615</v>
      </c>
      <c r="C128" s="155"/>
      <c r="D128" s="121" t="s">
        <v>595</v>
      </c>
      <c r="E128" s="155" t="s">
        <v>614</v>
      </c>
      <c r="F128" s="155" t="s">
        <v>616</v>
      </c>
      <c r="G128" s="174"/>
      <c r="H128" s="155" t="s">
        <v>614</v>
      </c>
      <c r="I128" s="208">
        <f>I129</f>
        <v>1129.55</v>
      </c>
      <c r="J128" s="175"/>
      <c r="K128" s="208">
        <f aca="true" t="shared" si="8" ref="K128:O129">K129</f>
        <v>4000</v>
      </c>
      <c r="L128" s="208">
        <f t="shared" si="8"/>
        <v>0</v>
      </c>
      <c r="M128" s="208">
        <f t="shared" si="8"/>
        <v>1129.55</v>
      </c>
      <c r="N128" s="208">
        <f t="shared" si="8"/>
        <v>1129.55</v>
      </c>
      <c r="O128" s="208">
        <f t="shared" si="8"/>
        <v>1129.55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107" customFormat="1" ht="64.5" hidden="1" thickBot="1">
      <c r="A129" s="1"/>
      <c r="B129" s="196" t="s">
        <v>767</v>
      </c>
      <c r="C129" s="156"/>
      <c r="D129" s="151" t="s">
        <v>595</v>
      </c>
      <c r="E129" s="156" t="s">
        <v>614</v>
      </c>
      <c r="F129" s="156" t="s">
        <v>618</v>
      </c>
      <c r="G129" s="156"/>
      <c r="H129" s="156" t="s">
        <v>614</v>
      </c>
      <c r="I129" s="206">
        <f>I130</f>
        <v>1129.55</v>
      </c>
      <c r="J129" s="206"/>
      <c r="K129" s="206">
        <f t="shared" si="8"/>
        <v>4000</v>
      </c>
      <c r="L129" s="153">
        <f t="shared" si="8"/>
        <v>0</v>
      </c>
      <c r="M129" s="206">
        <f t="shared" si="8"/>
        <v>1129.55</v>
      </c>
      <c r="N129" s="206">
        <f t="shared" si="8"/>
        <v>1129.55</v>
      </c>
      <c r="O129" s="206">
        <f t="shared" si="8"/>
        <v>1129.55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107" customFormat="1" ht="26.25" hidden="1" thickBot="1">
      <c r="A130" s="1"/>
      <c r="B130" s="196" t="s">
        <v>619</v>
      </c>
      <c r="C130" s="156"/>
      <c r="D130" s="151" t="s">
        <v>595</v>
      </c>
      <c r="E130" s="156" t="s">
        <v>614</v>
      </c>
      <c r="F130" s="156" t="s">
        <v>618</v>
      </c>
      <c r="G130" s="156" t="s">
        <v>620</v>
      </c>
      <c r="H130" s="156" t="s">
        <v>614</v>
      </c>
      <c r="I130" s="154">
        <v>1129.55</v>
      </c>
      <c r="J130" s="206"/>
      <c r="K130" s="154">
        <v>4000</v>
      </c>
      <c r="L130" s="153"/>
      <c r="M130" s="154">
        <v>1129.55</v>
      </c>
      <c r="N130" s="154">
        <v>1129.55</v>
      </c>
      <c r="O130" s="154">
        <v>1129.55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107" customFormat="1" ht="51.75" hidden="1" thickBot="1">
      <c r="A131" s="1"/>
      <c r="B131" s="196" t="s">
        <v>621</v>
      </c>
      <c r="C131" s="156"/>
      <c r="D131" s="151" t="s">
        <v>595</v>
      </c>
      <c r="E131" s="156" t="s">
        <v>614</v>
      </c>
      <c r="F131" s="156" t="s">
        <v>622</v>
      </c>
      <c r="G131" s="156"/>
      <c r="H131" s="156" t="s">
        <v>614</v>
      </c>
      <c r="I131" s="153"/>
      <c r="J131" s="153"/>
      <c r="K131" s="153"/>
      <c r="L131" s="153"/>
      <c r="M131" s="153"/>
      <c r="N131" s="153"/>
      <c r="O131" s="153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107" customFormat="1" ht="42.75" customHeight="1" hidden="1">
      <c r="A132" s="1"/>
      <c r="B132" s="207" t="s">
        <v>623</v>
      </c>
      <c r="C132" s="155"/>
      <c r="D132" s="121" t="s">
        <v>595</v>
      </c>
      <c r="E132" s="155" t="s">
        <v>614</v>
      </c>
      <c r="F132" s="155" t="s">
        <v>624</v>
      </c>
      <c r="G132" s="174"/>
      <c r="H132" s="155" t="s">
        <v>614</v>
      </c>
      <c r="I132" s="174"/>
      <c r="J132" s="209"/>
      <c r="K132" s="1"/>
      <c r="L132" s="190"/>
      <c r="M132" s="174"/>
      <c r="N132" s="174"/>
      <c r="O132" s="174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107" customFormat="1" ht="72.75" customHeight="1" hidden="1">
      <c r="A133" s="1"/>
      <c r="B133" s="54" t="s">
        <v>625</v>
      </c>
      <c r="C133" s="156"/>
      <c r="D133" s="151" t="s">
        <v>595</v>
      </c>
      <c r="E133" s="156" t="s">
        <v>614</v>
      </c>
      <c r="F133" s="156" t="s">
        <v>626</v>
      </c>
      <c r="G133" s="156"/>
      <c r="H133" s="156" t="s">
        <v>614</v>
      </c>
      <c r="I133" s="153"/>
      <c r="J133" s="153"/>
      <c r="K133" s="153"/>
      <c r="L133" s="153"/>
      <c r="M133" s="153"/>
      <c r="N133" s="153"/>
      <c r="O133" s="153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107" customFormat="1" ht="57" customHeight="1" hidden="1">
      <c r="A134" s="1"/>
      <c r="B134" s="196" t="s">
        <v>627</v>
      </c>
      <c r="C134" s="155"/>
      <c r="D134" s="151" t="s">
        <v>595</v>
      </c>
      <c r="E134" s="156" t="s">
        <v>614</v>
      </c>
      <c r="F134" s="156" t="s">
        <v>628</v>
      </c>
      <c r="G134" s="156"/>
      <c r="H134" s="156" t="s">
        <v>614</v>
      </c>
      <c r="I134" s="153"/>
      <c r="J134" s="153"/>
      <c r="K134" s="153"/>
      <c r="L134" s="153"/>
      <c r="M134" s="153"/>
      <c r="N134" s="153"/>
      <c r="O134" s="153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107" customFormat="1" ht="39" customHeight="1" hidden="1">
      <c r="A135" s="1"/>
      <c r="B135" s="150" t="s">
        <v>531</v>
      </c>
      <c r="C135" s="156"/>
      <c r="D135" s="155" t="s">
        <v>595</v>
      </c>
      <c r="E135" s="155" t="s">
        <v>614</v>
      </c>
      <c r="F135" s="155" t="s">
        <v>532</v>
      </c>
      <c r="G135" s="193"/>
      <c r="H135" s="155" t="s">
        <v>614</v>
      </c>
      <c r="I135" s="175">
        <f>I136</f>
        <v>85</v>
      </c>
      <c r="J135" s="175"/>
      <c r="K135" s="175">
        <f>K136</f>
        <v>85</v>
      </c>
      <c r="L135" s="175">
        <f>L136</f>
        <v>85</v>
      </c>
      <c r="M135" s="175">
        <f>M136</f>
        <v>85</v>
      </c>
      <c r="N135" s="175">
        <f>N136</f>
        <v>85</v>
      </c>
      <c r="O135" s="175">
        <f>O136</f>
        <v>85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107" customFormat="1" ht="43.5" customHeight="1" hidden="1">
      <c r="A136" s="1"/>
      <c r="B136" s="54" t="s">
        <v>214</v>
      </c>
      <c r="C136" s="156"/>
      <c r="D136" s="156" t="s">
        <v>595</v>
      </c>
      <c r="E136" s="156" t="s">
        <v>614</v>
      </c>
      <c r="F136" s="156" t="s">
        <v>629</v>
      </c>
      <c r="G136" s="193"/>
      <c r="H136" s="156" t="s">
        <v>614</v>
      </c>
      <c r="I136" s="194">
        <f>I139</f>
        <v>85</v>
      </c>
      <c r="J136" s="194"/>
      <c r="K136" s="194">
        <f>K139</f>
        <v>85</v>
      </c>
      <c r="L136" s="194">
        <f>L139</f>
        <v>85</v>
      </c>
      <c r="M136" s="194">
        <f>M139</f>
        <v>85</v>
      </c>
      <c r="N136" s="194">
        <f>N139</f>
        <v>85</v>
      </c>
      <c r="O136" s="194">
        <f>O139</f>
        <v>85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107" customFormat="1" ht="60.75" customHeight="1" hidden="1">
      <c r="A137" s="1"/>
      <c r="B137" s="158" t="s">
        <v>630</v>
      </c>
      <c r="C137" s="178"/>
      <c r="D137" s="178" t="s">
        <v>595</v>
      </c>
      <c r="E137" s="178" t="s">
        <v>614</v>
      </c>
      <c r="F137" s="178" t="s">
        <v>631</v>
      </c>
      <c r="G137" s="572" t="s">
        <v>632</v>
      </c>
      <c r="H137" s="573"/>
      <c r="I137" s="574"/>
      <c r="J137" s="210"/>
      <c r="K137" s="1"/>
      <c r="L137" s="1"/>
      <c r="M137" s="1"/>
      <c r="N137" s="1"/>
      <c r="O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107" customFormat="1" ht="48" customHeight="1" hidden="1">
      <c r="A138" s="1"/>
      <c r="B138" s="158" t="s">
        <v>633</v>
      </c>
      <c r="C138" s="178"/>
      <c r="D138" s="178" t="s">
        <v>595</v>
      </c>
      <c r="E138" s="178" t="s">
        <v>614</v>
      </c>
      <c r="F138" s="178" t="s">
        <v>634</v>
      </c>
      <c r="G138" s="567" t="s">
        <v>635</v>
      </c>
      <c r="H138" s="568"/>
      <c r="I138" s="569"/>
      <c r="J138" s="210"/>
      <c r="K138" s="1"/>
      <c r="L138" s="1"/>
      <c r="M138" s="1"/>
      <c r="N138" s="1"/>
      <c r="O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107" customFormat="1" ht="16.5" customHeight="1" hidden="1">
      <c r="A139" s="1"/>
      <c r="B139" s="144" t="s">
        <v>512</v>
      </c>
      <c r="C139" s="178"/>
      <c r="D139" s="156" t="s">
        <v>595</v>
      </c>
      <c r="E139" s="156" t="s">
        <v>614</v>
      </c>
      <c r="F139" s="156" t="s">
        <v>629</v>
      </c>
      <c r="G139" s="141" t="s">
        <v>49</v>
      </c>
      <c r="H139" s="156" t="s">
        <v>614</v>
      </c>
      <c r="I139" s="212">
        <v>85</v>
      </c>
      <c r="J139" s="213"/>
      <c r="K139" s="214">
        <v>85</v>
      </c>
      <c r="L139" s="212">
        <v>85</v>
      </c>
      <c r="M139" s="212">
        <v>85</v>
      </c>
      <c r="N139" s="212">
        <v>85</v>
      </c>
      <c r="O139" s="212">
        <v>85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107" customFormat="1" ht="20.25" customHeight="1" hidden="1">
      <c r="A140" s="1"/>
      <c r="B140" s="150" t="s">
        <v>224</v>
      </c>
      <c r="C140" s="156"/>
      <c r="D140" s="155" t="s">
        <v>595</v>
      </c>
      <c r="E140" s="155" t="s">
        <v>636</v>
      </c>
      <c r="F140" s="156"/>
      <c r="G140" s="156"/>
      <c r="H140" s="155" t="s">
        <v>636</v>
      </c>
      <c r="I140" s="215">
        <f>I141+I144</f>
        <v>11758.768999999998</v>
      </c>
      <c r="J140" s="153"/>
      <c r="K140" s="215">
        <f>K141+K144</f>
        <v>13625.55</v>
      </c>
      <c r="L140" s="215">
        <f>L141+L144</f>
        <v>15979.505000000001</v>
      </c>
      <c r="M140" s="215">
        <f>M141+M144</f>
        <v>11758.768999999998</v>
      </c>
      <c r="N140" s="215">
        <f>N141+N144</f>
        <v>11758.768999999998</v>
      </c>
      <c r="O140" s="215">
        <f>O141+O144</f>
        <v>11758.768999999998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107" customFormat="1" ht="54.75" customHeight="1" hidden="1">
      <c r="A141" s="1"/>
      <c r="B141" s="216" t="s">
        <v>637</v>
      </c>
      <c r="C141" s="155"/>
      <c r="D141" s="121" t="s">
        <v>595</v>
      </c>
      <c r="E141" s="155" t="s">
        <v>636</v>
      </c>
      <c r="F141" s="155" t="s">
        <v>638</v>
      </c>
      <c r="G141" s="174"/>
      <c r="H141" s="155" t="s">
        <v>636</v>
      </c>
      <c r="I141" s="175">
        <f>I142</f>
        <v>2275.006</v>
      </c>
      <c r="J141" s="175"/>
      <c r="K141" s="175">
        <f aca="true" t="shared" si="9" ref="K141:O142">K142</f>
        <v>6008.35</v>
      </c>
      <c r="L141" s="175">
        <f t="shared" si="9"/>
        <v>8515.705</v>
      </c>
      <c r="M141" s="175">
        <f t="shared" si="9"/>
        <v>2275.006</v>
      </c>
      <c r="N141" s="175">
        <f t="shared" si="9"/>
        <v>2275.006</v>
      </c>
      <c r="O141" s="175">
        <f t="shared" si="9"/>
        <v>2275.006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107" customFormat="1" ht="69.75" customHeight="1" hidden="1">
      <c r="A142" s="1"/>
      <c r="B142" s="196" t="s">
        <v>768</v>
      </c>
      <c r="C142" s="156"/>
      <c r="D142" s="151" t="s">
        <v>595</v>
      </c>
      <c r="E142" s="156" t="s">
        <v>636</v>
      </c>
      <c r="F142" s="156" t="s">
        <v>640</v>
      </c>
      <c r="G142" s="156"/>
      <c r="H142" s="156" t="s">
        <v>636</v>
      </c>
      <c r="I142" s="152">
        <f>I143</f>
        <v>2275.006</v>
      </c>
      <c r="J142" s="153"/>
      <c r="K142" s="152">
        <f t="shared" si="9"/>
        <v>6008.35</v>
      </c>
      <c r="L142" s="152">
        <f t="shared" si="9"/>
        <v>8515.705</v>
      </c>
      <c r="M142" s="152">
        <f t="shared" si="9"/>
        <v>2275.006</v>
      </c>
      <c r="N142" s="152">
        <f t="shared" si="9"/>
        <v>2275.006</v>
      </c>
      <c r="O142" s="152">
        <f t="shared" si="9"/>
        <v>2275.006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107" customFormat="1" ht="12" customHeight="1" hidden="1">
      <c r="A143" s="1"/>
      <c r="B143" s="144" t="s">
        <v>512</v>
      </c>
      <c r="C143" s="156"/>
      <c r="D143" s="151" t="s">
        <v>595</v>
      </c>
      <c r="E143" s="156" t="s">
        <v>636</v>
      </c>
      <c r="F143" s="156" t="s">
        <v>640</v>
      </c>
      <c r="G143" s="156" t="s">
        <v>49</v>
      </c>
      <c r="H143" s="156" t="s">
        <v>636</v>
      </c>
      <c r="I143" s="152">
        <v>2275.006</v>
      </c>
      <c r="J143" s="153"/>
      <c r="K143" s="152">
        <v>6008.35</v>
      </c>
      <c r="L143" s="152">
        <v>8515.705</v>
      </c>
      <c r="M143" s="152">
        <v>2275.006</v>
      </c>
      <c r="N143" s="152">
        <v>2275.006</v>
      </c>
      <c r="O143" s="152">
        <v>2275.006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07" customFormat="1" ht="56.25" customHeight="1" hidden="1">
      <c r="A144" s="1"/>
      <c r="B144" s="207" t="s">
        <v>641</v>
      </c>
      <c r="C144" s="156"/>
      <c r="D144" s="155" t="s">
        <v>595</v>
      </c>
      <c r="E144" s="155" t="s">
        <v>636</v>
      </c>
      <c r="F144" s="155" t="s">
        <v>642</v>
      </c>
      <c r="G144" s="174"/>
      <c r="H144" s="155" t="s">
        <v>636</v>
      </c>
      <c r="I144" s="175">
        <f>I145+I147</f>
        <v>9483.762999999999</v>
      </c>
      <c r="J144" s="174"/>
      <c r="K144" s="175">
        <f>K145+K147</f>
        <v>7617.2</v>
      </c>
      <c r="L144" s="215">
        <f>L145+L147</f>
        <v>7463.8</v>
      </c>
      <c r="M144" s="175">
        <f>M145+M147</f>
        <v>9483.762999999999</v>
      </c>
      <c r="N144" s="175">
        <f>N145+N147</f>
        <v>9483.762999999999</v>
      </c>
      <c r="O144" s="175">
        <f>O145+O147</f>
        <v>9483.762999999999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107" customFormat="1" ht="64.5" hidden="1" thickBot="1">
      <c r="A145" s="1"/>
      <c r="B145" s="54" t="s">
        <v>769</v>
      </c>
      <c r="C145" s="156"/>
      <c r="D145" s="155" t="s">
        <v>595</v>
      </c>
      <c r="E145" s="155" t="s">
        <v>636</v>
      </c>
      <c r="F145" s="156" t="s">
        <v>644</v>
      </c>
      <c r="G145" s="156"/>
      <c r="H145" s="155" t="s">
        <v>636</v>
      </c>
      <c r="I145" s="152">
        <f>I146</f>
        <v>5353.775000000001</v>
      </c>
      <c r="J145" s="153"/>
      <c r="K145" s="153">
        <f>K146</f>
        <v>5406.2</v>
      </c>
      <c r="L145" s="153">
        <f>L146</f>
        <v>5230.3</v>
      </c>
      <c r="M145" s="152">
        <f>M146</f>
        <v>5353.775000000001</v>
      </c>
      <c r="N145" s="152">
        <f>N146</f>
        <v>5353.775000000001</v>
      </c>
      <c r="O145" s="152">
        <f>O146</f>
        <v>5353.775000000001</v>
      </c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107" customFormat="1" ht="13.5" hidden="1" thickBot="1">
      <c r="A146" s="1"/>
      <c r="B146" s="144" t="s">
        <v>512</v>
      </c>
      <c r="C146" s="156"/>
      <c r="D146" s="156" t="s">
        <v>595</v>
      </c>
      <c r="E146" s="156" t="s">
        <v>636</v>
      </c>
      <c r="F146" s="156" t="s">
        <v>644</v>
      </c>
      <c r="G146" s="156" t="s">
        <v>49</v>
      </c>
      <c r="H146" s="156" t="s">
        <v>636</v>
      </c>
      <c r="I146" s="147">
        <f>5356.1-4835.3+2500.3+2332.675</f>
        <v>5353.775000000001</v>
      </c>
      <c r="J146" s="153"/>
      <c r="K146" s="147">
        <v>5406.2</v>
      </c>
      <c r="L146" s="147">
        <v>5230.3</v>
      </c>
      <c r="M146" s="147">
        <f>5356.1-4835.3+2500.3+2332.675</f>
        <v>5353.775000000001</v>
      </c>
      <c r="N146" s="147">
        <f>5356.1-4835.3+2500.3+2332.675</f>
        <v>5353.775000000001</v>
      </c>
      <c r="O146" s="147">
        <f>5356.1-4835.3+2500.3+2332.675</f>
        <v>5353.775000000001</v>
      </c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107" customFormat="1" ht="78.75" customHeight="1" hidden="1">
      <c r="A147" s="1"/>
      <c r="B147" s="54" t="s">
        <v>770</v>
      </c>
      <c r="C147" s="156"/>
      <c r="D147" s="155" t="s">
        <v>595</v>
      </c>
      <c r="E147" s="155" t="s">
        <v>636</v>
      </c>
      <c r="F147" s="156" t="s">
        <v>646</v>
      </c>
      <c r="G147" s="156"/>
      <c r="H147" s="155" t="s">
        <v>636</v>
      </c>
      <c r="I147" s="152">
        <f>I148</f>
        <v>4129.987999999999</v>
      </c>
      <c r="J147" s="152"/>
      <c r="K147" s="152">
        <f>K148</f>
        <v>2211</v>
      </c>
      <c r="L147" s="152">
        <f>L148</f>
        <v>2233.5</v>
      </c>
      <c r="M147" s="152">
        <f>M148</f>
        <v>4129.987999999999</v>
      </c>
      <c r="N147" s="152">
        <f>N148</f>
        <v>4129.987999999999</v>
      </c>
      <c r="O147" s="152">
        <f>O148</f>
        <v>4129.987999999999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107" customFormat="1" ht="18" customHeight="1" hidden="1">
      <c r="A148" s="1"/>
      <c r="B148" s="144" t="s">
        <v>512</v>
      </c>
      <c r="C148" s="156"/>
      <c r="D148" s="156" t="s">
        <v>595</v>
      </c>
      <c r="E148" s="156" t="s">
        <v>636</v>
      </c>
      <c r="F148" s="156" t="s">
        <v>646</v>
      </c>
      <c r="G148" s="156" t="s">
        <v>49</v>
      </c>
      <c r="H148" s="156" t="s">
        <v>636</v>
      </c>
      <c r="I148" s="152">
        <f>2142.2+1447.788+540</f>
        <v>4129.987999999999</v>
      </c>
      <c r="J148" s="152"/>
      <c r="K148" s="152">
        <v>2211</v>
      </c>
      <c r="L148" s="152">
        <v>2233.5</v>
      </c>
      <c r="M148" s="152">
        <f>2142.2+1447.788+540</f>
        <v>4129.987999999999</v>
      </c>
      <c r="N148" s="152">
        <f>2142.2+1447.788+540</f>
        <v>4129.987999999999</v>
      </c>
      <c r="O148" s="152">
        <f>2142.2+1447.788+540</f>
        <v>4129.987999999999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107" customFormat="1" ht="19.5" customHeight="1" hidden="1">
      <c r="A149" s="1"/>
      <c r="B149" s="150" t="s">
        <v>647</v>
      </c>
      <c r="C149" s="156"/>
      <c r="D149" s="155" t="s">
        <v>595</v>
      </c>
      <c r="E149" s="155" t="s">
        <v>648</v>
      </c>
      <c r="F149" s="156"/>
      <c r="G149" s="156"/>
      <c r="H149" s="155" t="s">
        <v>648</v>
      </c>
      <c r="I149" s="153">
        <f>I150</f>
        <v>0</v>
      </c>
      <c r="J149" s="153"/>
      <c r="K149" s="153">
        <f aca="true" t="shared" si="10" ref="K149:O152">K150</f>
        <v>0</v>
      </c>
      <c r="L149" s="153">
        <f t="shared" si="10"/>
        <v>0</v>
      </c>
      <c r="M149" s="153">
        <f t="shared" si="10"/>
        <v>0</v>
      </c>
      <c r="N149" s="153">
        <f t="shared" si="10"/>
        <v>0</v>
      </c>
      <c r="O149" s="153">
        <f t="shared" si="10"/>
        <v>0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107" customFormat="1" ht="39" hidden="1" thickBot="1">
      <c r="A150" s="1"/>
      <c r="B150" s="150" t="s">
        <v>531</v>
      </c>
      <c r="C150" s="156"/>
      <c r="D150" s="155" t="s">
        <v>595</v>
      </c>
      <c r="E150" s="155" t="s">
        <v>648</v>
      </c>
      <c r="F150" s="156"/>
      <c r="G150" s="156"/>
      <c r="H150" s="155" t="s">
        <v>648</v>
      </c>
      <c r="I150" s="153">
        <f>I151</f>
        <v>0</v>
      </c>
      <c r="J150" s="153"/>
      <c r="K150" s="153">
        <f t="shared" si="10"/>
        <v>0</v>
      </c>
      <c r="L150" s="153">
        <f t="shared" si="10"/>
        <v>0</v>
      </c>
      <c r="M150" s="153">
        <f t="shared" si="10"/>
        <v>0</v>
      </c>
      <c r="N150" s="153">
        <f t="shared" si="10"/>
        <v>0</v>
      </c>
      <c r="O150" s="153">
        <f t="shared" si="10"/>
        <v>0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07" customFormat="1" ht="30.75" customHeight="1" hidden="1">
      <c r="A151" s="1"/>
      <c r="B151" s="150" t="s">
        <v>649</v>
      </c>
      <c r="C151" s="156"/>
      <c r="D151" s="155" t="s">
        <v>595</v>
      </c>
      <c r="E151" s="155" t="s">
        <v>648</v>
      </c>
      <c r="F151" s="156" t="s">
        <v>650</v>
      </c>
      <c r="G151" s="193"/>
      <c r="H151" s="155" t="s">
        <v>648</v>
      </c>
      <c r="I151" s="217">
        <f>I152</f>
        <v>0</v>
      </c>
      <c r="J151" s="217"/>
      <c r="K151" s="217">
        <f t="shared" si="10"/>
        <v>0</v>
      </c>
      <c r="L151" s="217">
        <f t="shared" si="10"/>
        <v>0</v>
      </c>
      <c r="M151" s="217">
        <f t="shared" si="10"/>
        <v>0</v>
      </c>
      <c r="N151" s="217">
        <f t="shared" si="10"/>
        <v>0</v>
      </c>
      <c r="O151" s="217">
        <f t="shared" si="10"/>
        <v>0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107" customFormat="1" ht="26.25" hidden="1" thickBot="1">
      <c r="A152" s="1"/>
      <c r="B152" s="169" t="s">
        <v>250</v>
      </c>
      <c r="C152" s="156"/>
      <c r="D152" s="155" t="s">
        <v>595</v>
      </c>
      <c r="E152" s="155" t="s">
        <v>648</v>
      </c>
      <c r="F152" s="156" t="s">
        <v>651</v>
      </c>
      <c r="G152" s="193"/>
      <c r="H152" s="155" t="s">
        <v>648</v>
      </c>
      <c r="I152" s="217">
        <f>I153</f>
        <v>0</v>
      </c>
      <c r="J152" s="217"/>
      <c r="K152" s="217">
        <f t="shared" si="10"/>
        <v>0</v>
      </c>
      <c r="L152" s="217">
        <f t="shared" si="10"/>
        <v>0</v>
      </c>
      <c r="M152" s="217">
        <f t="shared" si="10"/>
        <v>0</v>
      </c>
      <c r="N152" s="217">
        <f t="shared" si="10"/>
        <v>0</v>
      </c>
      <c r="O152" s="217">
        <f t="shared" si="10"/>
        <v>0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107" customFormat="1" ht="13.5" hidden="1" thickBot="1">
      <c r="A153" s="1"/>
      <c r="B153" s="169"/>
      <c r="C153" s="156"/>
      <c r="D153" s="155" t="s">
        <v>595</v>
      </c>
      <c r="E153" s="155" t="s">
        <v>648</v>
      </c>
      <c r="F153" s="156" t="s">
        <v>651</v>
      </c>
      <c r="G153" s="193"/>
      <c r="H153" s="155" t="s">
        <v>648</v>
      </c>
      <c r="I153" s="217"/>
      <c r="J153" s="217"/>
      <c r="K153" s="217"/>
      <c r="L153" s="217"/>
      <c r="M153" s="217"/>
      <c r="N153" s="217"/>
      <c r="O153" s="217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107" customFormat="1" ht="15.75" hidden="1" thickBot="1">
      <c r="A154" s="1"/>
      <c r="B154" s="218" t="s">
        <v>255</v>
      </c>
      <c r="C154" s="167"/>
      <c r="D154" s="167" t="s">
        <v>652</v>
      </c>
      <c r="E154" s="219"/>
      <c r="F154" s="220"/>
      <c r="G154" s="165"/>
      <c r="H154" s="219"/>
      <c r="I154" s="134">
        <f>I155</f>
        <v>160</v>
      </c>
      <c r="J154" s="134"/>
      <c r="K154" s="134">
        <f aca="true" t="shared" si="11" ref="K154:O156">K155</f>
        <v>172</v>
      </c>
      <c r="L154" s="134">
        <f t="shared" si="11"/>
        <v>184</v>
      </c>
      <c r="M154" s="134">
        <f t="shared" si="11"/>
        <v>160</v>
      </c>
      <c r="N154" s="134">
        <f t="shared" si="11"/>
        <v>160</v>
      </c>
      <c r="O154" s="134">
        <f t="shared" si="11"/>
        <v>160</v>
      </c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107" customFormat="1" ht="13.5" hidden="1" thickBot="1">
      <c r="A155" s="1"/>
      <c r="B155" s="150" t="s">
        <v>257</v>
      </c>
      <c r="C155" s="155"/>
      <c r="D155" s="155" t="s">
        <v>652</v>
      </c>
      <c r="E155" s="155" t="s">
        <v>653</v>
      </c>
      <c r="F155" s="1"/>
      <c r="G155" s="156"/>
      <c r="H155" s="155" t="s">
        <v>653</v>
      </c>
      <c r="I155" s="148">
        <f>I156</f>
        <v>160</v>
      </c>
      <c r="J155" s="148"/>
      <c r="K155" s="148">
        <f t="shared" si="11"/>
        <v>172</v>
      </c>
      <c r="L155" s="148">
        <f t="shared" si="11"/>
        <v>184</v>
      </c>
      <c r="M155" s="148">
        <f t="shared" si="11"/>
        <v>160</v>
      </c>
      <c r="N155" s="148">
        <f t="shared" si="11"/>
        <v>160</v>
      </c>
      <c r="O155" s="148">
        <f t="shared" si="11"/>
        <v>160</v>
      </c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07" customFormat="1" ht="53.25" customHeight="1" hidden="1">
      <c r="A156" s="1"/>
      <c r="B156" s="150" t="s">
        <v>654</v>
      </c>
      <c r="C156" s="155"/>
      <c r="D156" s="155" t="s">
        <v>652</v>
      </c>
      <c r="E156" s="155" t="s">
        <v>653</v>
      </c>
      <c r="F156" s="155" t="s">
        <v>655</v>
      </c>
      <c r="G156" s="174"/>
      <c r="H156" s="155" t="s">
        <v>653</v>
      </c>
      <c r="I156" s="175">
        <f>I157</f>
        <v>160</v>
      </c>
      <c r="J156" s="175"/>
      <c r="K156" s="175">
        <f t="shared" si="11"/>
        <v>172</v>
      </c>
      <c r="L156" s="175">
        <f t="shared" si="11"/>
        <v>184</v>
      </c>
      <c r="M156" s="175">
        <f t="shared" si="11"/>
        <v>160</v>
      </c>
      <c r="N156" s="175">
        <f t="shared" si="11"/>
        <v>160</v>
      </c>
      <c r="O156" s="175">
        <f t="shared" si="11"/>
        <v>160</v>
      </c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07" customFormat="1" ht="64.5" hidden="1" thickBot="1">
      <c r="A157" s="1"/>
      <c r="B157" s="176" t="s">
        <v>771</v>
      </c>
      <c r="C157" s="155"/>
      <c r="D157" s="155" t="s">
        <v>652</v>
      </c>
      <c r="E157" s="155" t="s">
        <v>653</v>
      </c>
      <c r="F157" s="155" t="s">
        <v>657</v>
      </c>
      <c r="G157" s="156"/>
      <c r="H157" s="155" t="s">
        <v>653</v>
      </c>
      <c r="I157" s="148">
        <f>I160</f>
        <v>160</v>
      </c>
      <c r="J157" s="148"/>
      <c r="K157" s="148">
        <f>K160</f>
        <v>172</v>
      </c>
      <c r="L157" s="148">
        <f>L160</f>
        <v>184</v>
      </c>
      <c r="M157" s="148">
        <f>M160</f>
        <v>160</v>
      </c>
      <c r="N157" s="148">
        <f>N160</f>
        <v>160</v>
      </c>
      <c r="O157" s="148">
        <f>O160</f>
        <v>160</v>
      </c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07" customFormat="1" ht="75" customHeight="1" hidden="1">
      <c r="A158" s="1"/>
      <c r="B158" s="42" t="s">
        <v>262</v>
      </c>
      <c r="C158" s="155"/>
      <c r="D158" s="155" t="s">
        <v>652</v>
      </c>
      <c r="E158" s="155" t="s">
        <v>653</v>
      </c>
      <c r="F158" s="156" t="s">
        <v>658</v>
      </c>
      <c r="G158" s="156"/>
      <c r="H158" s="155" t="s">
        <v>653</v>
      </c>
      <c r="I158" s="148"/>
      <c r="J158" s="148"/>
      <c r="K158" s="148"/>
      <c r="L158" s="148"/>
      <c r="M158" s="148"/>
      <c r="N158" s="148"/>
      <c r="O158" s="148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107" customFormat="1" ht="15.75" customHeight="1" hidden="1">
      <c r="A159" s="1"/>
      <c r="B159" s="144" t="s">
        <v>512</v>
      </c>
      <c r="C159" s="155"/>
      <c r="D159" s="155" t="s">
        <v>652</v>
      </c>
      <c r="E159" s="155" t="s">
        <v>653</v>
      </c>
      <c r="F159" s="156" t="s">
        <v>658</v>
      </c>
      <c r="G159" s="156" t="s">
        <v>49</v>
      </c>
      <c r="H159" s="155" t="s">
        <v>653</v>
      </c>
      <c r="I159" s="148"/>
      <c r="J159" s="148"/>
      <c r="K159" s="148"/>
      <c r="L159" s="148"/>
      <c r="M159" s="148"/>
      <c r="N159" s="148"/>
      <c r="O159" s="148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107" customFormat="1" ht="77.25" customHeight="1" hidden="1">
      <c r="A160" s="1"/>
      <c r="B160" s="54" t="s">
        <v>772</v>
      </c>
      <c r="C160" s="155"/>
      <c r="D160" s="155" t="s">
        <v>652</v>
      </c>
      <c r="E160" s="155" t="s">
        <v>653</v>
      </c>
      <c r="F160" s="156" t="s">
        <v>660</v>
      </c>
      <c r="G160" s="156"/>
      <c r="H160" s="155" t="s">
        <v>653</v>
      </c>
      <c r="I160" s="148">
        <f>I161</f>
        <v>160</v>
      </c>
      <c r="J160" s="148"/>
      <c r="K160" s="148">
        <f>K161</f>
        <v>172</v>
      </c>
      <c r="L160" s="148">
        <f>L161</f>
        <v>184</v>
      </c>
      <c r="M160" s="148">
        <f>M161</f>
        <v>160</v>
      </c>
      <c r="N160" s="148">
        <f>N161</f>
        <v>160</v>
      </c>
      <c r="O160" s="148">
        <f>O161</f>
        <v>160</v>
      </c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107" customFormat="1" ht="16.5" customHeight="1" hidden="1">
      <c r="A161" s="1"/>
      <c r="B161" s="144" t="s">
        <v>512</v>
      </c>
      <c r="C161" s="155"/>
      <c r="D161" s="155" t="s">
        <v>652</v>
      </c>
      <c r="E161" s="155" t="s">
        <v>653</v>
      </c>
      <c r="F161" s="156" t="s">
        <v>660</v>
      </c>
      <c r="G161" s="156" t="s">
        <v>49</v>
      </c>
      <c r="H161" s="155" t="s">
        <v>653</v>
      </c>
      <c r="I161" s="148">
        <v>160</v>
      </c>
      <c r="J161" s="148"/>
      <c r="K161" s="148">
        <v>172</v>
      </c>
      <c r="L161" s="148">
        <v>184</v>
      </c>
      <c r="M161" s="148">
        <v>160</v>
      </c>
      <c r="N161" s="148">
        <v>160</v>
      </c>
      <c r="O161" s="148">
        <v>160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107" customFormat="1" ht="15" hidden="1" thickBot="1">
      <c r="A162" s="1"/>
      <c r="B162" s="130" t="s">
        <v>661</v>
      </c>
      <c r="C162" s="131"/>
      <c r="D162" s="131" t="s">
        <v>662</v>
      </c>
      <c r="E162" s="131"/>
      <c r="F162" s="131"/>
      <c r="G162" s="131"/>
      <c r="H162" s="131"/>
      <c r="I162" s="134">
        <f>I163+I170</f>
        <v>7152.5</v>
      </c>
      <c r="J162" s="134"/>
      <c r="K162" s="134">
        <f>K163+K170</f>
        <v>7583.5</v>
      </c>
      <c r="L162" s="134">
        <f>L163+L170</f>
        <v>8198.5</v>
      </c>
      <c r="M162" s="134">
        <f>M163+M170</f>
        <v>7152.5</v>
      </c>
      <c r="N162" s="134">
        <f>N163+N170</f>
        <v>7152.5</v>
      </c>
      <c r="O162" s="134">
        <f>O163+O170</f>
        <v>7152.5</v>
      </c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107" customFormat="1" ht="13.5" hidden="1" thickBot="1">
      <c r="A163" s="1"/>
      <c r="B163" s="150" t="s">
        <v>272</v>
      </c>
      <c r="C163" s="155"/>
      <c r="D163" s="155" t="s">
        <v>662</v>
      </c>
      <c r="E163" s="155" t="s">
        <v>663</v>
      </c>
      <c r="F163" s="155"/>
      <c r="G163" s="155"/>
      <c r="H163" s="155" t="s">
        <v>663</v>
      </c>
      <c r="I163" s="139">
        <f>I164</f>
        <v>5947</v>
      </c>
      <c r="J163" s="139"/>
      <c r="K163" s="139">
        <f aca="true" t="shared" si="12" ref="K163:O165">K164</f>
        <v>6305</v>
      </c>
      <c r="L163" s="139">
        <f t="shared" si="12"/>
        <v>6960</v>
      </c>
      <c r="M163" s="139">
        <f t="shared" si="12"/>
        <v>5947</v>
      </c>
      <c r="N163" s="139">
        <f t="shared" si="12"/>
        <v>5947</v>
      </c>
      <c r="O163" s="139">
        <f t="shared" si="12"/>
        <v>5947</v>
      </c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107" customFormat="1" ht="55.5" customHeight="1" hidden="1">
      <c r="A164" s="1"/>
      <c r="B164" s="150" t="s">
        <v>654</v>
      </c>
      <c r="C164" s="155"/>
      <c r="D164" s="155" t="s">
        <v>662</v>
      </c>
      <c r="E164" s="155" t="s">
        <v>663</v>
      </c>
      <c r="F164" s="155" t="s">
        <v>655</v>
      </c>
      <c r="G164" s="174"/>
      <c r="H164" s="155" t="s">
        <v>663</v>
      </c>
      <c r="I164" s="175">
        <f>I165</f>
        <v>5947</v>
      </c>
      <c r="J164" s="175"/>
      <c r="K164" s="175">
        <f t="shared" si="12"/>
        <v>6305</v>
      </c>
      <c r="L164" s="175">
        <f t="shared" si="12"/>
        <v>6960</v>
      </c>
      <c r="M164" s="175">
        <f t="shared" si="12"/>
        <v>5947</v>
      </c>
      <c r="N164" s="175">
        <f t="shared" si="12"/>
        <v>5947</v>
      </c>
      <c r="O164" s="175">
        <f t="shared" si="12"/>
        <v>5947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07" customFormat="1" ht="83.25" customHeight="1" hidden="1">
      <c r="A165" s="1"/>
      <c r="B165" s="176" t="s">
        <v>773</v>
      </c>
      <c r="C165" s="156"/>
      <c r="D165" s="156" t="s">
        <v>662</v>
      </c>
      <c r="E165" s="156" t="s">
        <v>663</v>
      </c>
      <c r="F165" s="156" t="s">
        <v>665</v>
      </c>
      <c r="G165" s="156"/>
      <c r="H165" s="156" t="s">
        <v>663</v>
      </c>
      <c r="I165" s="146">
        <f>I166</f>
        <v>5947</v>
      </c>
      <c r="J165" s="146"/>
      <c r="K165" s="146">
        <f t="shared" si="12"/>
        <v>6305</v>
      </c>
      <c r="L165" s="146">
        <f t="shared" si="12"/>
        <v>6960</v>
      </c>
      <c r="M165" s="146">
        <f t="shared" si="12"/>
        <v>5947</v>
      </c>
      <c r="N165" s="146">
        <f t="shared" si="12"/>
        <v>5947</v>
      </c>
      <c r="O165" s="146">
        <f t="shared" si="12"/>
        <v>5947</v>
      </c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107" customFormat="1" ht="64.5" hidden="1" thickBot="1">
      <c r="A166" s="1"/>
      <c r="B166" s="54" t="s">
        <v>774</v>
      </c>
      <c r="C166" s="156"/>
      <c r="D166" s="156" t="s">
        <v>662</v>
      </c>
      <c r="E166" s="156" t="s">
        <v>663</v>
      </c>
      <c r="F166" s="156" t="s">
        <v>667</v>
      </c>
      <c r="G166" s="156"/>
      <c r="H166" s="156" t="s">
        <v>663</v>
      </c>
      <c r="I166" s="146">
        <f>I167+I168+I169</f>
        <v>5947</v>
      </c>
      <c r="J166" s="146"/>
      <c r="K166" s="146">
        <f>K167+K168+K169</f>
        <v>6305</v>
      </c>
      <c r="L166" s="146">
        <f>L167+L168+L169</f>
        <v>6960</v>
      </c>
      <c r="M166" s="146">
        <f>M167+M168+M169</f>
        <v>5947</v>
      </c>
      <c r="N166" s="146">
        <f>N167+N168+N169</f>
        <v>5947</v>
      </c>
      <c r="O166" s="146">
        <f>O167+O168+O169</f>
        <v>5947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107" customFormat="1" ht="13.5" hidden="1" thickBot="1">
      <c r="A167" s="1"/>
      <c r="B167" s="144" t="s">
        <v>668</v>
      </c>
      <c r="C167" s="156"/>
      <c r="D167" s="156" t="s">
        <v>662</v>
      </c>
      <c r="E167" s="156" t="s">
        <v>663</v>
      </c>
      <c r="F167" s="156" t="s">
        <v>667</v>
      </c>
      <c r="G167" s="156" t="s">
        <v>253</v>
      </c>
      <c r="H167" s="156" t="s">
        <v>663</v>
      </c>
      <c r="I167" s="221">
        <v>4171.287</v>
      </c>
      <c r="J167" s="221"/>
      <c r="K167" s="146">
        <v>5305.114</v>
      </c>
      <c r="L167" s="146">
        <v>6631.482</v>
      </c>
      <c r="M167" s="221">
        <v>4171.287</v>
      </c>
      <c r="N167" s="221">
        <v>4171.287</v>
      </c>
      <c r="O167" s="221">
        <v>4171.287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107" customFormat="1" ht="13.5" hidden="1" thickBot="1">
      <c r="A168" s="1"/>
      <c r="B168" s="144" t="s">
        <v>512</v>
      </c>
      <c r="C168" s="156"/>
      <c r="D168" s="156" t="s">
        <v>662</v>
      </c>
      <c r="E168" s="156" t="s">
        <v>663</v>
      </c>
      <c r="F168" s="156" t="s">
        <v>667</v>
      </c>
      <c r="G168" s="156" t="s">
        <v>49</v>
      </c>
      <c r="H168" s="156" t="s">
        <v>663</v>
      </c>
      <c r="I168" s="146">
        <f>1775.713-0.713</f>
        <v>1775</v>
      </c>
      <c r="J168" s="146"/>
      <c r="K168" s="146">
        <f>999.886-0.886</f>
        <v>999</v>
      </c>
      <c r="L168" s="146">
        <v>328</v>
      </c>
      <c r="M168" s="146">
        <f>1775.713-0.713</f>
        <v>1775</v>
      </c>
      <c r="N168" s="146">
        <f>1775.713-0.713</f>
        <v>1775</v>
      </c>
      <c r="O168" s="146">
        <f>1775.713-0.713</f>
        <v>1775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107" customFormat="1" ht="13.5" hidden="1" thickBot="1">
      <c r="A169" s="1"/>
      <c r="B169" s="144" t="s">
        <v>542</v>
      </c>
      <c r="C169" s="156"/>
      <c r="D169" s="156" t="s">
        <v>662</v>
      </c>
      <c r="E169" s="156" t="s">
        <v>663</v>
      </c>
      <c r="F169" s="156" t="s">
        <v>667</v>
      </c>
      <c r="G169" s="156" t="s">
        <v>96</v>
      </c>
      <c r="H169" s="156" t="s">
        <v>663</v>
      </c>
      <c r="I169" s="148">
        <v>0.713</v>
      </c>
      <c r="J169" s="148"/>
      <c r="K169" s="148">
        <v>0.886</v>
      </c>
      <c r="L169" s="148">
        <v>0.518</v>
      </c>
      <c r="M169" s="148">
        <v>0.713</v>
      </c>
      <c r="N169" s="148">
        <v>0.713</v>
      </c>
      <c r="O169" s="148">
        <v>0.713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107" customFormat="1" ht="30.75" customHeight="1" hidden="1">
      <c r="A170" s="1"/>
      <c r="B170" s="150" t="s">
        <v>278</v>
      </c>
      <c r="C170" s="155"/>
      <c r="D170" s="155" t="s">
        <v>662</v>
      </c>
      <c r="E170" s="155" t="s">
        <v>669</v>
      </c>
      <c r="F170" s="156"/>
      <c r="G170" s="156"/>
      <c r="H170" s="155" t="s">
        <v>669</v>
      </c>
      <c r="I170" s="139">
        <f>I171</f>
        <v>1205.5</v>
      </c>
      <c r="J170" s="139"/>
      <c r="K170" s="139">
        <f aca="true" t="shared" si="13" ref="K170:O173">K171</f>
        <v>1278.5</v>
      </c>
      <c r="L170" s="139">
        <f t="shared" si="13"/>
        <v>1238.5</v>
      </c>
      <c r="M170" s="139">
        <f t="shared" si="13"/>
        <v>1205.5</v>
      </c>
      <c r="N170" s="139">
        <f t="shared" si="13"/>
        <v>1205.5</v>
      </c>
      <c r="O170" s="139">
        <f t="shared" si="13"/>
        <v>1205.5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2:15" ht="39" customHeight="1" hidden="1">
      <c r="B171" s="150" t="s">
        <v>654</v>
      </c>
      <c r="C171" s="155"/>
      <c r="D171" s="155" t="s">
        <v>662</v>
      </c>
      <c r="E171" s="155" t="s">
        <v>669</v>
      </c>
      <c r="F171" s="155" t="s">
        <v>655</v>
      </c>
      <c r="G171" s="174"/>
      <c r="H171" s="155" t="s">
        <v>669</v>
      </c>
      <c r="I171" s="175">
        <f>I172</f>
        <v>1205.5</v>
      </c>
      <c r="J171" s="175"/>
      <c r="K171" s="175">
        <f t="shared" si="13"/>
        <v>1278.5</v>
      </c>
      <c r="L171" s="175">
        <f t="shared" si="13"/>
        <v>1238.5</v>
      </c>
      <c r="M171" s="175">
        <f t="shared" si="13"/>
        <v>1205.5</v>
      </c>
      <c r="N171" s="175">
        <f t="shared" si="13"/>
        <v>1205.5</v>
      </c>
      <c r="O171" s="175">
        <f t="shared" si="13"/>
        <v>1205.5</v>
      </c>
    </row>
    <row r="172" spans="2:15" ht="85.5" customHeight="1" hidden="1">
      <c r="B172" s="176" t="s">
        <v>775</v>
      </c>
      <c r="C172" s="156"/>
      <c r="D172" s="156" t="s">
        <v>662</v>
      </c>
      <c r="E172" s="156" t="s">
        <v>669</v>
      </c>
      <c r="F172" s="156" t="s">
        <v>671</v>
      </c>
      <c r="G172" s="156"/>
      <c r="H172" s="156" t="s">
        <v>669</v>
      </c>
      <c r="I172" s="146">
        <f>I173</f>
        <v>1205.5</v>
      </c>
      <c r="J172" s="146"/>
      <c r="K172" s="146">
        <f t="shared" si="13"/>
        <v>1278.5</v>
      </c>
      <c r="L172" s="146">
        <f t="shared" si="13"/>
        <v>1238.5</v>
      </c>
      <c r="M172" s="146">
        <f t="shared" si="13"/>
        <v>1205.5</v>
      </c>
      <c r="N172" s="146">
        <f t="shared" si="13"/>
        <v>1205.5</v>
      </c>
      <c r="O172" s="146">
        <f t="shared" si="13"/>
        <v>1205.5</v>
      </c>
    </row>
    <row r="173" spans="2:15" ht="64.5" hidden="1" thickBot="1">
      <c r="B173" s="54" t="s">
        <v>776</v>
      </c>
      <c r="C173" s="156"/>
      <c r="D173" s="156" t="s">
        <v>662</v>
      </c>
      <c r="E173" s="156" t="s">
        <v>669</v>
      </c>
      <c r="F173" s="156" t="s">
        <v>673</v>
      </c>
      <c r="G173" s="156"/>
      <c r="H173" s="156" t="s">
        <v>669</v>
      </c>
      <c r="I173" s="146">
        <f>I174</f>
        <v>1205.5</v>
      </c>
      <c r="J173" s="146"/>
      <c r="K173" s="146">
        <f t="shared" si="13"/>
        <v>1278.5</v>
      </c>
      <c r="L173" s="146">
        <f t="shared" si="13"/>
        <v>1238.5</v>
      </c>
      <c r="M173" s="146">
        <f t="shared" si="13"/>
        <v>1205.5</v>
      </c>
      <c r="N173" s="146">
        <f t="shared" si="13"/>
        <v>1205.5</v>
      </c>
      <c r="O173" s="146">
        <f t="shared" si="13"/>
        <v>1205.5</v>
      </c>
    </row>
    <row r="174" spans="2:15" ht="13.5" hidden="1" thickBot="1">
      <c r="B174" s="144" t="s">
        <v>512</v>
      </c>
      <c r="C174" s="156"/>
      <c r="D174" s="156" t="s">
        <v>662</v>
      </c>
      <c r="E174" s="156" t="s">
        <v>669</v>
      </c>
      <c r="F174" s="156" t="s">
        <v>673</v>
      </c>
      <c r="G174" s="156" t="s">
        <v>49</v>
      </c>
      <c r="H174" s="156" t="s">
        <v>669</v>
      </c>
      <c r="I174" s="146">
        <v>1205.5</v>
      </c>
      <c r="J174" s="146"/>
      <c r="K174" s="146">
        <v>1278.5</v>
      </c>
      <c r="L174" s="146">
        <v>1238.5</v>
      </c>
      <c r="M174" s="146">
        <v>1205.5</v>
      </c>
      <c r="N174" s="146">
        <v>1205.5</v>
      </c>
      <c r="O174" s="146">
        <v>1205.5</v>
      </c>
    </row>
    <row r="175" spans="2:23" s="224" customFormat="1" ht="51.75" hidden="1" thickBot="1">
      <c r="B175" s="222" t="s">
        <v>674</v>
      </c>
      <c r="C175" s="141"/>
      <c r="D175" s="141" t="s">
        <v>662</v>
      </c>
      <c r="E175" s="156" t="s">
        <v>669</v>
      </c>
      <c r="F175" s="141" t="s">
        <v>675</v>
      </c>
      <c r="G175" s="178"/>
      <c r="H175" s="156" t="s">
        <v>669</v>
      </c>
      <c r="I175" s="148"/>
      <c r="J175" s="148"/>
      <c r="K175" s="148"/>
      <c r="L175" s="148"/>
      <c r="M175" s="148"/>
      <c r="N175" s="148"/>
      <c r="O175" s="148"/>
      <c r="P175" s="223"/>
      <c r="Q175" s="223"/>
      <c r="R175" s="223"/>
      <c r="S175" s="223"/>
      <c r="T175" s="223"/>
      <c r="U175" s="223"/>
      <c r="V175" s="223"/>
      <c r="W175" s="223"/>
    </row>
    <row r="176" spans="2:15" ht="15" hidden="1" thickBot="1">
      <c r="B176" s="130" t="s">
        <v>291</v>
      </c>
      <c r="C176" s="131"/>
      <c r="D176" s="131" t="s">
        <v>676</v>
      </c>
      <c r="E176" s="131"/>
      <c r="F176" s="131"/>
      <c r="G176" s="131"/>
      <c r="H176" s="131"/>
      <c r="I176" s="171">
        <f>I177+I180</f>
        <v>412.5</v>
      </c>
      <c r="J176" s="171"/>
      <c r="K176" s="171">
        <f>K177+K180</f>
        <v>412.5</v>
      </c>
      <c r="L176" s="171">
        <f>L177+L180</f>
        <v>412.5</v>
      </c>
      <c r="M176" s="171">
        <f>M177+M180</f>
        <v>412.5</v>
      </c>
      <c r="N176" s="171">
        <f>N177+N180</f>
        <v>412.5</v>
      </c>
      <c r="O176" s="171">
        <f>O177+O180</f>
        <v>412.5</v>
      </c>
    </row>
    <row r="177" spans="2:15" ht="13.5" hidden="1" thickBot="1">
      <c r="B177" s="184" t="s">
        <v>293</v>
      </c>
      <c r="C177" s="137"/>
      <c r="D177" s="155" t="s">
        <v>676</v>
      </c>
      <c r="E177" s="155" t="s">
        <v>677</v>
      </c>
      <c r="F177" s="137"/>
      <c r="G177" s="137"/>
      <c r="H177" s="155" t="s">
        <v>677</v>
      </c>
      <c r="I177" s="153">
        <f>I178</f>
        <v>240.5</v>
      </c>
      <c r="J177" s="153"/>
      <c r="K177" s="153">
        <f aca="true" t="shared" si="14" ref="K177:O178">K178</f>
        <v>240.5</v>
      </c>
      <c r="L177" s="153">
        <f t="shared" si="14"/>
        <v>240.5</v>
      </c>
      <c r="M177" s="153">
        <f t="shared" si="14"/>
        <v>240.5</v>
      </c>
      <c r="N177" s="153">
        <f t="shared" si="14"/>
        <v>240.5</v>
      </c>
      <c r="O177" s="153">
        <f t="shared" si="14"/>
        <v>240.5</v>
      </c>
    </row>
    <row r="178" spans="2:15" ht="21" customHeight="1" hidden="1">
      <c r="B178" s="42" t="s">
        <v>678</v>
      </c>
      <c r="C178" s="137"/>
      <c r="D178" s="156" t="s">
        <v>676</v>
      </c>
      <c r="E178" s="156" t="s">
        <v>677</v>
      </c>
      <c r="F178" s="225">
        <v>9900308</v>
      </c>
      <c r="G178" s="137"/>
      <c r="H178" s="156" t="s">
        <v>677</v>
      </c>
      <c r="I178" s="149">
        <f>I179</f>
        <v>240.5</v>
      </c>
      <c r="J178" s="149"/>
      <c r="K178" s="149">
        <f t="shared" si="14"/>
        <v>240.5</v>
      </c>
      <c r="L178" s="149">
        <f t="shared" si="14"/>
        <v>240.5</v>
      </c>
      <c r="M178" s="149">
        <f t="shared" si="14"/>
        <v>240.5</v>
      </c>
      <c r="N178" s="149">
        <f t="shared" si="14"/>
        <v>240.5</v>
      </c>
      <c r="O178" s="149">
        <f t="shared" si="14"/>
        <v>240.5</v>
      </c>
    </row>
    <row r="179" spans="2:15" ht="21" customHeight="1" hidden="1">
      <c r="B179" s="144" t="s">
        <v>679</v>
      </c>
      <c r="C179" s="137"/>
      <c r="D179" s="156" t="s">
        <v>676</v>
      </c>
      <c r="E179" s="156" t="s">
        <v>677</v>
      </c>
      <c r="F179" s="225">
        <v>9900308</v>
      </c>
      <c r="G179" s="141" t="s">
        <v>302</v>
      </c>
      <c r="H179" s="156" t="s">
        <v>677</v>
      </c>
      <c r="I179" s="149">
        <v>240.5</v>
      </c>
      <c r="J179" s="149"/>
      <c r="K179" s="149">
        <v>240.5</v>
      </c>
      <c r="L179" s="149">
        <v>240.5</v>
      </c>
      <c r="M179" s="149">
        <v>240.5</v>
      </c>
      <c r="N179" s="149">
        <v>240.5</v>
      </c>
      <c r="O179" s="149">
        <v>240.5</v>
      </c>
    </row>
    <row r="180" spans="2:15" ht="13.5" hidden="1" thickBot="1">
      <c r="B180" s="189" t="s">
        <v>298</v>
      </c>
      <c r="C180" s="155"/>
      <c r="D180" s="155" t="s">
        <v>676</v>
      </c>
      <c r="E180" s="155" t="s">
        <v>680</v>
      </c>
      <c r="F180" s="155"/>
      <c r="G180" s="156"/>
      <c r="H180" s="155" t="s">
        <v>680</v>
      </c>
      <c r="I180" s="153">
        <f>I181</f>
        <v>172</v>
      </c>
      <c r="J180" s="153"/>
      <c r="K180" s="153">
        <f aca="true" t="shared" si="15" ref="K180:O181">K181</f>
        <v>172</v>
      </c>
      <c r="L180" s="153">
        <f t="shared" si="15"/>
        <v>172</v>
      </c>
      <c r="M180" s="153">
        <f t="shared" si="15"/>
        <v>172</v>
      </c>
      <c r="N180" s="153">
        <f t="shared" si="15"/>
        <v>172</v>
      </c>
      <c r="O180" s="153">
        <f t="shared" si="15"/>
        <v>172</v>
      </c>
    </row>
    <row r="181" spans="2:15" ht="21" customHeight="1" hidden="1">
      <c r="B181" s="226" t="s">
        <v>681</v>
      </c>
      <c r="C181" s="226"/>
      <c r="D181" s="156" t="s">
        <v>676</v>
      </c>
      <c r="E181" s="156" t="s">
        <v>680</v>
      </c>
      <c r="F181" s="225">
        <v>9901073</v>
      </c>
      <c r="G181" s="156"/>
      <c r="H181" s="156" t="s">
        <v>680</v>
      </c>
      <c r="I181" s="149">
        <f>I182</f>
        <v>172</v>
      </c>
      <c r="J181" s="149"/>
      <c r="K181" s="149">
        <f t="shared" si="15"/>
        <v>172</v>
      </c>
      <c r="L181" s="149">
        <f t="shared" si="15"/>
        <v>172</v>
      </c>
      <c r="M181" s="149">
        <f t="shared" si="15"/>
        <v>172</v>
      </c>
      <c r="N181" s="149">
        <f t="shared" si="15"/>
        <v>172</v>
      </c>
      <c r="O181" s="149">
        <f t="shared" si="15"/>
        <v>172</v>
      </c>
    </row>
    <row r="182" spans="2:15" ht="21" customHeight="1" hidden="1">
      <c r="B182" s="144" t="s">
        <v>679</v>
      </c>
      <c r="C182" s="226"/>
      <c r="D182" s="156" t="s">
        <v>676</v>
      </c>
      <c r="E182" s="156" t="s">
        <v>680</v>
      </c>
      <c r="F182" s="225">
        <v>9901073</v>
      </c>
      <c r="G182" s="156" t="s">
        <v>302</v>
      </c>
      <c r="H182" s="156" t="s">
        <v>680</v>
      </c>
      <c r="I182" s="149">
        <v>172</v>
      </c>
      <c r="J182" s="149"/>
      <c r="K182" s="149">
        <v>172</v>
      </c>
      <c r="L182" s="149">
        <v>172</v>
      </c>
      <c r="M182" s="149">
        <v>172</v>
      </c>
      <c r="N182" s="149">
        <v>172</v>
      </c>
      <c r="O182" s="149">
        <v>172</v>
      </c>
    </row>
    <row r="183" spans="2:15" ht="15" hidden="1" thickBot="1">
      <c r="B183" s="130" t="s">
        <v>303</v>
      </c>
      <c r="C183" s="131"/>
      <c r="D183" s="131" t="s">
        <v>682</v>
      </c>
      <c r="E183" s="131"/>
      <c r="F183" s="131"/>
      <c r="G183" s="131"/>
      <c r="H183" s="131"/>
      <c r="I183" s="173">
        <f>I185</f>
        <v>3930</v>
      </c>
      <c r="J183" s="173"/>
      <c r="K183" s="173">
        <f>K185</f>
        <v>3930</v>
      </c>
      <c r="L183" s="173">
        <f>L185</f>
        <v>1185</v>
      </c>
      <c r="M183" s="173">
        <f>M185</f>
        <v>3930</v>
      </c>
      <c r="N183" s="173">
        <f>N185</f>
        <v>3930</v>
      </c>
      <c r="O183" s="173">
        <f>O185</f>
        <v>3930</v>
      </c>
    </row>
    <row r="184" spans="2:15" ht="24" customHeight="1" hidden="1">
      <c r="B184" s="150" t="s">
        <v>313</v>
      </c>
      <c r="C184" s="156"/>
      <c r="D184" s="155" t="s">
        <v>682</v>
      </c>
      <c r="E184" s="155" t="s">
        <v>683</v>
      </c>
      <c r="F184" s="155"/>
      <c r="G184" s="155"/>
      <c r="H184" s="155" t="s">
        <v>683</v>
      </c>
      <c r="I184" s="147">
        <f>I185</f>
        <v>3930</v>
      </c>
      <c r="J184" s="147"/>
      <c r="K184" s="147">
        <f>K185</f>
        <v>3930</v>
      </c>
      <c r="L184" s="147">
        <f>L185</f>
        <v>1185</v>
      </c>
      <c r="M184" s="147">
        <f>M185</f>
        <v>3930</v>
      </c>
      <c r="N184" s="147">
        <f>N185</f>
        <v>3930</v>
      </c>
      <c r="O184" s="147">
        <f>O185</f>
        <v>3930</v>
      </c>
    </row>
    <row r="185" spans="2:15" ht="58.5" customHeight="1" hidden="1">
      <c r="B185" s="184" t="s">
        <v>684</v>
      </c>
      <c r="C185" s="156"/>
      <c r="D185" s="156" t="s">
        <v>682</v>
      </c>
      <c r="E185" s="156" t="s">
        <v>683</v>
      </c>
      <c r="F185" s="156" t="s">
        <v>685</v>
      </c>
      <c r="G185" s="227"/>
      <c r="H185" s="156" t="s">
        <v>683</v>
      </c>
      <c r="I185" s="228">
        <f>I188+I192</f>
        <v>3930</v>
      </c>
      <c r="J185" s="228"/>
      <c r="K185" s="228">
        <f>K188+K192</f>
        <v>3930</v>
      </c>
      <c r="L185" s="228">
        <f>L188+L192</f>
        <v>1185</v>
      </c>
      <c r="M185" s="228">
        <f>M188+M192</f>
        <v>3930</v>
      </c>
      <c r="N185" s="228">
        <f>N188+N192</f>
        <v>3930</v>
      </c>
      <c r="O185" s="228">
        <f>O188+O192</f>
        <v>3930</v>
      </c>
    </row>
    <row r="186" spans="2:15" ht="64.5" hidden="1" thickBot="1">
      <c r="B186" s="176" t="s">
        <v>777</v>
      </c>
      <c r="C186" s="156"/>
      <c r="D186" s="156" t="s">
        <v>682</v>
      </c>
      <c r="E186" s="156" t="s">
        <v>683</v>
      </c>
      <c r="F186" s="156" t="s">
        <v>687</v>
      </c>
      <c r="G186" s="156"/>
      <c r="H186" s="156" t="s">
        <v>683</v>
      </c>
      <c r="I186" s="147"/>
      <c r="J186" s="147"/>
      <c r="K186" s="147"/>
      <c r="L186" s="147"/>
      <c r="M186" s="147"/>
      <c r="N186" s="147"/>
      <c r="O186" s="147"/>
    </row>
    <row r="187" spans="1:256" s="107" customFormat="1" ht="64.5" hidden="1" thickBot="1">
      <c r="A187" s="1"/>
      <c r="B187" s="169" t="s">
        <v>778</v>
      </c>
      <c r="C187" s="156"/>
      <c r="D187" s="156" t="s">
        <v>682</v>
      </c>
      <c r="E187" s="156" t="s">
        <v>683</v>
      </c>
      <c r="F187" s="156" t="s">
        <v>689</v>
      </c>
      <c r="G187" s="156"/>
      <c r="H187" s="156" t="s">
        <v>683</v>
      </c>
      <c r="I187" s="147"/>
      <c r="J187" s="147"/>
      <c r="K187" s="147"/>
      <c r="L187" s="147"/>
      <c r="M187" s="147"/>
      <c r="N187" s="147"/>
      <c r="O187" s="147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107" customFormat="1" ht="64.5" hidden="1" thickBot="1">
      <c r="A188" s="1"/>
      <c r="B188" s="176" t="s">
        <v>779</v>
      </c>
      <c r="C188" s="156"/>
      <c r="D188" s="156" t="s">
        <v>682</v>
      </c>
      <c r="E188" s="156" t="s">
        <v>683</v>
      </c>
      <c r="F188" s="155" t="s">
        <v>691</v>
      </c>
      <c r="G188" s="156"/>
      <c r="H188" s="156" t="s">
        <v>683</v>
      </c>
      <c r="I188" s="143">
        <f>I189</f>
        <v>3600</v>
      </c>
      <c r="J188" s="143"/>
      <c r="K188" s="143">
        <f aca="true" t="shared" si="16" ref="K188:O189">K189</f>
        <v>3600</v>
      </c>
      <c r="L188" s="143">
        <f t="shared" si="16"/>
        <v>850</v>
      </c>
      <c r="M188" s="143">
        <f t="shared" si="16"/>
        <v>3600</v>
      </c>
      <c r="N188" s="143">
        <f t="shared" si="16"/>
        <v>3600</v>
      </c>
      <c r="O188" s="143">
        <f t="shared" si="16"/>
        <v>3600</v>
      </c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107" customFormat="1" ht="80.25" customHeight="1" hidden="1">
      <c r="A189" s="1"/>
      <c r="B189" s="54" t="s">
        <v>780</v>
      </c>
      <c r="C189" s="156"/>
      <c r="D189" s="156" t="s">
        <v>682</v>
      </c>
      <c r="E189" s="156" t="s">
        <v>683</v>
      </c>
      <c r="F189" s="156" t="s">
        <v>693</v>
      </c>
      <c r="G189" s="156"/>
      <c r="H189" s="156" t="s">
        <v>683</v>
      </c>
      <c r="I189" s="147">
        <f>I190</f>
        <v>3600</v>
      </c>
      <c r="J189" s="147"/>
      <c r="K189" s="147">
        <f t="shared" si="16"/>
        <v>3600</v>
      </c>
      <c r="L189" s="147">
        <f t="shared" si="16"/>
        <v>850</v>
      </c>
      <c r="M189" s="147">
        <f t="shared" si="16"/>
        <v>3600</v>
      </c>
      <c r="N189" s="147">
        <f t="shared" si="16"/>
        <v>3600</v>
      </c>
      <c r="O189" s="147">
        <f t="shared" si="16"/>
        <v>3600</v>
      </c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107" customFormat="1" ht="13.5" hidden="1" thickBot="1">
      <c r="A190" s="1"/>
      <c r="B190" s="162" t="s">
        <v>512</v>
      </c>
      <c r="C190" s="156"/>
      <c r="D190" s="156" t="s">
        <v>682</v>
      </c>
      <c r="E190" s="156" t="s">
        <v>683</v>
      </c>
      <c r="F190" s="156" t="s">
        <v>693</v>
      </c>
      <c r="G190" s="156" t="s">
        <v>49</v>
      </c>
      <c r="H190" s="156" t="s">
        <v>683</v>
      </c>
      <c r="I190" s="147">
        <v>3600</v>
      </c>
      <c r="J190" s="147"/>
      <c r="K190" s="147">
        <v>3600</v>
      </c>
      <c r="L190" s="147">
        <v>850</v>
      </c>
      <c r="M190" s="147">
        <v>3600</v>
      </c>
      <c r="N190" s="147">
        <v>3600</v>
      </c>
      <c r="O190" s="147">
        <v>3600</v>
      </c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107" customFormat="1" ht="64.5" hidden="1" thickBot="1">
      <c r="A191" s="1"/>
      <c r="B191" s="169" t="s">
        <v>694</v>
      </c>
      <c r="C191" s="156"/>
      <c r="D191" s="156" t="s">
        <v>682</v>
      </c>
      <c r="E191" s="156" t="s">
        <v>683</v>
      </c>
      <c r="F191" s="156" t="s">
        <v>695</v>
      </c>
      <c r="G191" s="156"/>
      <c r="H191" s="156" t="s">
        <v>683</v>
      </c>
      <c r="I191" s="149"/>
      <c r="J191" s="149"/>
      <c r="K191" s="149"/>
      <c r="L191" s="149"/>
      <c r="M191" s="149"/>
      <c r="N191" s="149"/>
      <c r="O191" s="149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107" customFormat="1" ht="64.5" hidden="1" thickBot="1">
      <c r="A192" s="1"/>
      <c r="B192" s="229" t="s">
        <v>781</v>
      </c>
      <c r="C192" s="156"/>
      <c r="D192" s="156" t="s">
        <v>682</v>
      </c>
      <c r="E192" s="156" t="s">
        <v>683</v>
      </c>
      <c r="F192" s="155" t="s">
        <v>697</v>
      </c>
      <c r="G192" s="156"/>
      <c r="H192" s="156" t="s">
        <v>683</v>
      </c>
      <c r="I192" s="153">
        <f>I193</f>
        <v>330</v>
      </c>
      <c r="J192" s="153"/>
      <c r="K192" s="153">
        <f>K193</f>
        <v>330</v>
      </c>
      <c r="L192" s="153">
        <f>L193</f>
        <v>335</v>
      </c>
      <c r="M192" s="153">
        <f>M193</f>
        <v>330</v>
      </c>
      <c r="N192" s="153">
        <f>N193</f>
        <v>330</v>
      </c>
      <c r="O192" s="153">
        <f>O193</f>
        <v>330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107" customFormat="1" ht="92.25" customHeight="1" hidden="1">
      <c r="A193" s="1"/>
      <c r="B193" s="169" t="s">
        <v>782</v>
      </c>
      <c r="C193" s="156"/>
      <c r="D193" s="156" t="s">
        <v>682</v>
      </c>
      <c r="E193" s="156" t="s">
        <v>683</v>
      </c>
      <c r="F193" s="156" t="s">
        <v>699</v>
      </c>
      <c r="G193" s="156"/>
      <c r="H193" s="156" t="s">
        <v>683</v>
      </c>
      <c r="I193" s="149">
        <f>I194</f>
        <v>330</v>
      </c>
      <c r="J193" s="149"/>
      <c r="K193" s="149">
        <f>K194</f>
        <v>330</v>
      </c>
      <c r="L193" s="149">
        <v>335</v>
      </c>
      <c r="M193" s="149">
        <f>M194</f>
        <v>330</v>
      </c>
      <c r="N193" s="149">
        <f>N194</f>
        <v>330</v>
      </c>
      <c r="O193" s="149">
        <f>O194</f>
        <v>330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107" customFormat="1" ht="13.5" customHeight="1" hidden="1">
      <c r="A194" s="1"/>
      <c r="B194" s="162" t="s">
        <v>512</v>
      </c>
      <c r="C194" s="156"/>
      <c r="D194" s="156" t="s">
        <v>682</v>
      </c>
      <c r="E194" s="156" t="s">
        <v>683</v>
      </c>
      <c r="F194" s="156" t="s">
        <v>699</v>
      </c>
      <c r="G194" s="156" t="s">
        <v>49</v>
      </c>
      <c r="H194" s="156" t="s">
        <v>683</v>
      </c>
      <c r="I194" s="149">
        <v>330</v>
      </c>
      <c r="J194" s="149"/>
      <c r="K194" s="149">
        <v>330</v>
      </c>
      <c r="L194" s="149">
        <v>330</v>
      </c>
      <c r="M194" s="149">
        <v>330</v>
      </c>
      <c r="N194" s="149">
        <v>330</v>
      </c>
      <c r="O194" s="149">
        <v>330</v>
      </c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107" customFormat="1" ht="13.5" hidden="1" thickBot="1">
      <c r="A195" s="1"/>
      <c r="B195" s="2"/>
      <c r="C195" s="3"/>
      <c r="D195" s="4"/>
      <c r="E195" s="4"/>
      <c r="F195" s="4"/>
      <c r="G195" s="4"/>
      <c r="H195" s="4"/>
      <c r="I195" s="108"/>
      <c r="J195" s="108"/>
      <c r="K195" s="108"/>
      <c r="L195" s="108"/>
      <c r="M195" s="108"/>
      <c r="N195" s="108"/>
      <c r="O195" s="108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107" customFormat="1" ht="13.5" hidden="1" thickBot="1">
      <c r="A196" s="1"/>
      <c r="B196" s="2"/>
      <c r="C196" s="3"/>
      <c r="D196" s="4"/>
      <c r="E196" s="4"/>
      <c r="F196" s="4"/>
      <c r="G196" s="4"/>
      <c r="H196" s="4"/>
      <c r="I196" s="108"/>
      <c r="J196" s="108"/>
      <c r="K196" s="108"/>
      <c r="L196" s="108"/>
      <c r="M196" s="108"/>
      <c r="N196" s="108"/>
      <c r="O196" s="108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107" customFormat="1" ht="13.5" hidden="1" thickBot="1">
      <c r="A197" s="1"/>
      <c r="B197" s="2"/>
      <c r="C197" s="3"/>
      <c r="D197" s="4"/>
      <c r="E197" s="4"/>
      <c r="F197" s="4"/>
      <c r="G197" s="4"/>
      <c r="H197" s="4"/>
      <c r="I197" s="108"/>
      <c r="J197" s="108"/>
      <c r="K197" s="108"/>
      <c r="L197" s="108"/>
      <c r="M197" s="108"/>
      <c r="N197" s="108"/>
      <c r="O197" s="108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107" customFormat="1" ht="47.25">
      <c r="A198" s="372"/>
      <c r="B198" s="373" t="s">
        <v>12</v>
      </c>
      <c r="C198" s="374"/>
      <c r="D198" s="375"/>
      <c r="E198" s="375"/>
      <c r="F198" s="376" t="s">
        <v>481</v>
      </c>
      <c r="G198" s="376" t="s">
        <v>482</v>
      </c>
      <c r="H198" s="376" t="s">
        <v>700</v>
      </c>
      <c r="I198" s="377" t="s">
        <v>503</v>
      </c>
      <c r="J198" s="378"/>
      <c r="K198" s="379" t="s">
        <v>504</v>
      </c>
      <c r="L198" s="379" t="s">
        <v>483</v>
      </c>
      <c r="M198" s="377" t="s">
        <v>792</v>
      </c>
      <c r="N198" s="377" t="s">
        <v>702</v>
      </c>
      <c r="O198" s="380" t="s">
        <v>793</v>
      </c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107" customFormat="1" ht="15.75">
      <c r="A199" s="381"/>
      <c r="B199" s="231" t="s">
        <v>703</v>
      </c>
      <c r="C199" s="382"/>
      <c r="D199" s="383"/>
      <c r="E199" s="383"/>
      <c r="F199" s="121"/>
      <c r="G199" s="121"/>
      <c r="H199" s="121"/>
      <c r="I199" s="232">
        <f>I200+I327</f>
        <v>72325.90000000001</v>
      </c>
      <c r="J199" s="384"/>
      <c r="K199" s="233">
        <f>K200+K327</f>
        <v>70391</v>
      </c>
      <c r="L199" s="233">
        <f>L200+L327</f>
        <v>70022.1</v>
      </c>
      <c r="M199" s="232">
        <f>M200+M327</f>
        <v>101533.09999999999</v>
      </c>
      <c r="N199" s="232">
        <f>N200+N327</f>
        <v>78942.40000000001</v>
      </c>
      <c r="O199" s="385">
        <f>O200+O327</f>
        <v>79872.90000000001</v>
      </c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107" customFormat="1" ht="15.75">
      <c r="A200" s="381"/>
      <c r="B200" s="234" t="s">
        <v>704</v>
      </c>
      <c r="C200" s="382"/>
      <c r="D200" s="383"/>
      <c r="E200" s="383"/>
      <c r="F200" s="121"/>
      <c r="G200" s="121"/>
      <c r="H200" s="121"/>
      <c r="I200" s="233">
        <f>I201+I214+I225+I250+I270+I294+I300+I317</f>
        <v>25287.312</v>
      </c>
      <c r="J200" s="384"/>
      <c r="K200" s="233">
        <f>K201+K214+K225+K250+K270+K294+K300+K317</f>
        <v>42242.735</v>
      </c>
      <c r="L200" s="233">
        <f>L201+L214+L225+L250+L270+L294+L300+L317</f>
        <v>40917.551999999996</v>
      </c>
      <c r="M200" s="233">
        <f>M317+M309+M300+M294+M270+M250+M225+M214+M201</f>
        <v>69692.38799999999</v>
      </c>
      <c r="N200" s="233">
        <f>N317+N309+N300+N294+N270+N250+N225+N214+N201</f>
        <v>55959.275</v>
      </c>
      <c r="O200" s="386">
        <f>O317+O309+O300+O294+O270+O250+O225+O214+O201</f>
        <v>55434.170000000006</v>
      </c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107" customFormat="1" ht="58.5" customHeight="1">
      <c r="A201" s="387">
        <v>1</v>
      </c>
      <c r="B201" s="184" t="s">
        <v>314</v>
      </c>
      <c r="C201" s="156"/>
      <c r="D201" s="156" t="s">
        <v>682</v>
      </c>
      <c r="E201" s="156" t="s">
        <v>683</v>
      </c>
      <c r="F201" s="155" t="s">
        <v>307</v>
      </c>
      <c r="G201" s="227"/>
      <c r="H201" s="156"/>
      <c r="I201" s="235">
        <f>I204+I209</f>
        <v>330</v>
      </c>
      <c r="J201" s="228"/>
      <c r="K201" s="228">
        <f>K204+K209</f>
        <v>3930</v>
      </c>
      <c r="L201" s="228">
        <f>L204+L209</f>
        <v>1185</v>
      </c>
      <c r="M201" s="235">
        <f>M204+M209</f>
        <v>400</v>
      </c>
      <c r="N201" s="235">
        <f>N204+N209</f>
        <v>450</v>
      </c>
      <c r="O201" s="388">
        <f>O204+O209</f>
        <v>500</v>
      </c>
      <c r="P201" s="236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107" customFormat="1" ht="63.75" hidden="1">
      <c r="A202" s="381"/>
      <c r="B202" s="176" t="s">
        <v>777</v>
      </c>
      <c r="C202" s="156"/>
      <c r="D202" s="156" t="s">
        <v>682</v>
      </c>
      <c r="E202" s="156" t="s">
        <v>683</v>
      </c>
      <c r="F202" s="156" t="s">
        <v>687</v>
      </c>
      <c r="G202" s="156"/>
      <c r="H202" s="156"/>
      <c r="I202" s="147"/>
      <c r="J202" s="147"/>
      <c r="K202" s="147"/>
      <c r="L202" s="147"/>
      <c r="M202" s="147"/>
      <c r="N202" s="147"/>
      <c r="O202" s="389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15" ht="63.75" hidden="1">
      <c r="A203" s="381"/>
      <c r="B203" s="54" t="s">
        <v>778</v>
      </c>
      <c r="C203" s="156"/>
      <c r="D203" s="156" t="s">
        <v>682</v>
      </c>
      <c r="E203" s="156" t="s">
        <v>683</v>
      </c>
      <c r="F203" s="156" t="s">
        <v>689</v>
      </c>
      <c r="G203" s="156"/>
      <c r="H203" s="156"/>
      <c r="I203" s="147"/>
      <c r="J203" s="147"/>
      <c r="K203" s="147"/>
      <c r="L203" s="147"/>
      <c r="M203" s="147"/>
      <c r="N203" s="147"/>
      <c r="O203" s="389"/>
    </row>
    <row r="204" spans="1:19" ht="63.75" hidden="1">
      <c r="A204" s="381"/>
      <c r="B204" s="176" t="s">
        <v>794</v>
      </c>
      <c r="C204" s="156"/>
      <c r="D204" s="156" t="s">
        <v>682</v>
      </c>
      <c r="E204" s="156" t="s">
        <v>683</v>
      </c>
      <c r="F204" s="155" t="s">
        <v>691</v>
      </c>
      <c r="G204" s="156"/>
      <c r="H204" s="156"/>
      <c r="I204" s="143">
        <f>I205</f>
        <v>0</v>
      </c>
      <c r="J204" s="143"/>
      <c r="K204" s="143">
        <f aca="true" t="shared" si="17" ref="K204:O205">K205</f>
        <v>3600</v>
      </c>
      <c r="L204" s="143">
        <f t="shared" si="17"/>
        <v>850</v>
      </c>
      <c r="M204" s="143">
        <f t="shared" si="17"/>
        <v>0</v>
      </c>
      <c r="N204" s="143">
        <f t="shared" si="17"/>
        <v>0</v>
      </c>
      <c r="O204" s="390">
        <f t="shared" si="17"/>
        <v>0</v>
      </c>
      <c r="P204" s="237"/>
      <c r="Q204" s="237"/>
      <c r="R204" s="237"/>
      <c r="S204" s="237"/>
    </row>
    <row r="205" spans="1:19" ht="63.75" hidden="1">
      <c r="A205" s="381"/>
      <c r="B205" s="54" t="s">
        <v>795</v>
      </c>
      <c r="C205" s="156"/>
      <c r="D205" s="156" t="s">
        <v>682</v>
      </c>
      <c r="E205" s="156" t="s">
        <v>683</v>
      </c>
      <c r="F205" s="156" t="s">
        <v>693</v>
      </c>
      <c r="G205" s="156"/>
      <c r="H205" s="156"/>
      <c r="I205" s="147">
        <f>I206</f>
        <v>0</v>
      </c>
      <c r="J205" s="147"/>
      <c r="K205" s="147">
        <f t="shared" si="17"/>
        <v>3600</v>
      </c>
      <c r="L205" s="147">
        <f t="shared" si="17"/>
        <v>850</v>
      </c>
      <c r="M205" s="147">
        <f t="shared" si="17"/>
        <v>0</v>
      </c>
      <c r="N205" s="147">
        <f t="shared" si="17"/>
        <v>0</v>
      </c>
      <c r="O205" s="389">
        <f t="shared" si="17"/>
        <v>0</v>
      </c>
      <c r="P205" s="237"/>
      <c r="Q205" s="237"/>
      <c r="R205" s="237"/>
      <c r="S205" s="237"/>
    </row>
    <row r="206" spans="1:19" ht="25.5" hidden="1">
      <c r="A206" s="381"/>
      <c r="B206" s="238" t="s">
        <v>264</v>
      </c>
      <c r="C206" s="156"/>
      <c r="D206" s="156" t="s">
        <v>682</v>
      </c>
      <c r="E206" s="156" t="s">
        <v>683</v>
      </c>
      <c r="F206" s="156" t="s">
        <v>693</v>
      </c>
      <c r="G206" s="156" t="s">
        <v>49</v>
      </c>
      <c r="H206" s="156"/>
      <c r="I206" s="147">
        <f>I208</f>
        <v>0</v>
      </c>
      <c r="J206" s="147"/>
      <c r="K206" s="147">
        <v>3600</v>
      </c>
      <c r="L206" s="147">
        <v>850</v>
      </c>
      <c r="M206" s="147">
        <f>M208</f>
        <v>0</v>
      </c>
      <c r="N206" s="147">
        <f>N208</f>
        <v>0</v>
      </c>
      <c r="O206" s="389">
        <f>O208</f>
        <v>0</v>
      </c>
      <c r="P206" s="237"/>
      <c r="Q206" s="237"/>
      <c r="R206" s="237"/>
      <c r="S206" s="237"/>
    </row>
    <row r="207" spans="1:19" ht="63.75" hidden="1">
      <c r="A207" s="381"/>
      <c r="B207" s="54" t="s">
        <v>694</v>
      </c>
      <c r="C207" s="156"/>
      <c r="D207" s="156" t="s">
        <v>682</v>
      </c>
      <c r="E207" s="156" t="s">
        <v>683</v>
      </c>
      <c r="F207" s="156" t="s">
        <v>695</v>
      </c>
      <c r="G207" s="156"/>
      <c r="H207" s="156" t="s">
        <v>683</v>
      </c>
      <c r="I207" s="149"/>
      <c r="J207" s="149"/>
      <c r="K207" s="149"/>
      <c r="L207" s="149"/>
      <c r="M207" s="149"/>
      <c r="N207" s="149"/>
      <c r="O207" s="391"/>
      <c r="P207" s="237"/>
      <c r="Q207" s="237"/>
      <c r="R207" s="237"/>
      <c r="S207" s="237"/>
    </row>
    <row r="208" spans="1:19" ht="15.75" hidden="1">
      <c r="A208" s="381"/>
      <c r="B208" s="54" t="s">
        <v>313</v>
      </c>
      <c r="C208" s="156"/>
      <c r="D208" s="156"/>
      <c r="E208" s="156"/>
      <c r="F208" s="156" t="s">
        <v>693</v>
      </c>
      <c r="G208" s="156" t="s">
        <v>49</v>
      </c>
      <c r="H208" s="156" t="s">
        <v>683</v>
      </c>
      <c r="I208" s="147"/>
      <c r="J208" s="147"/>
      <c r="K208" s="147">
        <v>3600</v>
      </c>
      <c r="L208" s="147">
        <v>850</v>
      </c>
      <c r="M208" s="147"/>
      <c r="N208" s="147"/>
      <c r="O208" s="389"/>
      <c r="P208" s="237"/>
      <c r="Q208" s="237"/>
      <c r="R208" s="237"/>
      <c r="S208" s="237"/>
    </row>
    <row r="209" spans="1:19" ht="38.25">
      <c r="A209" s="381"/>
      <c r="B209" s="176" t="s">
        <v>327</v>
      </c>
      <c r="C209" s="156"/>
      <c r="D209" s="156" t="s">
        <v>682</v>
      </c>
      <c r="E209" s="156" t="s">
        <v>683</v>
      </c>
      <c r="F209" s="155" t="s">
        <v>328</v>
      </c>
      <c r="G209" s="156"/>
      <c r="H209" s="156"/>
      <c r="I209" s="153">
        <f>I210</f>
        <v>330</v>
      </c>
      <c r="J209" s="153"/>
      <c r="K209" s="153">
        <f>K210</f>
        <v>330</v>
      </c>
      <c r="L209" s="153">
        <f>L210</f>
        <v>335</v>
      </c>
      <c r="M209" s="153">
        <f>M210</f>
        <v>400</v>
      </c>
      <c r="N209" s="153">
        <f>N210</f>
        <v>450</v>
      </c>
      <c r="O209" s="392">
        <f>O210</f>
        <v>500</v>
      </c>
      <c r="P209" s="237"/>
      <c r="Q209" s="237"/>
      <c r="R209" s="237"/>
      <c r="S209" s="237"/>
    </row>
    <row r="210" spans="1:15" ht="38.25">
      <c r="A210" s="381"/>
      <c r="B210" s="239" t="s">
        <v>329</v>
      </c>
      <c r="C210" s="156"/>
      <c r="D210" s="156" t="s">
        <v>682</v>
      </c>
      <c r="E210" s="156" t="s">
        <v>683</v>
      </c>
      <c r="F210" s="156" t="s">
        <v>330</v>
      </c>
      <c r="G210" s="156"/>
      <c r="H210" s="156"/>
      <c r="I210" s="149">
        <f>I212</f>
        <v>330</v>
      </c>
      <c r="J210" s="149"/>
      <c r="K210" s="149">
        <f>K212</f>
        <v>330</v>
      </c>
      <c r="L210" s="149">
        <v>335</v>
      </c>
      <c r="M210" s="149">
        <f aca="true" t="shared" si="18" ref="M210:O211">M212</f>
        <v>400</v>
      </c>
      <c r="N210" s="149">
        <f t="shared" si="18"/>
        <v>450</v>
      </c>
      <c r="O210" s="391">
        <f t="shared" si="18"/>
        <v>500</v>
      </c>
    </row>
    <row r="211" spans="1:15" ht="25.5">
      <c r="A211" s="381"/>
      <c r="B211" s="54" t="s">
        <v>331</v>
      </c>
      <c r="C211" s="156"/>
      <c r="D211" s="156" t="s">
        <v>682</v>
      </c>
      <c r="E211" s="156" t="s">
        <v>683</v>
      </c>
      <c r="F211" s="156" t="s">
        <v>332</v>
      </c>
      <c r="G211" s="156"/>
      <c r="H211" s="156"/>
      <c r="I211" s="149">
        <f>I213</f>
        <v>330</v>
      </c>
      <c r="J211" s="149"/>
      <c r="K211" s="149"/>
      <c r="L211" s="149"/>
      <c r="M211" s="149">
        <f t="shared" si="18"/>
        <v>400</v>
      </c>
      <c r="N211" s="149">
        <f t="shared" si="18"/>
        <v>450</v>
      </c>
      <c r="O211" s="391">
        <f t="shared" si="18"/>
        <v>500</v>
      </c>
    </row>
    <row r="212" spans="1:15" ht="24.75" customHeight="1">
      <c r="A212" s="381"/>
      <c r="B212" s="238" t="s">
        <v>264</v>
      </c>
      <c r="C212" s="156"/>
      <c r="D212" s="156" t="s">
        <v>682</v>
      </c>
      <c r="E212" s="156" t="s">
        <v>683</v>
      </c>
      <c r="F212" s="156" t="s">
        <v>332</v>
      </c>
      <c r="G212" s="156" t="s">
        <v>49</v>
      </c>
      <c r="H212" s="156"/>
      <c r="I212" s="149">
        <f>I213</f>
        <v>330</v>
      </c>
      <c r="J212" s="149"/>
      <c r="K212" s="149">
        <v>330</v>
      </c>
      <c r="L212" s="149">
        <v>330</v>
      </c>
      <c r="M212" s="149">
        <f>M213</f>
        <v>400</v>
      </c>
      <c r="N212" s="149">
        <f>N213</f>
        <v>450</v>
      </c>
      <c r="O212" s="391">
        <f>O213</f>
        <v>500</v>
      </c>
    </row>
    <row r="213" spans="1:15" ht="13.5" customHeight="1">
      <c r="A213" s="381"/>
      <c r="B213" s="54" t="s">
        <v>313</v>
      </c>
      <c r="C213" s="156"/>
      <c r="D213" s="156"/>
      <c r="E213" s="156"/>
      <c r="F213" s="156" t="s">
        <v>332</v>
      </c>
      <c r="G213" s="156" t="s">
        <v>49</v>
      </c>
      <c r="H213" s="156" t="s">
        <v>683</v>
      </c>
      <c r="I213" s="149">
        <v>330</v>
      </c>
      <c r="J213" s="149"/>
      <c r="K213" s="149">
        <v>330</v>
      </c>
      <c r="L213" s="149">
        <v>330</v>
      </c>
      <c r="M213" s="149">
        <v>400</v>
      </c>
      <c r="N213" s="149">
        <v>450</v>
      </c>
      <c r="O213" s="391">
        <v>500</v>
      </c>
    </row>
    <row r="214" spans="1:23" s="124" customFormat="1" ht="51.75" customHeight="1">
      <c r="A214" s="387">
        <v>2</v>
      </c>
      <c r="B214" s="150" t="s">
        <v>184</v>
      </c>
      <c r="C214" s="156"/>
      <c r="D214" s="155" t="s">
        <v>568</v>
      </c>
      <c r="E214" s="155" t="s">
        <v>582</v>
      </c>
      <c r="F214" s="155" t="s">
        <v>185</v>
      </c>
      <c r="G214" s="174"/>
      <c r="H214" s="155"/>
      <c r="I214" s="175">
        <f>I216</f>
        <v>305</v>
      </c>
      <c r="J214" s="175"/>
      <c r="K214" s="175">
        <f>K216</f>
        <v>305</v>
      </c>
      <c r="L214" s="175">
        <f>L216</f>
        <v>310</v>
      </c>
      <c r="M214" s="175">
        <f>M216</f>
        <v>310</v>
      </c>
      <c r="N214" s="175">
        <f>N216</f>
        <v>315</v>
      </c>
      <c r="O214" s="393">
        <f>O216</f>
        <v>320</v>
      </c>
      <c r="P214" s="129"/>
      <c r="Q214" s="129"/>
      <c r="R214" s="129"/>
      <c r="S214" s="129"/>
      <c r="T214" s="129"/>
      <c r="U214" s="129"/>
      <c r="V214" s="129"/>
      <c r="W214" s="129"/>
    </row>
    <row r="215" spans="1:23" s="124" customFormat="1" ht="78" customHeight="1" hidden="1">
      <c r="A215" s="394"/>
      <c r="B215" s="140" t="s">
        <v>761</v>
      </c>
      <c r="C215" s="129"/>
      <c r="D215" s="141" t="s">
        <v>568</v>
      </c>
      <c r="E215" s="141" t="s">
        <v>582</v>
      </c>
      <c r="F215" s="141" t="s">
        <v>586</v>
      </c>
      <c r="G215" s="156"/>
      <c r="H215" s="141"/>
      <c r="I215" s="153"/>
      <c r="J215" s="153"/>
      <c r="K215" s="153"/>
      <c r="L215" s="153"/>
      <c r="M215" s="153"/>
      <c r="N215" s="153"/>
      <c r="O215" s="392"/>
      <c r="P215" s="129"/>
      <c r="Q215" s="129"/>
      <c r="R215" s="129"/>
      <c r="S215" s="129"/>
      <c r="T215" s="129"/>
      <c r="U215" s="129"/>
      <c r="V215" s="129"/>
      <c r="W215" s="129"/>
    </row>
    <row r="216" spans="1:23" s="124" customFormat="1" ht="51">
      <c r="A216" s="394"/>
      <c r="B216" s="240" t="s">
        <v>186</v>
      </c>
      <c r="C216" s="156"/>
      <c r="D216" s="141" t="s">
        <v>568</v>
      </c>
      <c r="E216" s="141" t="s">
        <v>582</v>
      </c>
      <c r="F216" s="156" t="s">
        <v>796</v>
      </c>
      <c r="G216" s="156"/>
      <c r="H216" s="141"/>
      <c r="I216" s="149">
        <f>I218</f>
        <v>305</v>
      </c>
      <c r="J216" s="153"/>
      <c r="K216" s="153">
        <f>K218</f>
        <v>305</v>
      </c>
      <c r="L216" s="153">
        <f>L218</f>
        <v>310</v>
      </c>
      <c r="M216" s="149">
        <f>M218</f>
        <v>310</v>
      </c>
      <c r="N216" s="149">
        <f>N218</f>
        <v>315</v>
      </c>
      <c r="O216" s="391">
        <f>O218</f>
        <v>320</v>
      </c>
      <c r="P216" s="129"/>
      <c r="Q216" s="129"/>
      <c r="R216" s="129"/>
      <c r="S216" s="129"/>
      <c r="T216" s="129"/>
      <c r="U216" s="129"/>
      <c r="V216" s="129"/>
      <c r="W216" s="129"/>
    </row>
    <row r="217" spans="1:23" s="124" customFormat="1" ht="25.5">
      <c r="A217" s="394"/>
      <c r="B217" s="241" t="s">
        <v>342</v>
      </c>
      <c r="C217" s="156"/>
      <c r="D217" s="141"/>
      <c r="E217" s="141"/>
      <c r="F217" s="156" t="s">
        <v>187</v>
      </c>
      <c r="G217" s="156"/>
      <c r="H217" s="141"/>
      <c r="I217" s="149">
        <f>I218</f>
        <v>305</v>
      </c>
      <c r="J217" s="153"/>
      <c r="K217" s="153"/>
      <c r="L217" s="153"/>
      <c r="M217" s="149">
        <f>M218</f>
        <v>310</v>
      </c>
      <c r="N217" s="149">
        <f>N218</f>
        <v>315</v>
      </c>
      <c r="O217" s="391">
        <f>O218</f>
        <v>320</v>
      </c>
      <c r="P217" s="129"/>
      <c r="Q217" s="129"/>
      <c r="R217" s="129"/>
      <c r="S217" s="129"/>
      <c r="T217" s="129"/>
      <c r="U217" s="129"/>
      <c r="V217" s="129"/>
      <c r="W217" s="129"/>
    </row>
    <row r="218" spans="1:23" s="124" customFormat="1" ht="24.75" customHeight="1">
      <c r="A218" s="394"/>
      <c r="B218" s="238" t="s">
        <v>264</v>
      </c>
      <c r="C218" s="156"/>
      <c r="D218" s="141" t="s">
        <v>568</v>
      </c>
      <c r="E218" s="141" t="s">
        <v>582</v>
      </c>
      <c r="F218" s="156" t="s">
        <v>187</v>
      </c>
      <c r="G218" s="156" t="s">
        <v>49</v>
      </c>
      <c r="H218" s="141"/>
      <c r="I218" s="149">
        <f>I224</f>
        <v>305</v>
      </c>
      <c r="J218" s="153"/>
      <c r="K218" s="149">
        <v>305</v>
      </c>
      <c r="L218" s="149">
        <v>310</v>
      </c>
      <c r="M218" s="149">
        <f>M224</f>
        <v>310</v>
      </c>
      <c r="N218" s="149">
        <f>N224</f>
        <v>315</v>
      </c>
      <c r="O218" s="391">
        <f>O224</f>
        <v>320</v>
      </c>
      <c r="P218" s="129"/>
      <c r="Q218" s="129"/>
      <c r="R218" s="129"/>
      <c r="S218" s="129"/>
      <c r="T218" s="129"/>
      <c r="U218" s="129"/>
      <c r="V218" s="129"/>
      <c r="W218" s="129"/>
    </row>
    <row r="219" spans="1:256" s="107" customFormat="1" ht="53.25" customHeight="1" hidden="1">
      <c r="A219" s="381"/>
      <c r="B219" s="150" t="s">
        <v>597</v>
      </c>
      <c r="C219" s="155"/>
      <c r="D219" s="121" t="s">
        <v>595</v>
      </c>
      <c r="E219" s="155" t="s">
        <v>596</v>
      </c>
      <c r="F219" s="155" t="s">
        <v>598</v>
      </c>
      <c r="G219" s="174"/>
      <c r="H219" s="155" t="s">
        <v>596</v>
      </c>
      <c r="I219" s="174"/>
      <c r="J219" s="174"/>
      <c r="L219" s="190"/>
      <c r="M219" s="174"/>
      <c r="N219" s="174"/>
      <c r="O219" s="395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107" customFormat="1" ht="63.75" hidden="1">
      <c r="A220" s="381"/>
      <c r="B220" s="242" t="s">
        <v>763</v>
      </c>
      <c r="C220" s="156"/>
      <c r="D220" s="151" t="s">
        <v>595</v>
      </c>
      <c r="E220" s="156" t="s">
        <v>596</v>
      </c>
      <c r="F220" s="156" t="s">
        <v>600</v>
      </c>
      <c r="G220" s="156"/>
      <c r="H220" s="156" t="s">
        <v>596</v>
      </c>
      <c r="I220" s="139"/>
      <c r="J220" s="139"/>
      <c r="K220" s="139"/>
      <c r="L220" s="139"/>
      <c r="M220" s="139"/>
      <c r="N220" s="139"/>
      <c r="O220" s="396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107" customFormat="1" ht="81" customHeight="1" hidden="1">
      <c r="A221" s="381"/>
      <c r="B221" s="243" t="s">
        <v>764</v>
      </c>
      <c r="C221" s="156"/>
      <c r="D221" s="151" t="s">
        <v>595</v>
      </c>
      <c r="E221" s="156" t="s">
        <v>596</v>
      </c>
      <c r="F221" s="156" t="s">
        <v>602</v>
      </c>
      <c r="G221" s="156"/>
      <c r="H221" s="156" t="s">
        <v>596</v>
      </c>
      <c r="I221" s="139"/>
      <c r="J221" s="139"/>
      <c r="K221" s="139"/>
      <c r="L221" s="139"/>
      <c r="M221" s="139"/>
      <c r="N221" s="139"/>
      <c r="O221" s="396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107" customFormat="1" ht="81" customHeight="1" hidden="1">
      <c r="A222" s="381"/>
      <c r="B222" s="242" t="s">
        <v>765</v>
      </c>
      <c r="C222" s="156"/>
      <c r="D222" s="151" t="s">
        <v>595</v>
      </c>
      <c r="E222" s="156" t="s">
        <v>596</v>
      </c>
      <c r="F222" s="156" t="s">
        <v>604</v>
      </c>
      <c r="G222" s="156"/>
      <c r="H222" s="156" t="s">
        <v>596</v>
      </c>
      <c r="I222" s="153"/>
      <c r="J222" s="153"/>
      <c r="K222" s="153"/>
      <c r="L222" s="153"/>
      <c r="M222" s="153"/>
      <c r="N222" s="153"/>
      <c r="O222" s="39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107" customFormat="1" ht="63.75" hidden="1">
      <c r="A223" s="381"/>
      <c r="B223" s="243" t="s">
        <v>766</v>
      </c>
      <c r="C223" s="156"/>
      <c r="D223" s="151" t="s">
        <v>595</v>
      </c>
      <c r="E223" s="156" t="s">
        <v>596</v>
      </c>
      <c r="F223" s="156" t="s">
        <v>606</v>
      </c>
      <c r="G223" s="156"/>
      <c r="H223" s="156" t="s">
        <v>596</v>
      </c>
      <c r="I223" s="153"/>
      <c r="J223" s="153"/>
      <c r="K223" s="153"/>
      <c r="L223" s="153"/>
      <c r="M223" s="153"/>
      <c r="N223" s="153"/>
      <c r="O223" s="392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107" customFormat="1" ht="12.75">
      <c r="A224" s="381"/>
      <c r="B224" s="243" t="s">
        <v>182</v>
      </c>
      <c r="C224" s="156"/>
      <c r="D224" s="151"/>
      <c r="E224" s="156"/>
      <c r="F224" s="156" t="s">
        <v>188</v>
      </c>
      <c r="G224" s="156" t="s">
        <v>49</v>
      </c>
      <c r="H224" s="141" t="s">
        <v>582</v>
      </c>
      <c r="I224" s="149">
        <v>305</v>
      </c>
      <c r="J224" s="153"/>
      <c r="K224" s="149">
        <v>305</v>
      </c>
      <c r="L224" s="149">
        <v>310</v>
      </c>
      <c r="M224" s="149">
        <v>310</v>
      </c>
      <c r="N224" s="149">
        <v>315</v>
      </c>
      <c r="O224" s="391">
        <v>320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107" customFormat="1" ht="53.25" customHeight="1">
      <c r="A225" s="387">
        <v>3</v>
      </c>
      <c r="B225" s="150" t="s">
        <v>707</v>
      </c>
      <c r="C225" s="155"/>
      <c r="D225" s="155" t="s">
        <v>652</v>
      </c>
      <c r="E225" s="155" t="s">
        <v>653</v>
      </c>
      <c r="F225" s="155" t="s">
        <v>259</v>
      </c>
      <c r="G225" s="174"/>
      <c r="H225" s="155"/>
      <c r="I225" s="175">
        <f>I226+I234+I244</f>
        <v>7755.5</v>
      </c>
      <c r="J225" s="175"/>
      <c r="K225" s="175">
        <f>K226+K234+K244</f>
        <v>7755.5</v>
      </c>
      <c r="L225" s="175">
        <f>L226+L234+L244</f>
        <v>8382.5</v>
      </c>
      <c r="M225" s="175">
        <f>M226+M234+M244</f>
        <v>8482.5</v>
      </c>
      <c r="N225" s="175">
        <f>N226+N234+N244</f>
        <v>8514.599999999999</v>
      </c>
      <c r="O225" s="393">
        <f>O226+O234+O244</f>
        <v>8600</v>
      </c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107" customFormat="1" ht="38.25">
      <c r="A226" s="381"/>
      <c r="B226" s="176" t="s">
        <v>260</v>
      </c>
      <c r="C226" s="155"/>
      <c r="D226" s="155" t="s">
        <v>652</v>
      </c>
      <c r="E226" s="155" t="s">
        <v>653</v>
      </c>
      <c r="F226" s="156" t="s">
        <v>261</v>
      </c>
      <c r="G226" s="156"/>
      <c r="H226" s="155"/>
      <c r="I226" s="148">
        <f>I230</f>
        <v>272</v>
      </c>
      <c r="J226" s="148"/>
      <c r="K226" s="148">
        <f>K230</f>
        <v>172</v>
      </c>
      <c r="L226" s="148">
        <f>L230</f>
        <v>184</v>
      </c>
      <c r="M226" s="148">
        <f>M229</f>
        <v>284</v>
      </c>
      <c r="N226" s="148">
        <f>N229</f>
        <v>302</v>
      </c>
      <c r="O226" s="397">
        <f>O229</f>
        <v>337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107" customFormat="1" ht="75" customHeight="1" hidden="1">
      <c r="A227" s="381"/>
      <c r="B227" s="42" t="s">
        <v>262</v>
      </c>
      <c r="C227" s="155"/>
      <c r="D227" s="155" t="s">
        <v>652</v>
      </c>
      <c r="E227" s="155" t="s">
        <v>653</v>
      </c>
      <c r="F227" s="156" t="s">
        <v>658</v>
      </c>
      <c r="G227" s="156"/>
      <c r="H227" s="155"/>
      <c r="I227" s="148"/>
      <c r="J227" s="148"/>
      <c r="K227" s="148"/>
      <c r="L227" s="148"/>
      <c r="M227" s="148"/>
      <c r="N227" s="148"/>
      <c r="O227" s="397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107" customFormat="1" ht="24.75" customHeight="1" hidden="1">
      <c r="A228" s="381"/>
      <c r="B228" s="238" t="s">
        <v>264</v>
      </c>
      <c r="C228" s="155"/>
      <c r="D228" s="155" t="s">
        <v>652</v>
      </c>
      <c r="E228" s="155" t="s">
        <v>653</v>
      </c>
      <c r="F228" s="156" t="s">
        <v>658</v>
      </c>
      <c r="G228" s="156" t="s">
        <v>49</v>
      </c>
      <c r="H228" s="155"/>
      <c r="I228" s="148"/>
      <c r="J228" s="148"/>
      <c r="K228" s="148"/>
      <c r="L228" s="148"/>
      <c r="M228" s="148"/>
      <c r="N228" s="148"/>
      <c r="O228" s="397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107" customFormat="1" ht="24.75" customHeight="1">
      <c r="A229" s="381"/>
      <c r="B229" s="240" t="s">
        <v>266</v>
      </c>
      <c r="C229" s="155"/>
      <c r="D229" s="155"/>
      <c r="E229" s="155"/>
      <c r="F229" s="156" t="s">
        <v>263</v>
      </c>
      <c r="G229" s="156"/>
      <c r="H229" s="155"/>
      <c r="I229" s="148">
        <f>I230</f>
        <v>272</v>
      </c>
      <c r="J229" s="148"/>
      <c r="K229" s="148"/>
      <c r="L229" s="148"/>
      <c r="M229" s="148">
        <f aca="true" t="shared" si="19" ref="M229:O231">M230</f>
        <v>284</v>
      </c>
      <c r="N229" s="148">
        <f t="shared" si="19"/>
        <v>302</v>
      </c>
      <c r="O229" s="397">
        <f t="shared" si="19"/>
        <v>337</v>
      </c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107" customFormat="1" ht="25.5">
      <c r="A230" s="381"/>
      <c r="B230" s="54" t="s">
        <v>267</v>
      </c>
      <c r="C230" s="155"/>
      <c r="D230" s="155" t="s">
        <v>652</v>
      </c>
      <c r="E230" s="155" t="s">
        <v>653</v>
      </c>
      <c r="F230" s="156" t="s">
        <v>268</v>
      </c>
      <c r="G230" s="156"/>
      <c r="H230" s="155"/>
      <c r="I230" s="148">
        <f>I231</f>
        <v>272</v>
      </c>
      <c r="J230" s="148"/>
      <c r="K230" s="148">
        <f>K231</f>
        <v>172</v>
      </c>
      <c r="L230" s="148">
        <f>L231</f>
        <v>184</v>
      </c>
      <c r="M230" s="148">
        <f t="shared" si="19"/>
        <v>284</v>
      </c>
      <c r="N230" s="148">
        <f t="shared" si="19"/>
        <v>302</v>
      </c>
      <c r="O230" s="397">
        <f t="shared" si="19"/>
        <v>337</v>
      </c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107" customFormat="1" ht="24.75" customHeight="1">
      <c r="A231" s="381"/>
      <c r="B231" s="238" t="s">
        <v>264</v>
      </c>
      <c r="C231" s="155"/>
      <c r="D231" s="155" t="s">
        <v>652</v>
      </c>
      <c r="E231" s="155" t="s">
        <v>653</v>
      </c>
      <c r="F231" s="156" t="s">
        <v>268</v>
      </c>
      <c r="G231" s="156" t="s">
        <v>49</v>
      </c>
      <c r="H231" s="156"/>
      <c r="I231" s="148">
        <f>I232</f>
        <v>272</v>
      </c>
      <c r="J231" s="148"/>
      <c r="K231" s="148">
        <v>172</v>
      </c>
      <c r="L231" s="148">
        <v>184</v>
      </c>
      <c r="M231" s="148">
        <f t="shared" si="19"/>
        <v>284</v>
      </c>
      <c r="N231" s="148">
        <f t="shared" si="19"/>
        <v>302</v>
      </c>
      <c r="O231" s="397">
        <f t="shared" si="19"/>
        <v>337</v>
      </c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107" customFormat="1" ht="16.5" customHeight="1">
      <c r="A232" s="381"/>
      <c r="B232" s="398" t="s">
        <v>257</v>
      </c>
      <c r="C232" s="155"/>
      <c r="D232" s="155"/>
      <c r="E232" s="155"/>
      <c r="F232" s="156" t="s">
        <v>268</v>
      </c>
      <c r="G232" s="156" t="s">
        <v>49</v>
      </c>
      <c r="H232" s="156" t="s">
        <v>653</v>
      </c>
      <c r="I232" s="148">
        <v>272</v>
      </c>
      <c r="J232" s="148"/>
      <c r="K232" s="148">
        <v>172</v>
      </c>
      <c r="L232" s="148">
        <v>184</v>
      </c>
      <c r="M232" s="148">
        <v>284</v>
      </c>
      <c r="N232" s="148">
        <v>302</v>
      </c>
      <c r="O232" s="397">
        <v>337</v>
      </c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107" customFormat="1" ht="55.5" customHeight="1" hidden="1">
      <c r="A233" s="387">
        <v>4</v>
      </c>
      <c r="B233" s="150" t="s">
        <v>654</v>
      </c>
      <c r="C233" s="155"/>
      <c r="D233" s="155" t="s">
        <v>662</v>
      </c>
      <c r="E233" s="155" t="s">
        <v>663</v>
      </c>
      <c r="F233" s="155" t="s">
        <v>655</v>
      </c>
      <c r="G233" s="174"/>
      <c r="H233" s="155"/>
      <c r="I233" s="175">
        <f>I234</f>
        <v>6205</v>
      </c>
      <c r="J233" s="175"/>
      <c r="K233" s="175">
        <f>K234</f>
        <v>6305</v>
      </c>
      <c r="L233" s="175">
        <f>L234</f>
        <v>6960</v>
      </c>
      <c r="M233" s="175">
        <f>M234</f>
        <v>6960</v>
      </c>
      <c r="N233" s="175">
        <f>N234</f>
        <v>6962.099999999999</v>
      </c>
      <c r="O233" s="393">
        <f>O234</f>
        <v>6915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107" customFormat="1" ht="51">
      <c r="A234" s="381"/>
      <c r="B234" s="176" t="s">
        <v>273</v>
      </c>
      <c r="C234" s="156"/>
      <c r="D234" s="156" t="s">
        <v>662</v>
      </c>
      <c r="E234" s="156" t="s">
        <v>663</v>
      </c>
      <c r="F234" s="156" t="s">
        <v>274</v>
      </c>
      <c r="G234" s="156"/>
      <c r="H234" s="156"/>
      <c r="I234" s="146">
        <f>I236</f>
        <v>6205</v>
      </c>
      <c r="J234" s="146"/>
      <c r="K234" s="146">
        <f>K236</f>
        <v>6305</v>
      </c>
      <c r="L234" s="146">
        <f>L236</f>
        <v>6960</v>
      </c>
      <c r="M234" s="146">
        <f>M236</f>
        <v>6960</v>
      </c>
      <c r="N234" s="146">
        <f>N236</f>
        <v>6962.099999999999</v>
      </c>
      <c r="O234" s="399">
        <f>O236</f>
        <v>6915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15" ht="25.5">
      <c r="A235" s="381"/>
      <c r="B235" s="240" t="s">
        <v>275</v>
      </c>
      <c r="C235" s="156"/>
      <c r="D235" s="156"/>
      <c r="E235" s="156"/>
      <c r="F235" s="156" t="s">
        <v>276</v>
      </c>
      <c r="G235" s="156"/>
      <c r="H235" s="156"/>
      <c r="I235" s="146">
        <f>I236</f>
        <v>6205</v>
      </c>
      <c r="J235" s="146"/>
      <c r="K235" s="146"/>
      <c r="L235" s="146"/>
      <c r="M235" s="146">
        <f>M236</f>
        <v>6960</v>
      </c>
      <c r="N235" s="146">
        <f>N236</f>
        <v>6962.099999999999</v>
      </c>
      <c r="O235" s="399">
        <f>O236</f>
        <v>6915</v>
      </c>
    </row>
    <row r="236" spans="1:15" ht="25.5">
      <c r="A236" s="381"/>
      <c r="B236" s="54" t="s">
        <v>708</v>
      </c>
      <c r="C236" s="156"/>
      <c r="D236" s="156" t="s">
        <v>662</v>
      </c>
      <c r="E236" s="156" t="s">
        <v>663</v>
      </c>
      <c r="F236" s="156" t="s">
        <v>277</v>
      </c>
      <c r="G236" s="156"/>
      <c r="H236" s="156"/>
      <c r="I236" s="146">
        <f>I237+I239+I241</f>
        <v>6205</v>
      </c>
      <c r="J236" s="146"/>
      <c r="K236" s="146">
        <f>K237+K239+K241</f>
        <v>6305</v>
      </c>
      <c r="L236" s="146">
        <f>L237+L239+L241</f>
        <v>6960</v>
      </c>
      <c r="M236" s="146">
        <f>M237+M239+M241</f>
        <v>6960</v>
      </c>
      <c r="N236" s="146">
        <f>N237+N239+N241</f>
        <v>6962.099999999999</v>
      </c>
      <c r="O236" s="399">
        <f>O237+O239+O241</f>
        <v>6915</v>
      </c>
    </row>
    <row r="237" spans="1:15" ht="12.75">
      <c r="A237" s="381"/>
      <c r="B237" s="162" t="s">
        <v>668</v>
      </c>
      <c r="C237" s="156"/>
      <c r="D237" s="156" t="s">
        <v>662</v>
      </c>
      <c r="E237" s="156" t="s">
        <v>663</v>
      </c>
      <c r="F237" s="156" t="s">
        <v>277</v>
      </c>
      <c r="G237" s="156" t="s">
        <v>253</v>
      </c>
      <c r="H237" s="156"/>
      <c r="I237" s="146">
        <f>I238</f>
        <v>4156.915</v>
      </c>
      <c r="J237" s="221"/>
      <c r="K237" s="146">
        <v>5305.114</v>
      </c>
      <c r="L237" s="146">
        <v>6631.482</v>
      </c>
      <c r="M237" s="146">
        <f>M238</f>
        <v>4510.863</v>
      </c>
      <c r="N237" s="146">
        <f>N238</f>
        <v>4886.967</v>
      </c>
      <c r="O237" s="399">
        <f>O238</f>
        <v>5375.008</v>
      </c>
    </row>
    <row r="238" spans="1:15" ht="12.75">
      <c r="A238" s="381"/>
      <c r="B238" s="162" t="s">
        <v>272</v>
      </c>
      <c r="C238" s="156"/>
      <c r="D238" s="156"/>
      <c r="E238" s="156"/>
      <c r="F238" s="156" t="s">
        <v>277</v>
      </c>
      <c r="G238" s="156" t="s">
        <v>253</v>
      </c>
      <c r="H238" s="156" t="s">
        <v>663</v>
      </c>
      <c r="I238" s="146">
        <v>4156.915</v>
      </c>
      <c r="J238" s="221"/>
      <c r="K238" s="146"/>
      <c r="L238" s="146"/>
      <c r="M238" s="146">
        <v>4510.863</v>
      </c>
      <c r="N238" s="146">
        <v>4886.967</v>
      </c>
      <c r="O238" s="399">
        <v>5375.008</v>
      </c>
    </row>
    <row r="239" spans="1:15" ht="24.75" customHeight="1">
      <c r="A239" s="381"/>
      <c r="B239" s="238" t="s">
        <v>264</v>
      </c>
      <c r="C239" s="156"/>
      <c r="D239" s="156" t="s">
        <v>662</v>
      </c>
      <c r="E239" s="156" t="s">
        <v>663</v>
      </c>
      <c r="F239" s="156" t="s">
        <v>277</v>
      </c>
      <c r="G239" s="156" t="s">
        <v>49</v>
      </c>
      <c r="H239" s="156"/>
      <c r="I239" s="146">
        <f>I240</f>
        <v>2047.085</v>
      </c>
      <c r="J239" s="146"/>
      <c r="K239" s="146">
        <f>999.886-0.886</f>
        <v>999</v>
      </c>
      <c r="L239" s="146">
        <v>328</v>
      </c>
      <c r="M239" s="146">
        <f>M240</f>
        <v>2448.424</v>
      </c>
      <c r="N239" s="146">
        <f>N240</f>
        <v>2074.133</v>
      </c>
      <c r="O239" s="399">
        <f>O240</f>
        <v>1538.992</v>
      </c>
    </row>
    <row r="240" spans="1:15" ht="12.75">
      <c r="A240" s="381"/>
      <c r="B240" s="162" t="s">
        <v>272</v>
      </c>
      <c r="C240" s="156"/>
      <c r="D240" s="156"/>
      <c r="E240" s="156"/>
      <c r="F240" s="156" t="s">
        <v>277</v>
      </c>
      <c r="G240" s="156" t="s">
        <v>49</v>
      </c>
      <c r="H240" s="156" t="s">
        <v>663</v>
      </c>
      <c r="I240" s="146">
        <v>2047.085</v>
      </c>
      <c r="J240" s="146"/>
      <c r="K240" s="146"/>
      <c r="L240" s="146"/>
      <c r="M240" s="146">
        <v>2448.424</v>
      </c>
      <c r="N240" s="146">
        <v>2074.133</v>
      </c>
      <c r="O240" s="399">
        <v>1538.992</v>
      </c>
    </row>
    <row r="241" spans="1:15" ht="12.75">
      <c r="A241" s="381"/>
      <c r="B241" s="162" t="s">
        <v>542</v>
      </c>
      <c r="C241" s="156"/>
      <c r="D241" s="156" t="s">
        <v>662</v>
      </c>
      <c r="E241" s="156" t="s">
        <v>663</v>
      </c>
      <c r="F241" s="156" t="s">
        <v>277</v>
      </c>
      <c r="G241" s="156" t="s">
        <v>96</v>
      </c>
      <c r="H241" s="156"/>
      <c r="I241" s="148">
        <f>I242</f>
        <v>1</v>
      </c>
      <c r="J241" s="148"/>
      <c r="K241" s="148">
        <v>0.886</v>
      </c>
      <c r="L241" s="148">
        <v>0.518</v>
      </c>
      <c r="M241" s="148">
        <f>M242</f>
        <v>0.713</v>
      </c>
      <c r="N241" s="148">
        <f>N242</f>
        <v>1</v>
      </c>
      <c r="O241" s="397">
        <f>O242</f>
        <v>1</v>
      </c>
    </row>
    <row r="242" spans="1:15" ht="12.75">
      <c r="A242" s="381"/>
      <c r="B242" s="162" t="s">
        <v>272</v>
      </c>
      <c r="C242" s="156"/>
      <c r="D242" s="156"/>
      <c r="E242" s="156"/>
      <c r="F242" s="156" t="s">
        <v>277</v>
      </c>
      <c r="G242" s="156" t="s">
        <v>96</v>
      </c>
      <c r="H242" s="156" t="s">
        <v>663</v>
      </c>
      <c r="I242" s="148">
        <v>1</v>
      </c>
      <c r="J242" s="148"/>
      <c r="K242" s="148">
        <f>K237+K239+K241</f>
        <v>6305</v>
      </c>
      <c r="L242" s="148">
        <f>L237+L239+L241</f>
        <v>6960</v>
      </c>
      <c r="M242" s="148">
        <v>0.713</v>
      </c>
      <c r="N242" s="148">
        <v>1</v>
      </c>
      <c r="O242" s="397">
        <v>1</v>
      </c>
    </row>
    <row r="243" spans="1:15" ht="39" customHeight="1" hidden="1">
      <c r="A243" s="387">
        <v>5</v>
      </c>
      <c r="B243" s="150" t="s">
        <v>654</v>
      </c>
      <c r="C243" s="155"/>
      <c r="D243" s="155" t="s">
        <v>662</v>
      </c>
      <c r="E243" s="155" t="s">
        <v>669</v>
      </c>
      <c r="F243" s="156" t="s">
        <v>655</v>
      </c>
      <c r="G243" s="174"/>
      <c r="H243" s="155"/>
      <c r="I243" s="175">
        <f>I244</f>
        <v>1278.5</v>
      </c>
      <c r="J243" s="175"/>
      <c r="K243" s="175">
        <f>K244</f>
        <v>1278.5</v>
      </c>
      <c r="L243" s="175">
        <f>L244</f>
        <v>1238.5</v>
      </c>
      <c r="M243" s="175">
        <f>M244</f>
        <v>1238.5</v>
      </c>
      <c r="N243" s="175">
        <f>N244</f>
        <v>1250.5</v>
      </c>
      <c r="O243" s="393">
        <f>O244</f>
        <v>1348</v>
      </c>
    </row>
    <row r="244" spans="1:15" ht="38.25">
      <c r="A244" s="381"/>
      <c r="B244" s="176" t="s">
        <v>279</v>
      </c>
      <c r="C244" s="156"/>
      <c r="D244" s="156" t="s">
        <v>662</v>
      </c>
      <c r="E244" s="156" t="s">
        <v>669</v>
      </c>
      <c r="F244" s="156" t="s">
        <v>280</v>
      </c>
      <c r="G244" s="156"/>
      <c r="H244" s="156"/>
      <c r="I244" s="146">
        <f>I246</f>
        <v>1278.5</v>
      </c>
      <c r="J244" s="146"/>
      <c r="K244" s="146">
        <f>K246</f>
        <v>1278.5</v>
      </c>
      <c r="L244" s="146">
        <f>L246</f>
        <v>1238.5</v>
      </c>
      <c r="M244" s="146">
        <f>M246</f>
        <v>1238.5</v>
      </c>
      <c r="N244" s="146">
        <f>N246</f>
        <v>1250.5</v>
      </c>
      <c r="O244" s="399">
        <f>O246</f>
        <v>1348</v>
      </c>
    </row>
    <row r="245" spans="1:15" ht="25.5">
      <c r="A245" s="381"/>
      <c r="B245" s="240" t="s">
        <v>281</v>
      </c>
      <c r="C245" s="156"/>
      <c r="D245" s="156"/>
      <c r="E245" s="156"/>
      <c r="F245" s="156" t="s">
        <v>282</v>
      </c>
      <c r="G245" s="156"/>
      <c r="H245" s="156"/>
      <c r="I245" s="146">
        <f>I246</f>
        <v>1278.5</v>
      </c>
      <c r="J245" s="146"/>
      <c r="K245" s="146"/>
      <c r="L245" s="146"/>
      <c r="M245" s="146">
        <f aca="true" t="shared" si="20" ref="M245:O246">M246</f>
        <v>1238.5</v>
      </c>
      <c r="N245" s="146">
        <f t="shared" si="20"/>
        <v>1250.5</v>
      </c>
      <c r="O245" s="399">
        <f t="shared" si="20"/>
        <v>1348</v>
      </c>
    </row>
    <row r="246" spans="1:15" ht="12.75">
      <c r="A246" s="381"/>
      <c r="B246" s="54" t="s">
        <v>283</v>
      </c>
      <c r="C246" s="156"/>
      <c r="D246" s="156" t="s">
        <v>662</v>
      </c>
      <c r="E246" s="156" t="s">
        <v>669</v>
      </c>
      <c r="F246" s="156" t="s">
        <v>284</v>
      </c>
      <c r="G246" s="156"/>
      <c r="H246" s="156"/>
      <c r="I246" s="146">
        <f>I247</f>
        <v>1278.5</v>
      </c>
      <c r="J246" s="146"/>
      <c r="K246" s="146">
        <f>K247</f>
        <v>1278.5</v>
      </c>
      <c r="L246" s="146">
        <f>L247</f>
        <v>1238.5</v>
      </c>
      <c r="M246" s="146">
        <f t="shared" si="20"/>
        <v>1238.5</v>
      </c>
      <c r="N246" s="146">
        <f t="shared" si="20"/>
        <v>1250.5</v>
      </c>
      <c r="O246" s="399">
        <f t="shared" si="20"/>
        <v>1348</v>
      </c>
    </row>
    <row r="247" spans="1:15" ht="24.75" customHeight="1">
      <c r="A247" s="381"/>
      <c r="B247" s="238" t="s">
        <v>264</v>
      </c>
      <c r="C247" s="156"/>
      <c r="D247" s="156" t="s">
        <v>662</v>
      </c>
      <c r="E247" s="156" t="s">
        <v>669</v>
      </c>
      <c r="F247" s="156" t="s">
        <v>284</v>
      </c>
      <c r="G247" s="156" t="s">
        <v>49</v>
      </c>
      <c r="H247" s="156"/>
      <c r="I247" s="146">
        <f>I249</f>
        <v>1278.5</v>
      </c>
      <c r="J247" s="146"/>
      <c r="K247" s="146">
        <v>1278.5</v>
      </c>
      <c r="L247" s="146">
        <v>1238.5</v>
      </c>
      <c r="M247" s="146">
        <f>M249</f>
        <v>1238.5</v>
      </c>
      <c r="N247" s="146">
        <f>N249</f>
        <v>1250.5</v>
      </c>
      <c r="O247" s="399">
        <f>O249</f>
        <v>1348</v>
      </c>
    </row>
    <row r="248" spans="1:23" s="224" customFormat="1" ht="51" hidden="1">
      <c r="A248" s="400"/>
      <c r="B248" s="222" t="s">
        <v>674</v>
      </c>
      <c r="C248" s="141"/>
      <c r="D248" s="141" t="s">
        <v>662</v>
      </c>
      <c r="E248" s="156" t="s">
        <v>669</v>
      </c>
      <c r="F248" s="141" t="s">
        <v>675</v>
      </c>
      <c r="G248" s="178"/>
      <c r="H248" s="156" t="s">
        <v>669</v>
      </c>
      <c r="I248" s="148"/>
      <c r="J248" s="148"/>
      <c r="K248" s="148"/>
      <c r="L248" s="148"/>
      <c r="M248" s="148"/>
      <c r="N248" s="148"/>
      <c r="O248" s="397"/>
      <c r="P248" s="223"/>
      <c r="Q248" s="223"/>
      <c r="R248" s="223"/>
      <c r="S248" s="223"/>
      <c r="T248" s="223"/>
      <c r="U248" s="223"/>
      <c r="V248" s="223"/>
      <c r="W248" s="223"/>
    </row>
    <row r="249" spans="1:23" s="224" customFormat="1" ht="15.75">
      <c r="A249" s="400"/>
      <c r="B249" s="222" t="s">
        <v>278</v>
      </c>
      <c r="C249" s="141"/>
      <c r="D249" s="141"/>
      <c r="E249" s="156"/>
      <c r="F249" s="156" t="s">
        <v>284</v>
      </c>
      <c r="G249" s="156" t="s">
        <v>49</v>
      </c>
      <c r="H249" s="156" t="s">
        <v>669</v>
      </c>
      <c r="I249" s="146">
        <v>1278.5</v>
      </c>
      <c r="J249" s="146"/>
      <c r="K249" s="146">
        <v>1278.5</v>
      </c>
      <c r="L249" s="146">
        <v>1238.5</v>
      </c>
      <c r="M249" s="146">
        <v>1238.5</v>
      </c>
      <c r="N249" s="146">
        <v>1250.5</v>
      </c>
      <c r="O249" s="399">
        <v>1348</v>
      </c>
      <c r="P249" s="223"/>
      <c r="Q249" s="223"/>
      <c r="R249" s="223"/>
      <c r="S249" s="223"/>
      <c r="T249" s="223"/>
      <c r="U249" s="223"/>
      <c r="V249" s="223"/>
      <c r="W249" s="223"/>
    </row>
    <row r="250" spans="1:15" ht="39" customHeight="1">
      <c r="A250" s="387">
        <v>4</v>
      </c>
      <c r="B250" s="150" t="s">
        <v>110</v>
      </c>
      <c r="C250" s="155"/>
      <c r="D250" s="155" t="s">
        <v>547</v>
      </c>
      <c r="E250" s="155" t="s">
        <v>549</v>
      </c>
      <c r="F250" s="155" t="s">
        <v>111</v>
      </c>
      <c r="G250" s="174"/>
      <c r="H250" s="155"/>
      <c r="I250" s="175">
        <f>I251+I264</f>
        <v>1182</v>
      </c>
      <c r="J250" s="175"/>
      <c r="K250" s="175">
        <f>K251+K264</f>
        <v>1182</v>
      </c>
      <c r="L250" s="175">
        <f>L251+L264</f>
        <v>1022</v>
      </c>
      <c r="M250" s="175">
        <f>M251+M264</f>
        <v>1179</v>
      </c>
      <c r="N250" s="175">
        <f>N251+N264</f>
        <v>1202</v>
      </c>
      <c r="O250" s="393">
        <f>O251+O264</f>
        <v>676</v>
      </c>
    </row>
    <row r="251" spans="1:256" s="107" customFormat="1" ht="63.75">
      <c r="A251" s="381"/>
      <c r="B251" s="176" t="s">
        <v>112</v>
      </c>
      <c r="C251" s="156"/>
      <c r="D251" s="156" t="s">
        <v>547</v>
      </c>
      <c r="E251" s="156" t="s">
        <v>549</v>
      </c>
      <c r="F251" s="156" t="s">
        <v>113</v>
      </c>
      <c r="G251" s="151"/>
      <c r="H251" s="156"/>
      <c r="I251" s="149">
        <f>I252</f>
        <v>496</v>
      </c>
      <c r="J251" s="149"/>
      <c r="K251" s="149">
        <f>K253+K261</f>
        <v>496</v>
      </c>
      <c r="L251" s="149">
        <f>L253+L261</f>
        <v>336</v>
      </c>
      <c r="M251" s="149">
        <f>M252+M256</f>
        <v>473</v>
      </c>
      <c r="N251" s="149">
        <f>N252+N256</f>
        <v>506</v>
      </c>
      <c r="O251" s="391">
        <f>O252+O256</f>
        <v>646</v>
      </c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s="107" customFormat="1" ht="38.25" hidden="1">
      <c r="A252" s="381"/>
      <c r="B252" s="240" t="s">
        <v>114</v>
      </c>
      <c r="C252" s="156"/>
      <c r="D252" s="156"/>
      <c r="E252" s="156"/>
      <c r="F252" s="156" t="s">
        <v>115</v>
      </c>
      <c r="G252" s="151"/>
      <c r="H252" s="156"/>
      <c r="I252" s="149">
        <f>I253+I261</f>
        <v>496</v>
      </c>
      <c r="J252" s="149"/>
      <c r="K252" s="149"/>
      <c r="L252" s="149"/>
      <c r="M252" s="149">
        <f aca="true" t="shared" si="21" ref="M252:O254">M253</f>
        <v>0</v>
      </c>
      <c r="N252" s="149">
        <f t="shared" si="21"/>
        <v>0</v>
      </c>
      <c r="O252" s="391">
        <f t="shared" si="21"/>
        <v>0</v>
      </c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s="107" customFormat="1" ht="25.5" hidden="1">
      <c r="A253" s="381"/>
      <c r="B253" s="54" t="s">
        <v>116</v>
      </c>
      <c r="C253" s="156"/>
      <c r="D253" s="156" t="s">
        <v>547</v>
      </c>
      <c r="E253" s="156" t="s">
        <v>549</v>
      </c>
      <c r="F253" s="156" t="s">
        <v>117</v>
      </c>
      <c r="G253" s="151"/>
      <c r="H253" s="156"/>
      <c r="I253" s="149">
        <f>I254</f>
        <v>296</v>
      </c>
      <c r="J253" s="149"/>
      <c r="K253" s="149">
        <f>K254</f>
        <v>296</v>
      </c>
      <c r="L253" s="149">
        <f>L254</f>
        <v>136</v>
      </c>
      <c r="M253" s="149">
        <f t="shared" si="21"/>
        <v>0</v>
      </c>
      <c r="N253" s="149">
        <f t="shared" si="21"/>
        <v>0</v>
      </c>
      <c r="O253" s="391">
        <f t="shared" si="21"/>
        <v>0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s="107" customFormat="1" ht="24.75" customHeight="1" hidden="1">
      <c r="A254" s="381"/>
      <c r="B254" s="238" t="s">
        <v>264</v>
      </c>
      <c r="C254" s="156"/>
      <c r="D254" s="156" t="s">
        <v>547</v>
      </c>
      <c r="E254" s="156" t="s">
        <v>549</v>
      </c>
      <c r="F254" s="156" t="s">
        <v>117</v>
      </c>
      <c r="G254" s="151">
        <v>240</v>
      </c>
      <c r="H254" s="156"/>
      <c r="I254" s="149">
        <f>I255</f>
        <v>296</v>
      </c>
      <c r="J254" s="149"/>
      <c r="K254" s="149">
        <v>296</v>
      </c>
      <c r="L254" s="149">
        <v>136</v>
      </c>
      <c r="M254" s="149">
        <f t="shared" si="21"/>
        <v>0</v>
      </c>
      <c r="N254" s="149">
        <f t="shared" si="21"/>
        <v>0</v>
      </c>
      <c r="O254" s="391">
        <f t="shared" si="21"/>
        <v>0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s="107" customFormat="1" ht="25.5" hidden="1">
      <c r="A255" s="381"/>
      <c r="B255" s="245" t="s">
        <v>548</v>
      </c>
      <c r="C255" s="156"/>
      <c r="D255" s="156"/>
      <c r="E255" s="156"/>
      <c r="F255" s="156" t="s">
        <v>117</v>
      </c>
      <c r="G255" s="151">
        <v>240</v>
      </c>
      <c r="H255" s="156" t="s">
        <v>549</v>
      </c>
      <c r="I255" s="149">
        <v>296</v>
      </c>
      <c r="J255" s="149"/>
      <c r="K255" s="149">
        <v>296</v>
      </c>
      <c r="L255" s="149">
        <v>136</v>
      </c>
      <c r="M255" s="149"/>
      <c r="N255" s="149"/>
      <c r="O255" s="39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s="107" customFormat="1" ht="38.25">
      <c r="A256" s="381"/>
      <c r="B256" s="240" t="s">
        <v>114</v>
      </c>
      <c r="C256" s="156"/>
      <c r="D256" s="156"/>
      <c r="E256" s="156"/>
      <c r="F256" s="156" t="s">
        <v>115</v>
      </c>
      <c r="G256" s="151"/>
      <c r="H256" s="156"/>
      <c r="I256" s="149">
        <f>I261</f>
        <v>200</v>
      </c>
      <c r="J256" s="149"/>
      <c r="K256" s="149"/>
      <c r="L256" s="149"/>
      <c r="M256" s="149">
        <f>M261+M257</f>
        <v>473</v>
      </c>
      <c r="N256" s="149">
        <f>N261+N257</f>
        <v>506</v>
      </c>
      <c r="O256" s="391">
        <f>O261+O257</f>
        <v>646</v>
      </c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s="107" customFormat="1" ht="25.5">
      <c r="A257" s="381"/>
      <c r="B257" s="246" t="s">
        <v>710</v>
      </c>
      <c r="C257" s="156"/>
      <c r="D257" s="156"/>
      <c r="E257" s="156"/>
      <c r="F257" s="156" t="s">
        <v>117</v>
      </c>
      <c r="G257" s="151"/>
      <c r="H257" s="156"/>
      <c r="I257" s="149"/>
      <c r="J257" s="149"/>
      <c r="K257" s="149"/>
      <c r="L257" s="149"/>
      <c r="M257" s="149">
        <f aca="true" t="shared" si="22" ref="M257:O258">M258</f>
        <v>240</v>
      </c>
      <c r="N257" s="149">
        <f t="shared" si="22"/>
        <v>320</v>
      </c>
      <c r="O257" s="391">
        <f t="shared" si="22"/>
        <v>340</v>
      </c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s="107" customFormat="1" ht="25.5">
      <c r="A258" s="381"/>
      <c r="B258" s="238" t="s">
        <v>264</v>
      </c>
      <c r="C258" s="156"/>
      <c r="D258" s="156"/>
      <c r="E258" s="156"/>
      <c r="F258" s="156" t="s">
        <v>117</v>
      </c>
      <c r="G258" s="151">
        <v>240</v>
      </c>
      <c r="H258" s="156"/>
      <c r="I258" s="149"/>
      <c r="J258" s="149"/>
      <c r="K258" s="149"/>
      <c r="L258" s="149"/>
      <c r="M258" s="149">
        <f t="shared" si="22"/>
        <v>240</v>
      </c>
      <c r="N258" s="149">
        <f t="shared" si="22"/>
        <v>320</v>
      </c>
      <c r="O258" s="391">
        <f t="shared" si="22"/>
        <v>340</v>
      </c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s="107" customFormat="1" ht="25.5">
      <c r="A259" s="381"/>
      <c r="B259" s="247" t="s">
        <v>548</v>
      </c>
      <c r="C259" s="156"/>
      <c r="D259" s="156"/>
      <c r="E259" s="156"/>
      <c r="F259" s="156" t="s">
        <v>117</v>
      </c>
      <c r="G259" s="151">
        <v>240</v>
      </c>
      <c r="H259" s="156" t="s">
        <v>549</v>
      </c>
      <c r="I259" s="149"/>
      <c r="J259" s="149"/>
      <c r="K259" s="149"/>
      <c r="L259" s="149"/>
      <c r="M259" s="149">
        <v>240</v>
      </c>
      <c r="N259" s="149">
        <v>320</v>
      </c>
      <c r="O259" s="391">
        <v>340</v>
      </c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s="107" customFormat="1" ht="12.75">
      <c r="A260" s="381"/>
      <c r="B260" s="240" t="s">
        <v>711</v>
      </c>
      <c r="C260" s="156"/>
      <c r="D260" s="156"/>
      <c r="E260" s="156"/>
      <c r="F260" s="156" t="s">
        <v>123</v>
      </c>
      <c r="G260" s="151"/>
      <c r="H260" s="156"/>
      <c r="I260" s="149"/>
      <c r="J260" s="149"/>
      <c r="K260" s="149"/>
      <c r="L260" s="149"/>
      <c r="M260" s="149">
        <f aca="true" t="shared" si="23" ref="M260:O262">M261</f>
        <v>233</v>
      </c>
      <c r="N260" s="149">
        <f t="shared" si="23"/>
        <v>186</v>
      </c>
      <c r="O260" s="391">
        <f t="shared" si="23"/>
        <v>306</v>
      </c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s="107" customFormat="1" ht="12.75">
      <c r="A261" s="381"/>
      <c r="B261" s="246" t="s">
        <v>712</v>
      </c>
      <c r="C261" s="156"/>
      <c r="D261" s="156" t="s">
        <v>547</v>
      </c>
      <c r="E261" s="156" t="s">
        <v>549</v>
      </c>
      <c r="F261" s="156" t="s">
        <v>125</v>
      </c>
      <c r="G261" s="151"/>
      <c r="H261" s="156"/>
      <c r="I261" s="149">
        <f>I262</f>
        <v>200</v>
      </c>
      <c r="J261" s="149"/>
      <c r="K261" s="149">
        <f>K262</f>
        <v>200</v>
      </c>
      <c r="L261" s="149">
        <f>L262</f>
        <v>200</v>
      </c>
      <c r="M261" s="149">
        <f t="shared" si="23"/>
        <v>233</v>
      </c>
      <c r="N261" s="149">
        <f t="shared" si="23"/>
        <v>186</v>
      </c>
      <c r="O261" s="391">
        <f t="shared" si="23"/>
        <v>306</v>
      </c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s="107" customFormat="1" ht="24.75" customHeight="1">
      <c r="A262" s="381"/>
      <c r="B262" s="238" t="s">
        <v>264</v>
      </c>
      <c r="C262" s="156"/>
      <c r="D262" s="156" t="s">
        <v>547</v>
      </c>
      <c r="E262" s="156" t="s">
        <v>549</v>
      </c>
      <c r="F262" s="156" t="s">
        <v>125</v>
      </c>
      <c r="G262" s="151">
        <v>240</v>
      </c>
      <c r="H262" s="156"/>
      <c r="I262" s="149">
        <f>I263</f>
        <v>200</v>
      </c>
      <c r="J262" s="149"/>
      <c r="K262" s="149">
        <v>200</v>
      </c>
      <c r="L262" s="149">
        <v>200</v>
      </c>
      <c r="M262" s="149">
        <f t="shared" si="23"/>
        <v>233</v>
      </c>
      <c r="N262" s="149">
        <f t="shared" si="23"/>
        <v>186</v>
      </c>
      <c r="O262" s="391">
        <f t="shared" si="23"/>
        <v>306</v>
      </c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s="107" customFormat="1" ht="25.5">
      <c r="A263" s="381"/>
      <c r="B263" s="247" t="s">
        <v>548</v>
      </c>
      <c r="C263" s="156"/>
      <c r="D263" s="156"/>
      <c r="E263" s="156"/>
      <c r="F263" s="156" t="s">
        <v>125</v>
      </c>
      <c r="G263" s="151">
        <v>240</v>
      </c>
      <c r="H263" s="156" t="s">
        <v>549</v>
      </c>
      <c r="I263" s="149">
        <v>200</v>
      </c>
      <c r="J263" s="149"/>
      <c r="K263" s="149">
        <v>200</v>
      </c>
      <c r="L263" s="149">
        <v>200</v>
      </c>
      <c r="M263" s="149">
        <v>233</v>
      </c>
      <c r="N263" s="149">
        <v>186</v>
      </c>
      <c r="O263" s="391">
        <v>306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s="107" customFormat="1" ht="63.75">
      <c r="A264" s="381"/>
      <c r="B264" s="176" t="s">
        <v>755</v>
      </c>
      <c r="C264" s="155"/>
      <c r="D264" s="156" t="s">
        <v>547</v>
      </c>
      <c r="E264" s="156" t="s">
        <v>549</v>
      </c>
      <c r="F264" s="156" t="s">
        <v>129</v>
      </c>
      <c r="G264" s="156"/>
      <c r="H264" s="156"/>
      <c r="I264" s="149">
        <f>I266</f>
        <v>686</v>
      </c>
      <c r="J264" s="149"/>
      <c r="K264" s="149">
        <f>K266</f>
        <v>686</v>
      </c>
      <c r="L264" s="149">
        <f>L266</f>
        <v>686</v>
      </c>
      <c r="M264" s="149">
        <f aca="true" t="shared" si="24" ref="M264:O265">M265</f>
        <v>706</v>
      </c>
      <c r="N264" s="149">
        <f t="shared" si="24"/>
        <v>696</v>
      </c>
      <c r="O264" s="391">
        <f t="shared" si="24"/>
        <v>30</v>
      </c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s="107" customFormat="1" ht="51">
      <c r="A265" s="381"/>
      <c r="B265" s="240" t="s">
        <v>714</v>
      </c>
      <c r="C265" s="155"/>
      <c r="D265" s="156"/>
      <c r="E265" s="156"/>
      <c r="F265" s="156" t="s">
        <v>131</v>
      </c>
      <c r="G265" s="156"/>
      <c r="H265" s="156"/>
      <c r="I265" s="149">
        <f>I264</f>
        <v>686</v>
      </c>
      <c r="J265" s="149"/>
      <c r="K265" s="149"/>
      <c r="L265" s="149"/>
      <c r="M265" s="149">
        <f t="shared" si="24"/>
        <v>706</v>
      </c>
      <c r="N265" s="149">
        <f t="shared" si="24"/>
        <v>696</v>
      </c>
      <c r="O265" s="391">
        <f t="shared" si="24"/>
        <v>30</v>
      </c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s="107" customFormat="1" ht="12.75">
      <c r="A266" s="381"/>
      <c r="B266" s="246" t="s">
        <v>132</v>
      </c>
      <c r="C266" s="155"/>
      <c r="D266" s="156" t="s">
        <v>547</v>
      </c>
      <c r="E266" s="156" t="s">
        <v>549</v>
      </c>
      <c r="F266" s="156" t="s">
        <v>133</v>
      </c>
      <c r="G266" s="155"/>
      <c r="H266" s="156"/>
      <c r="I266" s="149">
        <f>I268</f>
        <v>686</v>
      </c>
      <c r="J266" s="149"/>
      <c r="K266" s="149">
        <f>K268</f>
        <v>686</v>
      </c>
      <c r="L266" s="149">
        <f>L268</f>
        <v>686</v>
      </c>
      <c r="M266" s="149">
        <f>M268</f>
        <v>706</v>
      </c>
      <c r="N266" s="149">
        <f>N268</f>
        <v>696</v>
      </c>
      <c r="O266" s="391">
        <f>O268</f>
        <v>30</v>
      </c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15" ht="40.5" customHeight="1" hidden="1">
      <c r="A267" s="381"/>
      <c r="B267" s="158" t="s">
        <v>562</v>
      </c>
      <c r="C267" s="177"/>
      <c r="D267" s="178" t="s">
        <v>547</v>
      </c>
      <c r="E267" s="178" t="s">
        <v>549</v>
      </c>
      <c r="F267" s="178" t="s">
        <v>563</v>
      </c>
      <c r="G267" s="179"/>
      <c r="H267" s="178" t="s">
        <v>549</v>
      </c>
      <c r="I267" s="180"/>
      <c r="J267" s="180"/>
      <c r="K267" s="180"/>
      <c r="L267" s="180"/>
      <c r="M267" s="180"/>
      <c r="N267" s="180"/>
      <c r="O267" s="401"/>
    </row>
    <row r="268" spans="1:15" ht="24.75" customHeight="1">
      <c r="A268" s="381"/>
      <c r="B268" s="238" t="s">
        <v>264</v>
      </c>
      <c r="C268" s="177"/>
      <c r="D268" s="156" t="s">
        <v>547</v>
      </c>
      <c r="E268" s="156" t="s">
        <v>549</v>
      </c>
      <c r="F268" s="156" t="s">
        <v>133</v>
      </c>
      <c r="G268" s="141" t="s">
        <v>49</v>
      </c>
      <c r="H268" s="156"/>
      <c r="I268" s="149">
        <v>686</v>
      </c>
      <c r="J268" s="180"/>
      <c r="K268" s="149">
        <v>686</v>
      </c>
      <c r="L268" s="149">
        <v>686</v>
      </c>
      <c r="M268" s="149">
        <f>M269</f>
        <v>706</v>
      </c>
      <c r="N268" s="149">
        <f>N269</f>
        <v>696</v>
      </c>
      <c r="O268" s="391">
        <f>O269</f>
        <v>30</v>
      </c>
    </row>
    <row r="269" spans="1:15" ht="27" customHeight="1">
      <c r="A269" s="381"/>
      <c r="B269" s="247" t="s">
        <v>548</v>
      </c>
      <c r="C269" s="177"/>
      <c r="D269" s="156"/>
      <c r="E269" s="156"/>
      <c r="F269" s="156" t="s">
        <v>133</v>
      </c>
      <c r="G269" s="141" t="s">
        <v>49</v>
      </c>
      <c r="H269" s="156" t="s">
        <v>549</v>
      </c>
      <c r="I269" s="149">
        <v>686</v>
      </c>
      <c r="J269" s="180"/>
      <c r="K269" s="149">
        <v>686</v>
      </c>
      <c r="L269" s="149">
        <v>686</v>
      </c>
      <c r="M269" s="149">
        <v>706</v>
      </c>
      <c r="N269" s="149">
        <v>696</v>
      </c>
      <c r="O269" s="391">
        <v>30</v>
      </c>
    </row>
    <row r="270" spans="1:23" s="124" customFormat="1" ht="38.25" customHeight="1">
      <c r="A270" s="387">
        <v>5</v>
      </c>
      <c r="B270" s="150" t="s">
        <v>144</v>
      </c>
      <c r="C270" s="137"/>
      <c r="D270" s="137" t="s">
        <v>568</v>
      </c>
      <c r="E270" s="137" t="s">
        <v>569</v>
      </c>
      <c r="F270" s="137" t="s">
        <v>145</v>
      </c>
      <c r="G270" s="174"/>
      <c r="H270" s="137"/>
      <c r="I270" s="175">
        <f>I271+I286</f>
        <v>1600</v>
      </c>
      <c r="J270" s="185"/>
      <c r="K270" s="175">
        <f>K271+K286</f>
        <v>11444.685000000001</v>
      </c>
      <c r="L270" s="175">
        <f>L271+L286</f>
        <v>14038.547</v>
      </c>
      <c r="M270" s="175">
        <f>M271+M286</f>
        <v>6230</v>
      </c>
      <c r="N270" s="175">
        <f>N271+N286</f>
        <v>5740</v>
      </c>
      <c r="O270" s="393">
        <f>O271+O286</f>
        <v>5980</v>
      </c>
      <c r="P270" s="129"/>
      <c r="Q270" s="129"/>
      <c r="R270" s="129"/>
      <c r="S270" s="129"/>
      <c r="T270" s="129"/>
      <c r="U270" s="129"/>
      <c r="V270" s="129"/>
      <c r="W270" s="129"/>
    </row>
    <row r="271" spans="1:23" s="124" customFormat="1" ht="25.5" hidden="1">
      <c r="A271" s="394"/>
      <c r="B271" s="176" t="s">
        <v>146</v>
      </c>
      <c r="C271" s="141"/>
      <c r="D271" s="141" t="s">
        <v>568</v>
      </c>
      <c r="E271" s="141" t="s">
        <v>569</v>
      </c>
      <c r="F271" s="141" t="s">
        <v>147</v>
      </c>
      <c r="G271" s="141"/>
      <c r="H271" s="141"/>
      <c r="I271" s="147">
        <f>I272</f>
        <v>800</v>
      </c>
      <c r="J271" s="149"/>
      <c r="K271" s="149">
        <f>K273</f>
        <v>10777.685000000001</v>
      </c>
      <c r="L271" s="147">
        <f>L273</f>
        <v>13305.547</v>
      </c>
      <c r="M271" s="147">
        <f>M272</f>
        <v>3125.5</v>
      </c>
      <c r="N271" s="147">
        <f>N272</f>
        <v>0</v>
      </c>
      <c r="O271" s="389">
        <f>O272</f>
        <v>0</v>
      </c>
      <c r="P271" s="129"/>
      <c r="Q271" s="129"/>
      <c r="R271" s="129"/>
      <c r="S271" s="129"/>
      <c r="T271" s="129"/>
      <c r="U271" s="129"/>
      <c r="V271" s="129"/>
      <c r="W271" s="129"/>
    </row>
    <row r="272" spans="1:23" s="124" customFormat="1" ht="63.75" hidden="1">
      <c r="A272" s="394"/>
      <c r="B272" s="240" t="s">
        <v>148</v>
      </c>
      <c r="C272" s="141"/>
      <c r="D272" s="141"/>
      <c r="E272" s="141"/>
      <c r="F272" s="141" t="s">
        <v>149</v>
      </c>
      <c r="G272" s="137"/>
      <c r="H272" s="141"/>
      <c r="I272" s="147">
        <f>I275+I279+I282+I285</f>
        <v>800</v>
      </c>
      <c r="J272" s="149"/>
      <c r="K272" s="149"/>
      <c r="L272" s="147"/>
      <c r="M272" s="147">
        <f>M275+M279+M285</f>
        <v>3125.5</v>
      </c>
      <c r="N272" s="147">
        <f>N275+N279+N285</f>
        <v>0</v>
      </c>
      <c r="O272" s="389">
        <f>O275+O279+O285</f>
        <v>0</v>
      </c>
      <c r="P272" s="129"/>
      <c r="Q272" s="129"/>
      <c r="R272" s="129"/>
      <c r="S272" s="129"/>
      <c r="T272" s="129"/>
      <c r="U272" s="129"/>
      <c r="V272" s="129"/>
      <c r="W272" s="129"/>
    </row>
    <row r="273" spans="1:23" s="124" customFormat="1" ht="12.75" hidden="1">
      <c r="A273" s="394"/>
      <c r="B273" s="246" t="s">
        <v>348</v>
      </c>
      <c r="C273" s="141"/>
      <c r="D273" s="141" t="s">
        <v>568</v>
      </c>
      <c r="E273" s="141" t="s">
        <v>569</v>
      </c>
      <c r="F273" s="141" t="s">
        <v>151</v>
      </c>
      <c r="G273" s="141"/>
      <c r="H273" s="141"/>
      <c r="I273" s="147">
        <f>I274</f>
        <v>0</v>
      </c>
      <c r="J273" s="149"/>
      <c r="K273" s="147">
        <f>K277</f>
        <v>10777.685000000001</v>
      </c>
      <c r="L273" s="147">
        <f>L277</f>
        <v>13305.547</v>
      </c>
      <c r="M273" s="147">
        <f aca="true" t="shared" si="25" ref="M273:O274">M274</f>
        <v>2530</v>
      </c>
      <c r="N273" s="147">
        <f t="shared" si="25"/>
        <v>0</v>
      </c>
      <c r="O273" s="389">
        <f t="shared" si="25"/>
        <v>0</v>
      </c>
      <c r="P273" s="129"/>
      <c r="Q273" s="129"/>
      <c r="R273" s="129"/>
      <c r="S273" s="129"/>
      <c r="T273" s="129"/>
      <c r="U273" s="129"/>
      <c r="V273" s="129"/>
      <c r="W273" s="129"/>
    </row>
    <row r="274" spans="1:23" s="124" customFormat="1" ht="25.5" hidden="1">
      <c r="A274" s="394"/>
      <c r="B274" s="238" t="s">
        <v>264</v>
      </c>
      <c r="C274" s="141"/>
      <c r="D274" s="141"/>
      <c r="E274" s="141"/>
      <c r="F274" s="141" t="s">
        <v>151</v>
      </c>
      <c r="G274" s="141" t="s">
        <v>49</v>
      </c>
      <c r="H274" s="141"/>
      <c r="I274" s="147">
        <f>I275</f>
        <v>0</v>
      </c>
      <c r="J274" s="149"/>
      <c r="K274" s="147"/>
      <c r="L274" s="147"/>
      <c r="M274" s="147">
        <f t="shared" si="25"/>
        <v>2530</v>
      </c>
      <c r="N274" s="147">
        <f t="shared" si="25"/>
        <v>0</v>
      </c>
      <c r="O274" s="389">
        <f t="shared" si="25"/>
        <v>0</v>
      </c>
      <c r="P274" s="129"/>
      <c r="Q274" s="129"/>
      <c r="R274" s="129"/>
      <c r="S274" s="129"/>
      <c r="T274" s="129"/>
      <c r="U274" s="129"/>
      <c r="V274" s="129"/>
      <c r="W274" s="129"/>
    </row>
    <row r="275" spans="1:23" s="124" customFormat="1" ht="12.75" hidden="1">
      <c r="A275" s="394"/>
      <c r="B275" s="162" t="s">
        <v>143</v>
      </c>
      <c r="C275" s="141"/>
      <c r="D275" s="141"/>
      <c r="E275" s="141"/>
      <c r="F275" s="141" t="s">
        <v>151</v>
      </c>
      <c r="G275" s="141" t="s">
        <v>49</v>
      </c>
      <c r="H275" s="141" t="s">
        <v>569</v>
      </c>
      <c r="I275" s="147"/>
      <c r="J275" s="149"/>
      <c r="K275" s="147"/>
      <c r="L275" s="147"/>
      <c r="M275" s="147">
        <v>2530</v>
      </c>
      <c r="N275" s="147"/>
      <c r="O275" s="389"/>
      <c r="P275" s="129"/>
      <c r="Q275" s="129"/>
      <c r="R275" s="129"/>
      <c r="S275" s="129"/>
      <c r="T275" s="129"/>
      <c r="U275" s="129"/>
      <c r="V275" s="129"/>
      <c r="W275" s="129"/>
    </row>
    <row r="276" spans="1:23" s="124" customFormat="1" ht="25.5" hidden="1">
      <c r="A276" s="394"/>
      <c r="B276" s="246" t="s">
        <v>341</v>
      </c>
      <c r="C276" s="141"/>
      <c r="D276" s="141"/>
      <c r="E276" s="141"/>
      <c r="F276" s="141" t="s">
        <v>152</v>
      </c>
      <c r="G276" s="141"/>
      <c r="H276" s="141"/>
      <c r="I276" s="147">
        <f>I277</f>
        <v>800</v>
      </c>
      <c r="J276" s="149"/>
      <c r="K276" s="147"/>
      <c r="L276" s="147"/>
      <c r="M276" s="147">
        <f>M277</f>
        <v>100</v>
      </c>
      <c r="N276" s="147">
        <f>N277</f>
        <v>0</v>
      </c>
      <c r="O276" s="389">
        <f>O277</f>
        <v>0</v>
      </c>
      <c r="P276" s="129"/>
      <c r="Q276" s="129"/>
      <c r="R276" s="129"/>
      <c r="S276" s="129"/>
      <c r="T276" s="129"/>
      <c r="U276" s="129"/>
      <c r="V276" s="129"/>
      <c r="W276" s="129"/>
    </row>
    <row r="277" spans="1:23" s="124" customFormat="1" ht="24.75" customHeight="1" hidden="1">
      <c r="A277" s="394"/>
      <c r="B277" s="238" t="s">
        <v>264</v>
      </c>
      <c r="C277" s="141"/>
      <c r="D277" s="141" t="s">
        <v>568</v>
      </c>
      <c r="E277" s="141" t="s">
        <v>569</v>
      </c>
      <c r="F277" s="141" t="s">
        <v>152</v>
      </c>
      <c r="G277" s="141" t="s">
        <v>49</v>
      </c>
      <c r="H277" s="141"/>
      <c r="I277" s="147">
        <f>I279</f>
        <v>800</v>
      </c>
      <c r="J277" s="149"/>
      <c r="K277" s="147">
        <f>22480.2-11702.515</f>
        <v>10777.685000000001</v>
      </c>
      <c r="L277" s="147">
        <v>13305.547</v>
      </c>
      <c r="M277" s="147">
        <f>M279</f>
        <v>100</v>
      </c>
      <c r="N277" s="147">
        <f>N279</f>
        <v>0</v>
      </c>
      <c r="O277" s="389">
        <f>O279</f>
        <v>0</v>
      </c>
      <c r="P277" s="129"/>
      <c r="Q277" s="129"/>
      <c r="R277" s="129"/>
      <c r="S277" s="129"/>
      <c r="T277" s="129"/>
      <c r="U277" s="129"/>
      <c r="V277" s="129"/>
      <c r="W277" s="129"/>
    </row>
    <row r="278" spans="1:23" s="124" customFormat="1" ht="63.75" hidden="1">
      <c r="A278" s="394"/>
      <c r="B278" s="42" t="s">
        <v>576</v>
      </c>
      <c r="C278" s="137"/>
      <c r="D278" s="141" t="s">
        <v>568</v>
      </c>
      <c r="E278" s="141" t="s">
        <v>569</v>
      </c>
      <c r="F278" s="141" t="s">
        <v>577</v>
      </c>
      <c r="G278" s="137"/>
      <c r="H278" s="141" t="s">
        <v>569</v>
      </c>
      <c r="I278" s="149"/>
      <c r="J278" s="149"/>
      <c r="K278" s="149"/>
      <c r="L278" s="149"/>
      <c r="M278" s="149"/>
      <c r="N278" s="149"/>
      <c r="O278" s="391"/>
      <c r="P278" s="129"/>
      <c r="Q278" s="129"/>
      <c r="R278" s="129"/>
      <c r="S278" s="129"/>
      <c r="T278" s="129"/>
      <c r="U278" s="129"/>
      <c r="V278" s="129"/>
      <c r="W278" s="129"/>
    </row>
    <row r="279" spans="1:23" s="124" customFormat="1" ht="12.75" hidden="1">
      <c r="A279" s="394"/>
      <c r="B279" s="162" t="s">
        <v>143</v>
      </c>
      <c r="C279" s="137"/>
      <c r="D279" s="141"/>
      <c r="E279" s="141"/>
      <c r="F279" s="141" t="s">
        <v>152</v>
      </c>
      <c r="G279" s="141" t="s">
        <v>49</v>
      </c>
      <c r="H279" s="141" t="s">
        <v>569</v>
      </c>
      <c r="I279" s="147">
        <v>800</v>
      </c>
      <c r="J279" s="149"/>
      <c r="K279" s="147">
        <f>22480.2-11702.515</f>
        <v>10777.685000000001</v>
      </c>
      <c r="L279" s="147">
        <v>13305.547</v>
      </c>
      <c r="M279" s="147">
        <v>100</v>
      </c>
      <c r="N279" s="147"/>
      <c r="O279" s="389"/>
      <c r="P279" s="129"/>
      <c r="Q279" s="129"/>
      <c r="R279" s="129"/>
      <c r="S279" s="129"/>
      <c r="T279" s="129"/>
      <c r="U279" s="129"/>
      <c r="V279" s="129"/>
      <c r="W279" s="129"/>
    </row>
    <row r="280" spans="1:23" s="124" customFormat="1" ht="51" hidden="1">
      <c r="A280" s="394"/>
      <c r="B280" s="246" t="s">
        <v>715</v>
      </c>
      <c r="C280" s="137"/>
      <c r="D280" s="141"/>
      <c r="E280" s="141"/>
      <c r="F280" s="141" t="s">
        <v>716</v>
      </c>
      <c r="G280" s="141"/>
      <c r="H280" s="141"/>
      <c r="I280" s="147">
        <f>I281</f>
        <v>0</v>
      </c>
      <c r="J280" s="149"/>
      <c r="K280" s="147"/>
      <c r="L280" s="147"/>
      <c r="M280" s="147">
        <f aca="true" t="shared" si="26" ref="M280:O281">M281</f>
        <v>0</v>
      </c>
      <c r="N280" s="147">
        <f t="shared" si="26"/>
        <v>0</v>
      </c>
      <c r="O280" s="389">
        <f t="shared" si="26"/>
        <v>0</v>
      </c>
      <c r="P280" s="129"/>
      <c r="Q280" s="129"/>
      <c r="R280" s="129"/>
      <c r="S280" s="129"/>
      <c r="T280" s="129"/>
      <c r="U280" s="129"/>
      <c r="V280" s="129"/>
      <c r="W280" s="129"/>
    </row>
    <row r="281" spans="1:23" s="124" customFormat="1" ht="25.5" hidden="1">
      <c r="A281" s="394"/>
      <c r="B281" s="238" t="s">
        <v>264</v>
      </c>
      <c r="C281" s="137"/>
      <c r="D281" s="141"/>
      <c r="E281" s="141"/>
      <c r="F281" s="141" t="s">
        <v>716</v>
      </c>
      <c r="G281" s="141" t="s">
        <v>49</v>
      </c>
      <c r="H281" s="141"/>
      <c r="I281" s="147">
        <f>I282</f>
        <v>0</v>
      </c>
      <c r="J281" s="149"/>
      <c r="K281" s="147"/>
      <c r="L281" s="147"/>
      <c r="M281" s="147">
        <f t="shared" si="26"/>
        <v>0</v>
      </c>
      <c r="N281" s="147">
        <f t="shared" si="26"/>
        <v>0</v>
      </c>
      <c r="O281" s="389">
        <f t="shared" si="26"/>
        <v>0</v>
      </c>
      <c r="P281" s="129"/>
      <c r="Q281" s="129"/>
      <c r="R281" s="129"/>
      <c r="S281" s="129"/>
      <c r="T281" s="129"/>
      <c r="U281" s="129"/>
      <c r="V281" s="129"/>
      <c r="W281" s="129"/>
    </row>
    <row r="282" spans="1:23" s="124" customFormat="1" ht="12.75" hidden="1">
      <c r="A282" s="394"/>
      <c r="B282" s="162" t="s">
        <v>143</v>
      </c>
      <c r="C282" s="137"/>
      <c r="D282" s="141"/>
      <c r="E282" s="141"/>
      <c r="F282" s="141" t="s">
        <v>716</v>
      </c>
      <c r="G282" s="141" t="s">
        <v>49</v>
      </c>
      <c r="H282" s="141" t="s">
        <v>569</v>
      </c>
      <c r="I282" s="147"/>
      <c r="J282" s="149"/>
      <c r="K282" s="147"/>
      <c r="L282" s="147"/>
      <c r="M282" s="147"/>
      <c r="N282" s="147"/>
      <c r="O282" s="389"/>
      <c r="P282" s="129"/>
      <c r="Q282" s="129"/>
      <c r="R282" s="129"/>
      <c r="S282" s="129"/>
      <c r="T282" s="129"/>
      <c r="U282" s="129"/>
      <c r="V282" s="129"/>
      <c r="W282" s="129"/>
    </row>
    <row r="283" spans="1:23" s="124" customFormat="1" ht="25.5" hidden="1">
      <c r="A283" s="394" t="s">
        <v>305</v>
      </c>
      <c r="B283" s="247" t="s">
        <v>153</v>
      </c>
      <c r="C283" s="137"/>
      <c r="D283" s="141"/>
      <c r="E283" s="141"/>
      <c r="F283" s="141" t="s">
        <v>784</v>
      </c>
      <c r="G283" s="141"/>
      <c r="H283" s="141"/>
      <c r="I283" s="147">
        <f>I284</f>
        <v>0</v>
      </c>
      <c r="J283" s="149"/>
      <c r="K283" s="147"/>
      <c r="L283" s="147"/>
      <c r="M283" s="147">
        <f aca="true" t="shared" si="27" ref="M283:O284">M284</f>
        <v>495.5</v>
      </c>
      <c r="N283" s="147">
        <f t="shared" si="27"/>
        <v>0</v>
      </c>
      <c r="O283" s="389">
        <f t="shared" si="27"/>
        <v>0</v>
      </c>
      <c r="P283" s="129"/>
      <c r="Q283" s="129"/>
      <c r="R283" s="129"/>
      <c r="S283" s="129"/>
      <c r="T283" s="129"/>
      <c r="U283" s="129"/>
      <c r="V283" s="129"/>
      <c r="W283" s="129"/>
    </row>
    <row r="284" spans="1:23" s="124" customFormat="1" ht="25.5" hidden="1">
      <c r="A284" s="394"/>
      <c r="B284" s="238" t="s">
        <v>264</v>
      </c>
      <c r="C284" s="137"/>
      <c r="D284" s="141"/>
      <c r="E284" s="141"/>
      <c r="F284" s="141" t="s">
        <v>784</v>
      </c>
      <c r="G284" s="141" t="s">
        <v>49</v>
      </c>
      <c r="H284" s="141"/>
      <c r="I284" s="147">
        <f>I285</f>
        <v>0</v>
      </c>
      <c r="J284" s="149"/>
      <c r="K284" s="147"/>
      <c r="L284" s="147"/>
      <c r="M284" s="147">
        <f t="shared" si="27"/>
        <v>495.5</v>
      </c>
      <c r="N284" s="147">
        <f t="shared" si="27"/>
        <v>0</v>
      </c>
      <c r="O284" s="389">
        <f t="shared" si="27"/>
        <v>0</v>
      </c>
      <c r="P284" s="129"/>
      <c r="Q284" s="129"/>
      <c r="R284" s="129"/>
      <c r="S284" s="129"/>
      <c r="T284" s="129"/>
      <c r="U284" s="129"/>
      <c r="V284" s="129"/>
      <c r="W284" s="129"/>
    </row>
    <row r="285" spans="1:23" s="124" customFormat="1" ht="12.75" hidden="1">
      <c r="A285" s="394"/>
      <c r="B285" s="162" t="s">
        <v>143</v>
      </c>
      <c r="C285" s="137"/>
      <c r="D285" s="141"/>
      <c r="E285" s="141"/>
      <c r="F285" s="141" t="s">
        <v>784</v>
      </c>
      <c r="G285" s="141" t="s">
        <v>49</v>
      </c>
      <c r="H285" s="141" t="s">
        <v>569</v>
      </c>
      <c r="I285" s="147"/>
      <c r="J285" s="149"/>
      <c r="K285" s="147"/>
      <c r="L285" s="147"/>
      <c r="M285" s="147">
        <v>495.5</v>
      </c>
      <c r="N285" s="147"/>
      <c r="O285" s="389"/>
      <c r="P285" s="129"/>
      <c r="Q285" s="129"/>
      <c r="R285" s="129"/>
      <c r="S285" s="129"/>
      <c r="T285" s="129"/>
      <c r="U285" s="129"/>
      <c r="V285" s="129"/>
      <c r="W285" s="129"/>
    </row>
    <row r="286" spans="1:23" s="124" customFormat="1" ht="25.5">
      <c r="A286" s="394"/>
      <c r="B286" s="176" t="s">
        <v>154</v>
      </c>
      <c r="C286" s="137"/>
      <c r="D286" s="141" t="s">
        <v>568</v>
      </c>
      <c r="E286" s="141" t="s">
        <v>569</v>
      </c>
      <c r="F286" s="141" t="s">
        <v>155</v>
      </c>
      <c r="G286" s="141"/>
      <c r="H286" s="141"/>
      <c r="I286" s="149">
        <f>I287</f>
        <v>800</v>
      </c>
      <c r="J286" s="149"/>
      <c r="K286" s="149">
        <f>K287</f>
        <v>667</v>
      </c>
      <c r="L286" s="149">
        <f>L287</f>
        <v>733</v>
      </c>
      <c r="M286" s="149">
        <f>M290+M293</f>
        <v>3104.5</v>
      </c>
      <c r="N286" s="149">
        <f>N290+N293</f>
        <v>5740</v>
      </c>
      <c r="O286" s="391">
        <f>O290+O293</f>
        <v>5980</v>
      </c>
      <c r="P286" s="129"/>
      <c r="Q286" s="129"/>
      <c r="R286" s="129"/>
      <c r="S286" s="129"/>
      <c r="T286" s="129"/>
      <c r="U286" s="129"/>
      <c r="V286" s="129"/>
      <c r="W286" s="129"/>
    </row>
    <row r="287" spans="1:23" s="124" customFormat="1" ht="25.5">
      <c r="A287" s="394"/>
      <c r="B287" s="240" t="s">
        <v>156</v>
      </c>
      <c r="C287" s="137"/>
      <c r="D287" s="141" t="s">
        <v>568</v>
      </c>
      <c r="E287" s="141" t="s">
        <v>569</v>
      </c>
      <c r="F287" s="141" t="s">
        <v>157</v>
      </c>
      <c r="G287" s="151"/>
      <c r="H287" s="141"/>
      <c r="I287" s="149">
        <f>I291</f>
        <v>800</v>
      </c>
      <c r="J287" s="149"/>
      <c r="K287" s="149">
        <f>K292</f>
        <v>667</v>
      </c>
      <c r="L287" s="149">
        <f>L292</f>
        <v>733</v>
      </c>
      <c r="M287" s="149">
        <f>M291</f>
        <v>400</v>
      </c>
      <c r="N287" s="149">
        <f>N291</f>
        <v>500</v>
      </c>
      <c r="O287" s="391">
        <f>O291</f>
        <v>600</v>
      </c>
      <c r="P287" s="129"/>
      <c r="Q287" s="129"/>
      <c r="R287" s="129"/>
      <c r="S287" s="129"/>
      <c r="T287" s="129"/>
      <c r="U287" s="129"/>
      <c r="V287" s="129"/>
      <c r="W287" s="129"/>
    </row>
    <row r="288" spans="1:23" s="124" customFormat="1" ht="12.75">
      <c r="A288" s="394"/>
      <c r="B288" s="246" t="s">
        <v>348</v>
      </c>
      <c r="C288" s="137"/>
      <c r="D288" s="141"/>
      <c r="E288" s="141"/>
      <c r="F288" s="141" t="s">
        <v>158</v>
      </c>
      <c r="G288" s="151"/>
      <c r="H288" s="141"/>
      <c r="I288" s="149"/>
      <c r="J288" s="149"/>
      <c r="K288" s="149"/>
      <c r="L288" s="149"/>
      <c r="M288" s="149">
        <f aca="true" t="shared" si="28" ref="M288:O289">M289</f>
        <v>2704.5</v>
      </c>
      <c r="N288" s="149">
        <f t="shared" si="28"/>
        <v>5240</v>
      </c>
      <c r="O288" s="391">
        <f t="shared" si="28"/>
        <v>5380</v>
      </c>
      <c r="P288" s="129"/>
      <c r="Q288" s="129"/>
      <c r="R288" s="129"/>
      <c r="S288" s="129"/>
      <c r="T288" s="129"/>
      <c r="U288" s="129"/>
      <c r="V288" s="129"/>
      <c r="W288" s="129"/>
    </row>
    <row r="289" spans="1:23" s="124" customFormat="1" ht="25.5">
      <c r="A289" s="394"/>
      <c r="B289" s="238" t="s">
        <v>264</v>
      </c>
      <c r="C289" s="137"/>
      <c r="D289" s="141"/>
      <c r="E289" s="141"/>
      <c r="F289" s="141" t="s">
        <v>158</v>
      </c>
      <c r="G289" s="151">
        <v>240</v>
      </c>
      <c r="H289" s="141"/>
      <c r="I289" s="149"/>
      <c r="J289" s="149"/>
      <c r="K289" s="149"/>
      <c r="L289" s="149"/>
      <c r="M289" s="149">
        <f t="shared" si="28"/>
        <v>2704.5</v>
      </c>
      <c r="N289" s="149">
        <f t="shared" si="28"/>
        <v>5240</v>
      </c>
      <c r="O289" s="391">
        <f t="shared" si="28"/>
        <v>5380</v>
      </c>
      <c r="P289" s="129"/>
      <c r="Q289" s="129"/>
      <c r="R289" s="129"/>
      <c r="S289" s="129"/>
      <c r="T289" s="129"/>
      <c r="U289" s="129"/>
      <c r="V289" s="129"/>
      <c r="W289" s="129"/>
    </row>
    <row r="290" spans="1:23" s="124" customFormat="1" ht="12.75">
      <c r="A290" s="394"/>
      <c r="B290" s="162" t="s">
        <v>143</v>
      </c>
      <c r="C290" s="137"/>
      <c r="D290" s="141"/>
      <c r="E290" s="141"/>
      <c r="F290" s="141" t="s">
        <v>158</v>
      </c>
      <c r="G290" s="151">
        <v>240</v>
      </c>
      <c r="H290" s="141" t="s">
        <v>569</v>
      </c>
      <c r="I290" s="149"/>
      <c r="J290" s="149"/>
      <c r="K290" s="149"/>
      <c r="L290" s="149"/>
      <c r="M290" s="149">
        <v>2704.5</v>
      </c>
      <c r="N290" s="149">
        <v>5240</v>
      </c>
      <c r="O290" s="391">
        <v>5380</v>
      </c>
      <c r="P290" s="129"/>
      <c r="Q290" s="129"/>
      <c r="R290" s="129"/>
      <c r="S290" s="129"/>
      <c r="T290" s="129"/>
      <c r="U290" s="129"/>
      <c r="V290" s="129"/>
      <c r="W290" s="129"/>
    </row>
    <row r="291" spans="1:23" s="124" customFormat="1" ht="25.5">
      <c r="A291" s="394"/>
      <c r="B291" s="246" t="s">
        <v>159</v>
      </c>
      <c r="C291" s="137"/>
      <c r="D291" s="141"/>
      <c r="E291" s="141"/>
      <c r="F291" s="141" t="s">
        <v>160</v>
      </c>
      <c r="G291" s="151"/>
      <c r="H291" s="141"/>
      <c r="I291" s="149">
        <f>I292</f>
        <v>800</v>
      </c>
      <c r="J291" s="149"/>
      <c r="K291" s="149"/>
      <c r="L291" s="149"/>
      <c r="M291" s="149">
        <f aca="true" t="shared" si="29" ref="M291:O292">M292</f>
        <v>400</v>
      </c>
      <c r="N291" s="149">
        <f t="shared" si="29"/>
        <v>500</v>
      </c>
      <c r="O291" s="391">
        <f t="shared" si="29"/>
        <v>600</v>
      </c>
      <c r="P291" s="129"/>
      <c r="Q291" s="129"/>
      <c r="R291" s="129"/>
      <c r="S291" s="129"/>
      <c r="T291" s="129"/>
      <c r="U291" s="129"/>
      <c r="V291" s="129"/>
      <c r="W291" s="129"/>
    </row>
    <row r="292" spans="1:23" s="124" customFormat="1" ht="24.75" customHeight="1">
      <c r="A292" s="394"/>
      <c r="B292" s="238" t="s">
        <v>264</v>
      </c>
      <c r="C292" s="137"/>
      <c r="D292" s="141" t="s">
        <v>568</v>
      </c>
      <c r="E292" s="141" t="s">
        <v>569</v>
      </c>
      <c r="F292" s="141" t="s">
        <v>160</v>
      </c>
      <c r="G292" s="151">
        <v>240</v>
      </c>
      <c r="H292" s="141"/>
      <c r="I292" s="149">
        <f>I293</f>
        <v>800</v>
      </c>
      <c r="J292" s="149"/>
      <c r="K292" s="149">
        <v>667</v>
      </c>
      <c r="L292" s="149">
        <v>733</v>
      </c>
      <c r="M292" s="149">
        <f t="shared" si="29"/>
        <v>400</v>
      </c>
      <c r="N292" s="149">
        <f t="shared" si="29"/>
        <v>500</v>
      </c>
      <c r="O292" s="391">
        <f t="shared" si="29"/>
        <v>600</v>
      </c>
      <c r="P292" s="129"/>
      <c r="Q292" s="129"/>
      <c r="R292" s="129"/>
      <c r="S292" s="129"/>
      <c r="T292" s="129"/>
      <c r="U292" s="129"/>
      <c r="V292" s="129"/>
      <c r="W292" s="129"/>
    </row>
    <row r="293" spans="1:23" s="124" customFormat="1" ht="12.75">
      <c r="A293" s="394"/>
      <c r="B293" s="162" t="s">
        <v>143</v>
      </c>
      <c r="C293" s="137"/>
      <c r="D293" s="141"/>
      <c r="E293" s="141"/>
      <c r="F293" s="141" t="s">
        <v>160</v>
      </c>
      <c r="G293" s="151">
        <v>240</v>
      </c>
      <c r="H293" s="141" t="s">
        <v>569</v>
      </c>
      <c r="I293" s="149">
        <v>800</v>
      </c>
      <c r="J293" s="149"/>
      <c r="K293" s="149">
        <v>667</v>
      </c>
      <c r="L293" s="149">
        <v>733</v>
      </c>
      <c r="M293" s="149">
        <v>400</v>
      </c>
      <c r="N293" s="149">
        <v>500</v>
      </c>
      <c r="O293" s="391">
        <v>600</v>
      </c>
      <c r="P293" s="129"/>
      <c r="Q293" s="129"/>
      <c r="R293" s="129"/>
      <c r="S293" s="129"/>
      <c r="T293" s="129"/>
      <c r="U293" s="129"/>
      <c r="V293" s="129"/>
      <c r="W293" s="129"/>
    </row>
    <row r="294" spans="1:15" ht="38.25">
      <c r="A294" s="402">
        <v>6</v>
      </c>
      <c r="B294" s="248" t="s">
        <v>205</v>
      </c>
      <c r="C294" s="249"/>
      <c r="D294" s="250" t="s">
        <v>595</v>
      </c>
      <c r="E294" s="249" t="s">
        <v>614</v>
      </c>
      <c r="F294" s="249" t="s">
        <v>206</v>
      </c>
      <c r="G294" s="251"/>
      <c r="H294" s="249"/>
      <c r="I294" s="252">
        <f>I295</f>
        <v>3497.612</v>
      </c>
      <c r="J294" s="253"/>
      <c r="K294" s="252">
        <f>K296</f>
        <v>4000</v>
      </c>
      <c r="L294" s="252">
        <f>L296</f>
        <v>0</v>
      </c>
      <c r="M294" s="252">
        <f aca="true" t="shared" si="30" ref="M294:O296">M295</f>
        <v>2200</v>
      </c>
      <c r="N294" s="252">
        <f t="shared" si="30"/>
        <v>1748</v>
      </c>
      <c r="O294" s="403">
        <f t="shared" si="30"/>
        <v>816.12</v>
      </c>
    </row>
    <row r="295" spans="1:256" s="107" customFormat="1" ht="30.75" customHeight="1">
      <c r="A295" s="404"/>
      <c r="B295" s="239" t="s">
        <v>207</v>
      </c>
      <c r="C295" s="239"/>
      <c r="D295" s="239"/>
      <c r="E295" s="239"/>
      <c r="F295" s="156" t="s">
        <v>208</v>
      </c>
      <c r="G295" s="239"/>
      <c r="H295" s="239"/>
      <c r="I295" s="254">
        <f>I296</f>
        <v>3497.612</v>
      </c>
      <c r="J295" s="239"/>
      <c r="K295" s="239"/>
      <c r="L295" s="239"/>
      <c r="M295" s="254">
        <f t="shared" si="30"/>
        <v>2200</v>
      </c>
      <c r="N295" s="254">
        <f t="shared" si="30"/>
        <v>1748</v>
      </c>
      <c r="O295" s="405">
        <f t="shared" si="30"/>
        <v>816.12</v>
      </c>
      <c r="P295" s="255"/>
      <c r="Q295" s="255"/>
      <c r="R295" s="255"/>
      <c r="S295" s="255"/>
      <c r="T295" s="255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55"/>
      <c r="AE295" s="255"/>
      <c r="AF295" s="255"/>
      <c r="AG295" s="255"/>
      <c r="AH295" s="255"/>
      <c r="AI295" s="255"/>
      <c r="AJ295" s="255"/>
      <c r="AK295" s="255"/>
      <c r="AL295" s="255"/>
      <c r="AM295" s="255"/>
      <c r="AN295" s="255"/>
      <c r="AO295" s="255"/>
      <c r="AP295" s="255"/>
      <c r="AQ295" s="255"/>
      <c r="AR295" s="255"/>
      <c r="AS295" s="255"/>
      <c r="AT295" s="255"/>
      <c r="AU295" s="255"/>
      <c r="AV295" s="255"/>
      <c r="AW295" s="255"/>
      <c r="AX295" s="255"/>
      <c r="AY295" s="255"/>
      <c r="AZ295" s="255"/>
      <c r="BA295" s="255"/>
      <c r="BB295" s="255"/>
      <c r="BC295" s="255"/>
      <c r="BD295" s="255"/>
      <c r="BE295" s="255"/>
      <c r="BF295" s="255"/>
      <c r="BG295" s="255"/>
      <c r="BH295" s="255"/>
      <c r="BI295" s="255"/>
      <c r="BJ295" s="255"/>
      <c r="BK295" s="255"/>
      <c r="BL295" s="255"/>
      <c r="BM295" s="255"/>
      <c r="BN295" s="255"/>
      <c r="BO295" s="255"/>
      <c r="BP295" s="255"/>
      <c r="BQ295" s="255"/>
      <c r="BR295" s="255"/>
      <c r="BS295" s="255"/>
      <c r="BT295" s="255"/>
      <c r="BU295" s="255"/>
      <c r="BV295" s="255"/>
      <c r="BW295" s="255"/>
      <c r="BX295" s="255"/>
      <c r="BY295" s="255"/>
      <c r="BZ295" s="255"/>
      <c r="CA295" s="255"/>
      <c r="CB295" s="255"/>
      <c r="CC295" s="255"/>
      <c r="CD295" s="255"/>
      <c r="CE295" s="255"/>
      <c r="CF295" s="255"/>
      <c r="CG295" s="255"/>
      <c r="CH295" s="255"/>
      <c r="CI295" s="255"/>
      <c r="CJ295" s="255"/>
      <c r="CK295" s="255"/>
      <c r="CL295" s="255"/>
      <c r="CM295" s="255"/>
      <c r="CN295" s="255"/>
      <c r="CO295" s="255"/>
      <c r="CP295" s="255"/>
      <c r="CQ295" s="255"/>
      <c r="CR295" s="255"/>
      <c r="CS295" s="255"/>
      <c r="CT295" s="255"/>
      <c r="CU295" s="255"/>
      <c r="CV295" s="255"/>
      <c r="CW295" s="255"/>
      <c r="CX295" s="255"/>
      <c r="CY295" s="255"/>
      <c r="CZ295" s="255"/>
      <c r="DA295" s="255"/>
      <c r="DB295" s="255"/>
      <c r="DC295" s="255"/>
      <c r="DD295" s="255"/>
      <c r="DE295" s="255"/>
      <c r="DF295" s="255"/>
      <c r="DG295" s="255"/>
      <c r="DH295" s="255"/>
      <c r="DI295" s="255"/>
      <c r="DJ295" s="255"/>
      <c r="DK295" s="255"/>
      <c r="DL295" s="255"/>
      <c r="DM295" s="255"/>
      <c r="DN295" s="255"/>
      <c r="DO295" s="255"/>
      <c r="DP295" s="255"/>
      <c r="DQ295" s="255"/>
      <c r="DR295" s="255"/>
      <c r="DS295" s="255"/>
      <c r="DT295" s="255"/>
      <c r="DU295" s="255"/>
      <c r="DV295" s="255"/>
      <c r="DW295" s="255"/>
      <c r="DX295" s="255"/>
      <c r="DY295" s="255"/>
      <c r="DZ295" s="255"/>
      <c r="EA295" s="255"/>
      <c r="EB295" s="255"/>
      <c r="EC295" s="255"/>
      <c r="ED295" s="255"/>
      <c r="EE295" s="255"/>
      <c r="EF295" s="255"/>
      <c r="EG295" s="255"/>
      <c r="EH295" s="255"/>
      <c r="EI295" s="255"/>
      <c r="EJ295" s="255"/>
      <c r="EK295" s="255"/>
      <c r="EL295" s="255"/>
      <c r="EM295" s="255"/>
      <c r="EN295" s="255"/>
      <c r="EO295" s="255"/>
      <c r="EP295" s="255"/>
      <c r="EQ295" s="255"/>
      <c r="ER295" s="255"/>
      <c r="ES295" s="255"/>
      <c r="ET295" s="255"/>
      <c r="EU295" s="255"/>
      <c r="EV295" s="255"/>
      <c r="EW295" s="255"/>
      <c r="EX295" s="255"/>
      <c r="EY295" s="255"/>
      <c r="EZ295" s="255"/>
      <c r="FA295" s="255"/>
      <c r="FB295" s="255"/>
      <c r="FC295" s="255"/>
      <c r="FD295" s="255"/>
      <c r="FE295" s="255"/>
      <c r="FF295" s="255"/>
      <c r="FG295" s="255"/>
      <c r="FH295" s="255"/>
      <c r="FI295" s="255"/>
      <c r="FJ295" s="255"/>
      <c r="FK295" s="255"/>
      <c r="FL295" s="255"/>
      <c r="FM295" s="255"/>
      <c r="FN295" s="255"/>
      <c r="FO295" s="255"/>
      <c r="FP295" s="255"/>
      <c r="FQ295" s="255"/>
      <c r="FR295" s="255"/>
      <c r="FS295" s="255"/>
      <c r="FT295" s="255"/>
      <c r="FU295" s="255"/>
      <c r="FV295" s="255"/>
      <c r="FW295" s="255"/>
      <c r="FX295" s="255"/>
      <c r="FY295" s="255"/>
      <c r="FZ295" s="255"/>
      <c r="GA295" s="255"/>
      <c r="GB295" s="255"/>
      <c r="GC295" s="255"/>
      <c r="GD295" s="255"/>
      <c r="GE295" s="255"/>
      <c r="GF295" s="255"/>
      <c r="GG295" s="255"/>
      <c r="GH295" s="255"/>
      <c r="GI295" s="255"/>
      <c r="GJ295" s="255"/>
      <c r="GK295" s="255"/>
      <c r="GL295" s="255"/>
      <c r="GM295" s="255"/>
      <c r="GN295" s="255"/>
      <c r="GO295" s="255"/>
      <c r="GP295" s="255"/>
      <c r="GQ295" s="255"/>
      <c r="GR295" s="255"/>
      <c r="GS295" s="255"/>
      <c r="GT295" s="255"/>
      <c r="GU295" s="255"/>
      <c r="GV295" s="255"/>
      <c r="GW295" s="255"/>
      <c r="GX295" s="255"/>
      <c r="GY295" s="255"/>
      <c r="GZ295" s="255"/>
      <c r="HA295" s="255"/>
      <c r="HB295" s="255"/>
      <c r="HC295" s="255"/>
      <c r="HD295" s="255"/>
      <c r="HE295" s="255"/>
      <c r="HF295" s="255"/>
      <c r="HG295" s="255"/>
      <c r="HH295" s="255"/>
      <c r="HI295" s="255"/>
      <c r="HJ295" s="255"/>
      <c r="HK295" s="255"/>
      <c r="HL295" s="255"/>
      <c r="HM295" s="255"/>
      <c r="HN295" s="255"/>
      <c r="HO295" s="255"/>
      <c r="HP295" s="255"/>
      <c r="HQ295" s="255"/>
      <c r="HR295" s="255"/>
      <c r="HS295" s="255"/>
      <c r="HT295" s="255"/>
      <c r="HU295" s="255"/>
      <c r="HV295" s="255"/>
      <c r="HW295" s="255"/>
      <c r="HX295" s="255"/>
      <c r="HY295" s="255"/>
      <c r="HZ295" s="255"/>
      <c r="IA295" s="255"/>
      <c r="IB295" s="255"/>
      <c r="IC295" s="255"/>
      <c r="ID295" s="255"/>
      <c r="IE295" s="255"/>
      <c r="IF295" s="255"/>
      <c r="IG295" s="255"/>
      <c r="IH295" s="255"/>
      <c r="II295" s="255"/>
      <c r="IJ295" s="255"/>
      <c r="IK295" s="255"/>
      <c r="IL295" s="255"/>
      <c r="IM295" s="255"/>
      <c r="IN295" s="255"/>
      <c r="IO295" s="255"/>
      <c r="IP295" s="255"/>
      <c r="IQ295" s="255"/>
      <c r="IR295" s="255"/>
      <c r="IS295" s="255"/>
      <c r="IT295" s="255"/>
      <c r="IU295" s="255"/>
      <c r="IV295" s="255"/>
    </row>
    <row r="296" spans="1:15" ht="25.5">
      <c r="A296" s="406"/>
      <c r="B296" s="256" t="s">
        <v>209</v>
      </c>
      <c r="C296" s="257"/>
      <c r="D296" s="258" t="s">
        <v>595</v>
      </c>
      <c r="E296" s="257" t="s">
        <v>614</v>
      </c>
      <c r="F296" s="257" t="s">
        <v>210</v>
      </c>
      <c r="G296" s="257"/>
      <c r="H296" s="257"/>
      <c r="I296" s="259">
        <f>I297</f>
        <v>3497.612</v>
      </c>
      <c r="J296" s="260"/>
      <c r="K296" s="260">
        <f>K297</f>
        <v>4000</v>
      </c>
      <c r="L296" s="261">
        <f>L297</f>
        <v>0</v>
      </c>
      <c r="M296" s="259">
        <f t="shared" si="30"/>
        <v>2200</v>
      </c>
      <c r="N296" s="259">
        <f t="shared" si="30"/>
        <v>1748</v>
      </c>
      <c r="O296" s="407">
        <f t="shared" si="30"/>
        <v>816.12</v>
      </c>
    </row>
    <row r="297" spans="1:15" ht="12.75">
      <c r="A297" s="381"/>
      <c r="B297" s="196" t="s">
        <v>718</v>
      </c>
      <c r="C297" s="156"/>
      <c r="D297" s="151" t="s">
        <v>595</v>
      </c>
      <c r="E297" s="156" t="s">
        <v>614</v>
      </c>
      <c r="F297" s="156" t="s">
        <v>210</v>
      </c>
      <c r="G297" s="156" t="s">
        <v>170</v>
      </c>
      <c r="H297" s="156"/>
      <c r="I297" s="147">
        <f>I299</f>
        <v>3497.612</v>
      </c>
      <c r="J297" s="206"/>
      <c r="K297" s="154">
        <v>4000</v>
      </c>
      <c r="L297" s="153"/>
      <c r="M297" s="147">
        <f>M299</f>
        <v>2200</v>
      </c>
      <c r="N297" s="147">
        <f>N299</f>
        <v>1748</v>
      </c>
      <c r="O297" s="389">
        <f>O299</f>
        <v>816.12</v>
      </c>
    </row>
    <row r="298" spans="1:15" ht="51" hidden="1">
      <c r="A298" s="381"/>
      <c r="B298" s="196" t="s">
        <v>621</v>
      </c>
      <c r="C298" s="156"/>
      <c r="D298" s="151" t="s">
        <v>595</v>
      </c>
      <c r="E298" s="156" t="s">
        <v>614</v>
      </c>
      <c r="F298" s="156" t="s">
        <v>210</v>
      </c>
      <c r="G298" s="156"/>
      <c r="H298" s="156" t="s">
        <v>614</v>
      </c>
      <c r="I298" s="153"/>
      <c r="J298" s="153"/>
      <c r="K298" s="153"/>
      <c r="L298" s="153"/>
      <c r="M298" s="153"/>
      <c r="N298" s="153"/>
      <c r="O298" s="392"/>
    </row>
    <row r="299" spans="1:256" s="107" customFormat="1" ht="12.75">
      <c r="A299" s="381"/>
      <c r="B299" s="196" t="s">
        <v>613</v>
      </c>
      <c r="C299" s="156"/>
      <c r="D299" s="151"/>
      <c r="E299" s="156"/>
      <c r="F299" s="156" t="s">
        <v>210</v>
      </c>
      <c r="G299" s="156" t="s">
        <v>170</v>
      </c>
      <c r="H299" s="156" t="s">
        <v>614</v>
      </c>
      <c r="I299" s="147">
        <v>3497.612</v>
      </c>
      <c r="J299" s="153"/>
      <c r="K299" s="153"/>
      <c r="L299" s="153"/>
      <c r="M299" s="147">
        <v>2200</v>
      </c>
      <c r="N299" s="147">
        <f>48+1700</f>
        <v>1748</v>
      </c>
      <c r="O299" s="389">
        <v>816.12</v>
      </c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107" customFormat="1" ht="56.25" customHeight="1">
      <c r="A300" s="387">
        <v>7</v>
      </c>
      <c r="B300" s="207" t="s">
        <v>719</v>
      </c>
      <c r="C300" s="156"/>
      <c r="D300" s="155" t="s">
        <v>595</v>
      </c>
      <c r="E300" s="155" t="s">
        <v>636</v>
      </c>
      <c r="F300" s="155" t="s">
        <v>226</v>
      </c>
      <c r="G300" s="174"/>
      <c r="H300" s="155"/>
      <c r="I300" s="175">
        <f>I301</f>
        <v>7617.200000000001</v>
      </c>
      <c r="J300" s="174"/>
      <c r="K300" s="175">
        <f>K302+K305</f>
        <v>7617.2</v>
      </c>
      <c r="L300" s="215">
        <f>L302+L305</f>
        <v>7463.8</v>
      </c>
      <c r="M300" s="175">
        <f>M301</f>
        <v>44242.388999999996</v>
      </c>
      <c r="N300" s="175">
        <f>N301</f>
        <v>32518.875</v>
      </c>
      <c r="O300" s="393">
        <f>O301</f>
        <v>31004.17</v>
      </c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107" customFormat="1" ht="56.25" customHeight="1">
      <c r="A301" s="387"/>
      <c r="B301" s="246" t="s">
        <v>227</v>
      </c>
      <c r="C301" s="156"/>
      <c r="D301" s="155"/>
      <c r="E301" s="155"/>
      <c r="F301" s="156" t="s">
        <v>228</v>
      </c>
      <c r="G301" s="174"/>
      <c r="H301" s="155"/>
      <c r="I301" s="194">
        <f>I302+I305</f>
        <v>7617.200000000001</v>
      </c>
      <c r="J301" s="174"/>
      <c r="K301" s="175"/>
      <c r="L301" s="215"/>
      <c r="M301" s="194">
        <f>M302+M305</f>
        <v>44242.388999999996</v>
      </c>
      <c r="N301" s="194">
        <f>N302+N305</f>
        <v>32518.875</v>
      </c>
      <c r="O301" s="408">
        <f>O302+O305</f>
        <v>31004.17</v>
      </c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107" customFormat="1" ht="38.25">
      <c r="A302" s="381"/>
      <c r="B302" s="54" t="s">
        <v>229</v>
      </c>
      <c r="C302" s="156"/>
      <c r="D302" s="155" t="s">
        <v>595</v>
      </c>
      <c r="E302" s="155" t="s">
        <v>636</v>
      </c>
      <c r="F302" s="156" t="s">
        <v>230</v>
      </c>
      <c r="G302" s="156"/>
      <c r="H302" s="155"/>
      <c r="I302" s="147">
        <f>I303</f>
        <v>5253.466</v>
      </c>
      <c r="J302" s="153"/>
      <c r="K302" s="153">
        <f>K303</f>
        <v>5406.2</v>
      </c>
      <c r="L302" s="153">
        <f>L303</f>
        <v>5230.3</v>
      </c>
      <c r="M302" s="147">
        <f>M303</f>
        <v>23803.393</v>
      </c>
      <c r="N302" s="147">
        <f>N303</f>
        <v>10043.38</v>
      </c>
      <c r="O302" s="389">
        <f>O303</f>
        <v>6288.726</v>
      </c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107" customFormat="1" ht="24.75" customHeight="1">
      <c r="A303" s="381"/>
      <c r="B303" s="238" t="s">
        <v>264</v>
      </c>
      <c r="C303" s="156"/>
      <c r="D303" s="156" t="s">
        <v>595</v>
      </c>
      <c r="E303" s="156" t="s">
        <v>636</v>
      </c>
      <c r="F303" s="156" t="s">
        <v>230</v>
      </c>
      <c r="G303" s="156" t="s">
        <v>49</v>
      </c>
      <c r="H303" s="156"/>
      <c r="I303" s="147">
        <f>I304</f>
        <v>5253.466</v>
      </c>
      <c r="J303" s="153"/>
      <c r="K303" s="147">
        <v>5406.2</v>
      </c>
      <c r="L303" s="147">
        <v>5230.3</v>
      </c>
      <c r="M303" s="147">
        <f>M304</f>
        <v>23803.393</v>
      </c>
      <c r="N303" s="147">
        <f>N304</f>
        <v>10043.38</v>
      </c>
      <c r="O303" s="389">
        <f>O304</f>
        <v>6288.726</v>
      </c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107" customFormat="1" ht="12.75">
      <c r="A304" s="381"/>
      <c r="B304" s="162" t="s">
        <v>224</v>
      </c>
      <c r="C304" s="156"/>
      <c r="D304" s="156"/>
      <c r="E304" s="156"/>
      <c r="F304" s="156" t="s">
        <v>230</v>
      </c>
      <c r="G304" s="156" t="s">
        <v>49</v>
      </c>
      <c r="H304" s="156" t="s">
        <v>636</v>
      </c>
      <c r="I304" s="147">
        <v>5253.466</v>
      </c>
      <c r="J304" s="153"/>
      <c r="K304" s="147"/>
      <c r="L304" s="147"/>
      <c r="M304" s="147">
        <v>23803.393</v>
      </c>
      <c r="N304" s="147">
        <v>10043.38</v>
      </c>
      <c r="O304" s="389">
        <v>6288.726</v>
      </c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107" customFormat="1" ht="38.25">
      <c r="A305" s="381"/>
      <c r="B305" s="54" t="s">
        <v>231</v>
      </c>
      <c r="C305" s="156"/>
      <c r="D305" s="155" t="s">
        <v>595</v>
      </c>
      <c r="E305" s="155" t="s">
        <v>636</v>
      </c>
      <c r="F305" s="156" t="s">
        <v>232</v>
      </c>
      <c r="G305" s="156"/>
      <c r="H305" s="155"/>
      <c r="I305" s="147">
        <f>I306</f>
        <v>2363.734</v>
      </c>
      <c r="J305" s="152"/>
      <c r="K305" s="152">
        <f>K306</f>
        <v>2211</v>
      </c>
      <c r="L305" s="152">
        <f>L306</f>
        <v>2233.5</v>
      </c>
      <c r="M305" s="147">
        <f>M306</f>
        <v>20438.996</v>
      </c>
      <c r="N305" s="147">
        <f>N306</f>
        <v>22475.495</v>
      </c>
      <c r="O305" s="389">
        <f>O306</f>
        <v>24715.444</v>
      </c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107" customFormat="1" ht="24.75" customHeight="1">
      <c r="A306" s="381"/>
      <c r="B306" s="238" t="s">
        <v>264</v>
      </c>
      <c r="C306" s="156"/>
      <c r="D306" s="156" t="s">
        <v>595</v>
      </c>
      <c r="E306" s="156" t="s">
        <v>636</v>
      </c>
      <c r="F306" s="156" t="s">
        <v>232</v>
      </c>
      <c r="G306" s="156" t="s">
        <v>49</v>
      </c>
      <c r="H306" s="156"/>
      <c r="I306" s="147">
        <f>I308</f>
        <v>2363.734</v>
      </c>
      <c r="J306" s="152"/>
      <c r="K306" s="152">
        <v>2211</v>
      </c>
      <c r="L306" s="152">
        <v>2233.5</v>
      </c>
      <c r="M306" s="147">
        <f>M308</f>
        <v>20438.996</v>
      </c>
      <c r="N306" s="147">
        <f>N308</f>
        <v>22475.495</v>
      </c>
      <c r="O306" s="389">
        <f>O308</f>
        <v>24715.444</v>
      </c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107" customFormat="1" ht="18" customHeight="1" hidden="1">
      <c r="A307" s="381"/>
      <c r="B307" s="398"/>
      <c r="C307" s="156"/>
      <c r="D307" s="156"/>
      <c r="E307" s="156"/>
      <c r="F307" s="156"/>
      <c r="G307" s="156"/>
      <c r="H307" s="156"/>
      <c r="I307" s="147"/>
      <c r="J307" s="152"/>
      <c r="K307" s="152"/>
      <c r="L307" s="152"/>
      <c r="M307" s="147"/>
      <c r="N307" s="147"/>
      <c r="O307" s="389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107" customFormat="1" ht="12.75">
      <c r="A308" s="381"/>
      <c r="B308" s="162" t="s">
        <v>224</v>
      </c>
      <c r="C308" s="156"/>
      <c r="D308" s="156"/>
      <c r="E308" s="156"/>
      <c r="F308" s="156" t="s">
        <v>232</v>
      </c>
      <c r="G308" s="156" t="s">
        <v>49</v>
      </c>
      <c r="H308" s="156" t="s">
        <v>636</v>
      </c>
      <c r="I308" s="147">
        <v>2363.734</v>
      </c>
      <c r="J308" s="152"/>
      <c r="K308" s="152"/>
      <c r="L308" s="152"/>
      <c r="M308" s="147">
        <v>20438.996</v>
      </c>
      <c r="N308" s="147">
        <v>22475.495</v>
      </c>
      <c r="O308" s="389">
        <v>24715.444</v>
      </c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107" customFormat="1" ht="63.75">
      <c r="A309" s="387">
        <v>8</v>
      </c>
      <c r="B309" s="262" t="s">
        <v>797</v>
      </c>
      <c r="C309" s="156"/>
      <c r="D309" s="156"/>
      <c r="E309" s="156"/>
      <c r="F309" s="155" t="s">
        <v>211</v>
      </c>
      <c r="G309" s="156"/>
      <c r="H309" s="156"/>
      <c r="I309" s="147"/>
      <c r="J309" s="152"/>
      <c r="K309" s="152"/>
      <c r="L309" s="152"/>
      <c r="M309" s="152">
        <f>M310</f>
        <v>3648.499</v>
      </c>
      <c r="N309" s="152">
        <f>N310</f>
        <v>5470.8</v>
      </c>
      <c r="O309" s="409">
        <f>O310</f>
        <v>7537.880000000001</v>
      </c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107" customFormat="1" ht="38.25">
      <c r="A310" s="381"/>
      <c r="B310" s="240" t="s">
        <v>212</v>
      </c>
      <c r="C310" s="156"/>
      <c r="D310" s="156"/>
      <c r="E310" s="156"/>
      <c r="F310" s="156" t="s">
        <v>213</v>
      </c>
      <c r="G310" s="156"/>
      <c r="H310" s="156"/>
      <c r="I310" s="147"/>
      <c r="J310" s="152"/>
      <c r="K310" s="152"/>
      <c r="L310" s="152"/>
      <c r="M310" s="147">
        <f>M314+M311</f>
        <v>3648.499</v>
      </c>
      <c r="N310" s="147">
        <f>N314+N311</f>
        <v>5470.8</v>
      </c>
      <c r="O310" s="389">
        <f>O314+O311</f>
        <v>7537.880000000001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107" customFormat="1" ht="38.25">
      <c r="A311" s="381"/>
      <c r="B311" s="246" t="s">
        <v>214</v>
      </c>
      <c r="C311" s="156"/>
      <c r="D311" s="156"/>
      <c r="E311" s="156"/>
      <c r="F311" s="156" t="s">
        <v>215</v>
      </c>
      <c r="G311" s="156"/>
      <c r="H311" s="156"/>
      <c r="I311" s="147"/>
      <c r="J311" s="152"/>
      <c r="K311" s="152"/>
      <c r="L311" s="152"/>
      <c r="M311" s="147">
        <f aca="true" t="shared" si="31" ref="M311:O312">M312</f>
        <v>3282.5</v>
      </c>
      <c r="N311" s="147">
        <f t="shared" si="31"/>
        <v>5068.201</v>
      </c>
      <c r="O311" s="389">
        <f t="shared" si="31"/>
        <v>7095.021000000001</v>
      </c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107" customFormat="1" ht="25.5">
      <c r="A312" s="381"/>
      <c r="B312" s="238" t="s">
        <v>264</v>
      </c>
      <c r="C312" s="156"/>
      <c r="D312" s="156"/>
      <c r="E312" s="156"/>
      <c r="F312" s="156" t="s">
        <v>215</v>
      </c>
      <c r="G312" s="156" t="s">
        <v>49</v>
      </c>
      <c r="H312" s="156"/>
      <c r="I312" s="147"/>
      <c r="J312" s="152"/>
      <c r="K312" s="152"/>
      <c r="L312" s="152"/>
      <c r="M312" s="147">
        <f t="shared" si="31"/>
        <v>3282.5</v>
      </c>
      <c r="N312" s="147">
        <f t="shared" si="31"/>
        <v>5068.201</v>
      </c>
      <c r="O312" s="389">
        <f t="shared" si="31"/>
        <v>7095.021000000001</v>
      </c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107" customFormat="1" ht="12.75">
      <c r="A313" s="381"/>
      <c r="B313" s="162" t="s">
        <v>613</v>
      </c>
      <c r="C313" s="156"/>
      <c r="D313" s="156"/>
      <c r="E313" s="156"/>
      <c r="F313" s="156" t="s">
        <v>215</v>
      </c>
      <c r="G313" s="156" t="s">
        <v>49</v>
      </c>
      <c r="H313" s="156" t="s">
        <v>614</v>
      </c>
      <c r="I313" s="147"/>
      <c r="J313" s="152"/>
      <c r="K313" s="152"/>
      <c r="L313" s="152"/>
      <c r="M313" s="147">
        <f>3250+32.5</f>
        <v>3282.5</v>
      </c>
      <c r="N313" s="147">
        <f>3268.201+1800</f>
        <v>5068.201</v>
      </c>
      <c r="O313" s="389">
        <f>3595.021+3500</f>
        <v>7095.021000000001</v>
      </c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s="107" customFormat="1" ht="25.5">
      <c r="A314" s="381"/>
      <c r="B314" s="263" t="s">
        <v>343</v>
      </c>
      <c r="C314" s="156"/>
      <c r="D314" s="156"/>
      <c r="E314" s="156"/>
      <c r="F314" s="156" t="s">
        <v>219</v>
      </c>
      <c r="G314" s="156"/>
      <c r="H314" s="156"/>
      <c r="I314" s="147"/>
      <c r="J314" s="152"/>
      <c r="K314" s="152"/>
      <c r="L314" s="152"/>
      <c r="M314" s="147">
        <f aca="true" t="shared" si="32" ref="M314:O315">M315</f>
        <v>365.999</v>
      </c>
      <c r="N314" s="147">
        <f t="shared" si="32"/>
        <v>402.599</v>
      </c>
      <c r="O314" s="389">
        <f t="shared" si="32"/>
        <v>442.859</v>
      </c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15" ht="25.5">
      <c r="A315" s="381"/>
      <c r="B315" s="238" t="s">
        <v>264</v>
      </c>
      <c r="C315" s="156"/>
      <c r="D315" s="156"/>
      <c r="E315" s="156"/>
      <c r="F315" s="156" t="s">
        <v>219</v>
      </c>
      <c r="G315" s="156" t="s">
        <v>49</v>
      </c>
      <c r="H315" s="156"/>
      <c r="I315" s="147"/>
      <c r="J315" s="152"/>
      <c r="K315" s="152"/>
      <c r="L315" s="152"/>
      <c r="M315" s="147">
        <f t="shared" si="32"/>
        <v>365.999</v>
      </c>
      <c r="N315" s="147">
        <f t="shared" si="32"/>
        <v>402.599</v>
      </c>
      <c r="O315" s="389">
        <f t="shared" si="32"/>
        <v>442.859</v>
      </c>
    </row>
    <row r="316" spans="1:15" ht="12.75">
      <c r="A316" s="381"/>
      <c r="B316" s="162" t="s">
        <v>613</v>
      </c>
      <c r="C316" s="156"/>
      <c r="D316" s="156"/>
      <c r="E316" s="156"/>
      <c r="F316" s="156" t="s">
        <v>219</v>
      </c>
      <c r="G316" s="156" t="s">
        <v>49</v>
      </c>
      <c r="H316" s="156" t="s">
        <v>614</v>
      </c>
      <c r="I316" s="147"/>
      <c r="J316" s="152"/>
      <c r="K316" s="152"/>
      <c r="L316" s="152"/>
      <c r="M316" s="147">
        <f>85+280.199+0.8</f>
        <v>365.999</v>
      </c>
      <c r="N316" s="147">
        <v>402.599</v>
      </c>
      <c r="O316" s="389">
        <v>442.859</v>
      </c>
    </row>
    <row r="317" spans="1:15" ht="54.75" customHeight="1" hidden="1">
      <c r="A317" s="387">
        <v>9</v>
      </c>
      <c r="B317" s="216" t="s">
        <v>233</v>
      </c>
      <c r="C317" s="155"/>
      <c r="D317" s="121" t="s">
        <v>595</v>
      </c>
      <c r="E317" s="155" t="s">
        <v>636</v>
      </c>
      <c r="F317" s="155" t="s">
        <v>234</v>
      </c>
      <c r="G317" s="174"/>
      <c r="H317" s="155"/>
      <c r="I317" s="175">
        <f>I318</f>
        <v>3000</v>
      </c>
      <c r="J317" s="175"/>
      <c r="K317" s="175">
        <f>K319</f>
        <v>6008.35</v>
      </c>
      <c r="L317" s="175">
        <f>L319</f>
        <v>8515.705</v>
      </c>
      <c r="M317" s="175">
        <f aca="true" t="shared" si="33" ref="M317:O319">M318</f>
        <v>3000</v>
      </c>
      <c r="N317" s="175">
        <f t="shared" si="33"/>
        <v>0</v>
      </c>
      <c r="O317" s="393">
        <f t="shared" si="33"/>
        <v>0</v>
      </c>
    </row>
    <row r="318" spans="1:15" ht="38.25" hidden="1">
      <c r="A318" s="387"/>
      <c r="B318" s="246" t="s">
        <v>235</v>
      </c>
      <c r="C318" s="155"/>
      <c r="D318" s="121"/>
      <c r="E318" s="155"/>
      <c r="F318" s="156" t="s">
        <v>236</v>
      </c>
      <c r="G318" s="193"/>
      <c r="H318" s="156"/>
      <c r="I318" s="194">
        <f>I319</f>
        <v>3000</v>
      </c>
      <c r="J318" s="175"/>
      <c r="K318" s="175"/>
      <c r="L318" s="175"/>
      <c r="M318" s="194">
        <f t="shared" si="33"/>
        <v>3000</v>
      </c>
      <c r="N318" s="194">
        <f t="shared" si="33"/>
        <v>0</v>
      </c>
      <c r="O318" s="408">
        <f t="shared" si="33"/>
        <v>0</v>
      </c>
    </row>
    <row r="319" spans="1:15" ht="25.5" hidden="1">
      <c r="A319" s="381"/>
      <c r="B319" s="264" t="s">
        <v>238</v>
      </c>
      <c r="C319" s="156"/>
      <c r="D319" s="151" t="s">
        <v>595</v>
      </c>
      <c r="E319" s="156" t="s">
        <v>636</v>
      </c>
      <c r="F319" s="156" t="s">
        <v>239</v>
      </c>
      <c r="G319" s="156"/>
      <c r="H319" s="156"/>
      <c r="I319" s="147">
        <f>I320</f>
        <v>3000</v>
      </c>
      <c r="J319" s="153"/>
      <c r="K319" s="152">
        <f>K320</f>
        <v>6008.35</v>
      </c>
      <c r="L319" s="152">
        <f>L320</f>
        <v>8515.705</v>
      </c>
      <c r="M319" s="147">
        <f t="shared" si="33"/>
        <v>3000</v>
      </c>
      <c r="N319" s="147">
        <f t="shared" si="33"/>
        <v>0</v>
      </c>
      <c r="O319" s="389">
        <f t="shared" si="33"/>
        <v>0</v>
      </c>
    </row>
    <row r="320" spans="1:15" ht="12" customHeight="1" hidden="1">
      <c r="A320" s="381"/>
      <c r="B320" s="398" t="s">
        <v>512</v>
      </c>
      <c r="C320" s="156"/>
      <c r="D320" s="151" t="s">
        <v>595</v>
      </c>
      <c r="E320" s="156" t="s">
        <v>636</v>
      </c>
      <c r="F320" s="156" t="s">
        <v>239</v>
      </c>
      <c r="G320" s="156" t="s">
        <v>49</v>
      </c>
      <c r="H320" s="156"/>
      <c r="I320" s="147">
        <f>I326</f>
        <v>3000</v>
      </c>
      <c r="J320" s="153"/>
      <c r="K320" s="152">
        <v>6008.35</v>
      </c>
      <c r="L320" s="152">
        <v>8515.705</v>
      </c>
      <c r="M320" s="147">
        <f>M326</f>
        <v>3000</v>
      </c>
      <c r="N320" s="147">
        <f>N326</f>
        <v>0</v>
      </c>
      <c r="O320" s="389">
        <f>O326</f>
        <v>0</v>
      </c>
    </row>
    <row r="321" spans="1:15" ht="44.25" customHeight="1" hidden="1">
      <c r="A321" s="381"/>
      <c r="B321" s="150" t="s">
        <v>564</v>
      </c>
      <c r="C321" s="156"/>
      <c r="D321" s="155" t="s">
        <v>547</v>
      </c>
      <c r="E321" s="155" t="s">
        <v>549</v>
      </c>
      <c r="F321" s="155" t="s">
        <v>565</v>
      </c>
      <c r="G321" s="174"/>
      <c r="H321" s="155" t="s">
        <v>549</v>
      </c>
      <c r="I321" s="193"/>
      <c r="J321" s="174"/>
      <c r="K321" s="107"/>
      <c r="L321" s="181"/>
      <c r="M321" s="193"/>
      <c r="N321" s="193"/>
      <c r="O321" s="410"/>
    </row>
    <row r="322" spans="1:15" ht="38.25" hidden="1">
      <c r="A322" s="381"/>
      <c r="B322" s="54" t="s">
        <v>566</v>
      </c>
      <c r="C322" s="156"/>
      <c r="D322" s="156" t="s">
        <v>547</v>
      </c>
      <c r="E322" s="156" t="s">
        <v>549</v>
      </c>
      <c r="F322" s="156" t="s">
        <v>567</v>
      </c>
      <c r="G322" s="151"/>
      <c r="H322" s="156" t="s">
        <v>549</v>
      </c>
      <c r="I322" s="149"/>
      <c r="J322" s="149"/>
      <c r="K322" s="149"/>
      <c r="L322" s="149"/>
      <c r="M322" s="149"/>
      <c r="N322" s="149"/>
      <c r="O322" s="391"/>
    </row>
    <row r="323" spans="1:15" ht="42.75" customHeight="1" hidden="1">
      <c r="A323" s="381"/>
      <c r="B323" s="207" t="s">
        <v>623</v>
      </c>
      <c r="C323" s="155"/>
      <c r="D323" s="121" t="s">
        <v>595</v>
      </c>
      <c r="E323" s="155" t="s">
        <v>614</v>
      </c>
      <c r="F323" s="155" t="s">
        <v>624</v>
      </c>
      <c r="G323" s="174"/>
      <c r="H323" s="155" t="s">
        <v>614</v>
      </c>
      <c r="I323" s="193"/>
      <c r="J323" s="209"/>
      <c r="K323" s="107"/>
      <c r="L323" s="190"/>
      <c r="M323" s="193"/>
      <c r="N323" s="193"/>
      <c r="O323" s="410"/>
    </row>
    <row r="324" spans="1:15" ht="72.75" customHeight="1" hidden="1">
      <c r="A324" s="381"/>
      <c r="B324" s="54" t="s">
        <v>625</v>
      </c>
      <c r="C324" s="156"/>
      <c r="D324" s="151" t="s">
        <v>595</v>
      </c>
      <c r="E324" s="156" t="s">
        <v>614</v>
      </c>
      <c r="F324" s="156" t="s">
        <v>626</v>
      </c>
      <c r="G324" s="156"/>
      <c r="H324" s="156" t="s">
        <v>614</v>
      </c>
      <c r="I324" s="149"/>
      <c r="J324" s="153"/>
      <c r="K324" s="153"/>
      <c r="L324" s="153"/>
      <c r="M324" s="149"/>
      <c r="N324" s="149"/>
      <c r="O324" s="391"/>
    </row>
    <row r="325" spans="1:15" ht="57" customHeight="1" hidden="1">
      <c r="A325" s="381"/>
      <c r="B325" s="196" t="s">
        <v>627</v>
      </c>
      <c r="C325" s="155"/>
      <c r="D325" s="151" t="s">
        <v>595</v>
      </c>
      <c r="E325" s="156" t="s">
        <v>614</v>
      </c>
      <c r="F325" s="156" t="s">
        <v>628</v>
      </c>
      <c r="G325" s="156"/>
      <c r="H325" s="156" t="s">
        <v>614</v>
      </c>
      <c r="I325" s="149"/>
      <c r="J325" s="153"/>
      <c r="K325" s="153"/>
      <c r="L325" s="153"/>
      <c r="M325" s="149"/>
      <c r="N325" s="149"/>
      <c r="O325" s="391"/>
    </row>
    <row r="326" spans="1:15" ht="12.75" hidden="1">
      <c r="A326" s="381"/>
      <c r="B326" s="162" t="s">
        <v>224</v>
      </c>
      <c r="C326" s="156"/>
      <c r="D326" s="151" t="s">
        <v>595</v>
      </c>
      <c r="E326" s="156" t="s">
        <v>636</v>
      </c>
      <c r="F326" s="156" t="s">
        <v>239</v>
      </c>
      <c r="G326" s="156" t="s">
        <v>49</v>
      </c>
      <c r="H326" s="156" t="s">
        <v>636</v>
      </c>
      <c r="I326" s="147">
        <v>3000</v>
      </c>
      <c r="J326" s="153"/>
      <c r="K326" s="152">
        <v>6008.35</v>
      </c>
      <c r="L326" s="152">
        <v>8515.705</v>
      </c>
      <c r="M326" s="147">
        <v>3000</v>
      </c>
      <c r="N326" s="147">
        <f>3500-3500</f>
        <v>0</v>
      </c>
      <c r="O326" s="389">
        <f>3500-3500</f>
        <v>0</v>
      </c>
    </row>
    <row r="327" spans="1:15" ht="25.5" customHeight="1">
      <c r="A327" s="381"/>
      <c r="B327" s="234" t="s">
        <v>720</v>
      </c>
      <c r="C327" s="155"/>
      <c r="D327" s="151"/>
      <c r="E327" s="156"/>
      <c r="F327" s="156"/>
      <c r="G327" s="156"/>
      <c r="H327" s="156"/>
      <c r="I327" s="265">
        <f>I328+I394+I404</f>
        <v>47038.588</v>
      </c>
      <c r="J327" s="153"/>
      <c r="K327" s="152">
        <f>K328+K394+K404</f>
        <v>28148.265</v>
      </c>
      <c r="L327" s="152">
        <f>L328+L394+L404</f>
        <v>29104.548000000003</v>
      </c>
      <c r="M327" s="265">
        <f>M328+M394+M404</f>
        <v>31840.712</v>
      </c>
      <c r="N327" s="265">
        <f>N328+N394+N404</f>
        <v>22983.125000000004</v>
      </c>
      <c r="O327" s="411">
        <f>O328+O394+O404</f>
        <v>24438.730000000003</v>
      </c>
    </row>
    <row r="328" spans="1:23" s="124" customFormat="1" ht="38.25">
      <c r="A328" s="387">
        <v>9</v>
      </c>
      <c r="B328" s="184" t="s">
        <v>97</v>
      </c>
      <c r="C328" s="136"/>
      <c r="D328" s="137" t="s">
        <v>484</v>
      </c>
      <c r="E328" s="137" t="s">
        <v>510</v>
      </c>
      <c r="F328" s="138" t="s">
        <v>30</v>
      </c>
      <c r="G328" s="136"/>
      <c r="H328" s="137"/>
      <c r="I328" s="266">
        <f>I330+I389+I360+I363+I367+I374+I371</f>
        <v>14363.046000000004</v>
      </c>
      <c r="J328" s="143"/>
      <c r="K328" s="143">
        <f>K330+K357+K360+K363+K367+K374+K381</f>
        <v>14872.082</v>
      </c>
      <c r="L328" s="143">
        <f>L330+L357+L360+L363+L367+L374+L381</f>
        <v>15828.365000000002</v>
      </c>
      <c r="M328" s="266">
        <f>M333+M334+M337+M339+M346+M349+M354+M373+M376+M378+M393+M384</f>
        <v>18638.369000000002</v>
      </c>
      <c r="N328" s="266">
        <f>N333+N334+N337+N339+N346+N349+N354+N373+N376+N378+N393+N384</f>
        <v>18352.710000000003</v>
      </c>
      <c r="O328" s="412">
        <f>O333+O334+O337+O339+O346+O349+O354+O373+O376+O378+O393+O384</f>
        <v>19433.08</v>
      </c>
      <c r="P328" s="129"/>
      <c r="Q328" s="129"/>
      <c r="R328" s="129"/>
      <c r="S328" s="129"/>
      <c r="T328" s="129"/>
      <c r="U328" s="129"/>
      <c r="V328" s="129"/>
      <c r="W328" s="129"/>
    </row>
    <row r="329" spans="1:23" s="124" customFormat="1" ht="38.25">
      <c r="A329" s="387"/>
      <c r="B329" s="240" t="s">
        <v>66</v>
      </c>
      <c r="C329" s="136"/>
      <c r="D329" s="137"/>
      <c r="E329" s="137"/>
      <c r="F329" s="142" t="s">
        <v>44</v>
      </c>
      <c r="G329" s="136"/>
      <c r="H329" s="137"/>
      <c r="I329" s="267">
        <f>I328</f>
        <v>14363.046000000004</v>
      </c>
      <c r="J329" s="143"/>
      <c r="K329" s="143"/>
      <c r="L329" s="143"/>
      <c r="M329" s="267">
        <f>M328</f>
        <v>18638.369000000002</v>
      </c>
      <c r="N329" s="267">
        <f>N328</f>
        <v>18352.710000000003</v>
      </c>
      <c r="O329" s="413">
        <f>O328</f>
        <v>19433.08</v>
      </c>
      <c r="P329" s="129"/>
      <c r="Q329" s="129"/>
      <c r="R329" s="129"/>
      <c r="S329" s="129"/>
      <c r="T329" s="129"/>
      <c r="U329" s="129"/>
      <c r="V329" s="129"/>
      <c r="W329" s="129"/>
    </row>
    <row r="330" spans="1:23" s="124" customFormat="1" ht="12.75">
      <c r="A330" s="394"/>
      <c r="B330" s="240" t="s">
        <v>73</v>
      </c>
      <c r="C330" s="136"/>
      <c r="D330" s="141" t="s">
        <v>484</v>
      </c>
      <c r="E330" s="141" t="s">
        <v>510</v>
      </c>
      <c r="F330" s="142" t="s">
        <v>45</v>
      </c>
      <c r="G330" s="136"/>
      <c r="H330" s="141"/>
      <c r="I330" s="146">
        <f>I332+I335+I345+I348+I353</f>
        <v>12462.203000000003</v>
      </c>
      <c r="J330" s="139"/>
      <c r="K330" s="143">
        <f>K332+K335</f>
        <v>12437.288999999999</v>
      </c>
      <c r="L330" s="143">
        <f>L332+L335</f>
        <v>13307.900000000001</v>
      </c>
      <c r="M330" s="146">
        <f>M332+M335+M345+M348+M353</f>
        <v>15801.2</v>
      </c>
      <c r="N330" s="146">
        <f>N332+N335+N345+N348+N353</f>
        <v>15466.985</v>
      </c>
      <c r="O330" s="399">
        <f>O332+O335+O345+O348+O353</f>
        <v>16326.328000000001</v>
      </c>
      <c r="P330" s="129"/>
      <c r="Q330" s="129"/>
      <c r="R330" s="129"/>
      <c r="S330" s="129"/>
      <c r="T330" s="129"/>
      <c r="U330" s="129"/>
      <c r="V330" s="129"/>
      <c r="W330" s="129"/>
    </row>
    <row r="331" spans="1:23" s="124" customFormat="1" ht="12.75">
      <c r="A331" s="394"/>
      <c r="B331" s="268" t="s">
        <v>46</v>
      </c>
      <c r="C331" s="136"/>
      <c r="D331" s="141"/>
      <c r="E331" s="141"/>
      <c r="F331" s="138" t="s">
        <v>47</v>
      </c>
      <c r="G331" s="136"/>
      <c r="H331" s="137"/>
      <c r="I331" s="143">
        <f>I330</f>
        <v>12462.203000000003</v>
      </c>
      <c r="J331" s="139"/>
      <c r="K331" s="143"/>
      <c r="L331" s="143"/>
      <c r="M331" s="143">
        <f>M330</f>
        <v>15801.2</v>
      </c>
      <c r="N331" s="143">
        <f>N330</f>
        <v>15466.985</v>
      </c>
      <c r="O331" s="390">
        <f>O330</f>
        <v>16326.328000000001</v>
      </c>
      <c r="P331" s="129"/>
      <c r="Q331" s="129"/>
      <c r="R331" s="129"/>
      <c r="S331" s="129"/>
      <c r="T331" s="129"/>
      <c r="U331" s="129"/>
      <c r="V331" s="129"/>
      <c r="W331" s="129"/>
    </row>
    <row r="332" spans="1:23" s="124" customFormat="1" ht="21.75" customHeight="1">
      <c r="A332" s="394"/>
      <c r="B332" s="398" t="s">
        <v>721</v>
      </c>
      <c r="C332" s="136"/>
      <c r="D332" s="141"/>
      <c r="E332" s="141"/>
      <c r="F332" s="142" t="s">
        <v>47</v>
      </c>
      <c r="G332" s="145">
        <v>120</v>
      </c>
      <c r="H332" s="137"/>
      <c r="I332" s="146">
        <f>I333+I334</f>
        <v>8197.557</v>
      </c>
      <c r="J332" s="139"/>
      <c r="K332" s="143">
        <f>K333+K334</f>
        <v>9181.872</v>
      </c>
      <c r="L332" s="143">
        <f>L333+L334</f>
        <v>9824.604000000001</v>
      </c>
      <c r="M332" s="146">
        <f>M333+M334</f>
        <v>8858.747000000001</v>
      </c>
      <c r="N332" s="146">
        <f>N333+N334</f>
        <v>9671.235</v>
      </c>
      <c r="O332" s="399">
        <f>O333+O334</f>
        <v>10737.36</v>
      </c>
      <c r="P332" s="129"/>
      <c r="Q332" s="129"/>
      <c r="R332" s="129"/>
      <c r="S332" s="129"/>
      <c r="T332" s="129"/>
      <c r="U332" s="129"/>
      <c r="V332" s="129"/>
      <c r="W332" s="129"/>
    </row>
    <row r="333" spans="1:23" s="124" customFormat="1" ht="41.25" customHeight="1">
      <c r="A333" s="394"/>
      <c r="B333" s="247" t="s">
        <v>509</v>
      </c>
      <c r="C333" s="136"/>
      <c r="D333" s="141" t="s">
        <v>484</v>
      </c>
      <c r="E333" s="141" t="s">
        <v>510</v>
      </c>
      <c r="F333" s="142" t="s">
        <v>47</v>
      </c>
      <c r="G333" s="145">
        <v>120</v>
      </c>
      <c r="H333" s="141" t="s">
        <v>510</v>
      </c>
      <c r="I333" s="146">
        <f>807.519+241.455</f>
        <v>1048.974</v>
      </c>
      <c r="J333" s="143"/>
      <c r="K333" s="147">
        <v>1378.224</v>
      </c>
      <c r="L333" s="269">
        <v>1474.699</v>
      </c>
      <c r="M333" s="146">
        <v>611.298</v>
      </c>
      <c r="N333" s="146">
        <v>672.428</v>
      </c>
      <c r="O333" s="399">
        <v>739.672</v>
      </c>
      <c r="P333" s="129"/>
      <c r="Q333" s="129"/>
      <c r="R333" s="129"/>
      <c r="S333" s="129"/>
      <c r="T333" s="129"/>
      <c r="U333" s="129"/>
      <c r="V333" s="129"/>
      <c r="W333" s="129"/>
    </row>
    <row r="334" spans="1:15" ht="41.25" customHeight="1">
      <c r="A334" s="381"/>
      <c r="B334" s="414" t="s">
        <v>63</v>
      </c>
      <c r="C334" s="151"/>
      <c r="D334" s="151" t="s">
        <v>484</v>
      </c>
      <c r="E334" s="151" t="s">
        <v>485</v>
      </c>
      <c r="F334" s="142" t="s">
        <v>47</v>
      </c>
      <c r="G334" s="151">
        <v>120</v>
      </c>
      <c r="H334" s="151" t="s">
        <v>485</v>
      </c>
      <c r="I334" s="147">
        <f>5450.283+1.2+1697.1</f>
        <v>7148.5830000000005</v>
      </c>
      <c r="J334" s="147"/>
      <c r="K334" s="147">
        <v>7803.648</v>
      </c>
      <c r="L334" s="270">
        <v>8349.905</v>
      </c>
      <c r="M334" s="147">
        <v>8247.449</v>
      </c>
      <c r="N334" s="147">
        <v>8998.807</v>
      </c>
      <c r="O334" s="389">
        <v>9997.688</v>
      </c>
    </row>
    <row r="335" spans="1:23" s="124" customFormat="1" ht="29.25" customHeight="1">
      <c r="A335" s="394"/>
      <c r="B335" s="238" t="s">
        <v>264</v>
      </c>
      <c r="C335" s="136"/>
      <c r="D335" s="141" t="s">
        <v>484</v>
      </c>
      <c r="E335" s="141" t="s">
        <v>510</v>
      </c>
      <c r="F335" s="142" t="s">
        <v>47</v>
      </c>
      <c r="G335" s="145">
        <v>240</v>
      </c>
      <c r="H335" s="137"/>
      <c r="I335" s="146">
        <f>I337+I339</f>
        <v>3612.3460000000005</v>
      </c>
      <c r="J335" s="139"/>
      <c r="K335" s="139">
        <f>K337+K339</f>
        <v>3255.417</v>
      </c>
      <c r="L335" s="139">
        <f>L337+L339</f>
        <v>3483.296</v>
      </c>
      <c r="M335" s="146">
        <f>M337+M339</f>
        <v>6392.893</v>
      </c>
      <c r="N335" s="146">
        <f>N337+N339</f>
        <v>5795.75</v>
      </c>
      <c r="O335" s="399">
        <f>O337+O339</f>
        <v>5588.968</v>
      </c>
      <c r="P335" s="129"/>
      <c r="Q335" s="129"/>
      <c r="R335" s="129"/>
      <c r="S335" s="129"/>
      <c r="T335" s="129"/>
      <c r="U335" s="129"/>
      <c r="V335" s="129"/>
      <c r="W335" s="129"/>
    </row>
    <row r="336" spans="1:23" s="124" customFormat="1" ht="28.5" customHeight="1">
      <c r="A336" s="394"/>
      <c r="B336" s="238" t="s">
        <v>264</v>
      </c>
      <c r="C336" s="136"/>
      <c r="D336" s="141"/>
      <c r="E336" s="141"/>
      <c r="F336" s="142" t="s">
        <v>47</v>
      </c>
      <c r="G336" s="145">
        <v>240</v>
      </c>
      <c r="H336" s="141"/>
      <c r="I336" s="146">
        <f>I337</f>
        <v>1338.8210000000001</v>
      </c>
      <c r="J336" s="139"/>
      <c r="K336" s="139"/>
      <c r="L336" s="139"/>
      <c r="M336" s="146">
        <f>M337</f>
        <v>1318.821</v>
      </c>
      <c r="N336" s="146">
        <f>N337</f>
        <v>1199.08</v>
      </c>
      <c r="O336" s="399">
        <f>O337</f>
        <v>1171.869</v>
      </c>
      <c r="P336" s="129"/>
      <c r="Q336" s="129"/>
      <c r="R336" s="129"/>
      <c r="S336" s="129"/>
      <c r="T336" s="129"/>
      <c r="U336" s="129"/>
      <c r="V336" s="129"/>
      <c r="W336" s="129"/>
    </row>
    <row r="337" spans="1:23" s="124" customFormat="1" ht="42.75" customHeight="1">
      <c r="A337" s="394"/>
      <c r="B337" s="247" t="s">
        <v>509</v>
      </c>
      <c r="C337" s="136"/>
      <c r="D337" s="141"/>
      <c r="E337" s="141"/>
      <c r="F337" s="142" t="s">
        <v>47</v>
      </c>
      <c r="G337" s="145">
        <v>240</v>
      </c>
      <c r="H337" s="141" t="s">
        <v>510</v>
      </c>
      <c r="I337" s="146">
        <f>2387.795-1048.974</f>
        <v>1338.8210000000001</v>
      </c>
      <c r="J337" s="139"/>
      <c r="K337" s="148">
        <v>906.91</v>
      </c>
      <c r="L337" s="148">
        <v>970.393</v>
      </c>
      <c r="M337" s="146">
        <v>1318.821</v>
      </c>
      <c r="N337" s="146">
        <v>1199.08</v>
      </c>
      <c r="O337" s="399">
        <v>1171.869</v>
      </c>
      <c r="P337" s="129"/>
      <c r="Q337" s="129"/>
      <c r="R337" s="129"/>
      <c r="S337" s="129"/>
      <c r="T337" s="129"/>
      <c r="U337" s="129"/>
      <c r="V337" s="129"/>
      <c r="W337" s="129"/>
    </row>
    <row r="338" spans="1:23" s="124" customFormat="1" ht="27" customHeight="1">
      <c r="A338" s="394"/>
      <c r="B338" s="238" t="s">
        <v>264</v>
      </c>
      <c r="C338" s="136"/>
      <c r="D338" s="141"/>
      <c r="E338" s="141"/>
      <c r="F338" s="142" t="s">
        <v>47</v>
      </c>
      <c r="G338" s="151">
        <v>240</v>
      </c>
      <c r="H338" s="151"/>
      <c r="I338" s="147">
        <f>I339</f>
        <v>2273.525</v>
      </c>
      <c r="J338" s="139"/>
      <c r="K338" s="148"/>
      <c r="L338" s="148"/>
      <c r="M338" s="147">
        <f>M339</f>
        <v>5074.072</v>
      </c>
      <c r="N338" s="147">
        <f>N339</f>
        <v>4596.67</v>
      </c>
      <c r="O338" s="389">
        <f>O339</f>
        <v>4417.099</v>
      </c>
      <c r="P338" s="129"/>
      <c r="Q338" s="129"/>
      <c r="R338" s="129"/>
      <c r="S338" s="129"/>
      <c r="T338" s="129"/>
      <c r="U338" s="129"/>
      <c r="V338" s="129"/>
      <c r="W338" s="129"/>
    </row>
    <row r="339" spans="1:15" ht="39" customHeight="1">
      <c r="A339" s="381"/>
      <c r="B339" s="414" t="s">
        <v>63</v>
      </c>
      <c r="C339" s="151"/>
      <c r="D339" s="151" t="s">
        <v>484</v>
      </c>
      <c r="E339" s="151" t="s">
        <v>485</v>
      </c>
      <c r="F339" s="142" t="s">
        <v>47</v>
      </c>
      <c r="G339" s="151">
        <v>240</v>
      </c>
      <c r="H339" s="151" t="s">
        <v>485</v>
      </c>
      <c r="I339" s="147">
        <v>2273.525</v>
      </c>
      <c r="J339" s="147"/>
      <c r="K339" s="271">
        <v>2348.507</v>
      </c>
      <c r="L339" s="272">
        <v>2512.903</v>
      </c>
      <c r="M339" s="147">
        <v>5074.072</v>
      </c>
      <c r="N339" s="147">
        <v>4596.67</v>
      </c>
      <c r="O339" s="389">
        <v>4417.099</v>
      </c>
    </row>
    <row r="340" spans="1:15" ht="21" customHeight="1" hidden="1">
      <c r="A340" s="381"/>
      <c r="B340" s="398"/>
      <c r="C340" s="151"/>
      <c r="D340" s="151"/>
      <c r="E340" s="151"/>
      <c r="F340" s="151"/>
      <c r="G340" s="151"/>
      <c r="H340" s="151"/>
      <c r="I340" s="147"/>
      <c r="J340" s="147"/>
      <c r="K340" s="147"/>
      <c r="L340" s="149"/>
      <c r="M340" s="147"/>
      <c r="N340" s="147"/>
      <c r="O340" s="389"/>
    </row>
    <row r="341" spans="1:15" ht="21" customHeight="1" hidden="1">
      <c r="A341" s="381"/>
      <c r="B341" s="398" t="s">
        <v>512</v>
      </c>
      <c r="C341" s="151"/>
      <c r="D341" s="151" t="s">
        <v>484</v>
      </c>
      <c r="E341" s="151" t="s">
        <v>485</v>
      </c>
      <c r="F341" s="151">
        <v>9100004</v>
      </c>
      <c r="G341" s="151">
        <v>240</v>
      </c>
      <c r="H341" s="151" t="s">
        <v>485</v>
      </c>
      <c r="I341" s="147">
        <v>2215.573</v>
      </c>
      <c r="J341" s="147"/>
      <c r="K341" s="147">
        <f>I341*106%</f>
        <v>2348.50738</v>
      </c>
      <c r="L341" s="149">
        <f>K341*107%</f>
        <v>2512.9028966</v>
      </c>
      <c r="M341" s="147">
        <v>2215.573</v>
      </c>
      <c r="N341" s="147">
        <v>2215.573</v>
      </c>
      <c r="O341" s="389">
        <v>2215.573</v>
      </c>
    </row>
    <row r="342" spans="1:15" ht="21" customHeight="1" hidden="1">
      <c r="A342" s="381"/>
      <c r="B342" s="398"/>
      <c r="C342" s="151"/>
      <c r="D342" s="151"/>
      <c r="E342" s="151"/>
      <c r="F342" s="151"/>
      <c r="G342" s="151"/>
      <c r="H342" s="151"/>
      <c r="I342" s="147"/>
      <c r="J342" s="147"/>
      <c r="K342" s="147"/>
      <c r="L342" s="149"/>
      <c r="M342" s="147"/>
      <c r="N342" s="147"/>
      <c r="O342" s="389"/>
    </row>
    <row r="343" spans="1:15" ht="21" customHeight="1" hidden="1">
      <c r="A343" s="381"/>
      <c r="B343" s="398"/>
      <c r="C343" s="151"/>
      <c r="D343" s="151"/>
      <c r="E343" s="151"/>
      <c r="F343" s="151">
        <v>9100004</v>
      </c>
      <c r="G343" s="151"/>
      <c r="H343" s="151" t="s">
        <v>485</v>
      </c>
      <c r="I343" s="147" t="e">
        <f>#REF!+I339</f>
        <v>#REF!</v>
      </c>
      <c r="J343" s="147"/>
      <c r="K343" s="147" t="e">
        <f>#REF!+K339</f>
        <v>#REF!</v>
      </c>
      <c r="L343" s="149" t="e">
        <f>#REF!+L339</f>
        <v>#REF!</v>
      </c>
      <c r="M343" s="147" t="e">
        <f>#REF!+M339</f>
        <v>#REF!</v>
      </c>
      <c r="N343" s="147" t="e">
        <f>#REF!+N339</f>
        <v>#REF!</v>
      </c>
      <c r="O343" s="389" t="e">
        <f>#REF!+O339</f>
        <v>#REF!</v>
      </c>
    </row>
    <row r="344" spans="1:15" ht="38.25" hidden="1">
      <c r="A344" s="381"/>
      <c r="B344" s="247" t="s">
        <v>67</v>
      </c>
      <c r="C344" s="151"/>
      <c r="D344" s="151"/>
      <c r="E344" s="151"/>
      <c r="F344" s="138" t="s">
        <v>68</v>
      </c>
      <c r="G344" s="121"/>
      <c r="H344" s="121"/>
      <c r="I344" s="152">
        <f>I345</f>
        <v>179.7</v>
      </c>
      <c r="J344" s="152"/>
      <c r="K344" s="152"/>
      <c r="L344" s="153"/>
      <c r="M344" s="152">
        <f aca="true" t="shared" si="34" ref="M344:O345">M345</f>
        <v>47.06</v>
      </c>
      <c r="N344" s="152">
        <f t="shared" si="34"/>
        <v>0</v>
      </c>
      <c r="O344" s="409">
        <f t="shared" si="34"/>
        <v>0</v>
      </c>
    </row>
    <row r="345" spans="1:15" ht="12.75" hidden="1">
      <c r="A345" s="381"/>
      <c r="B345" s="247" t="s">
        <v>486</v>
      </c>
      <c r="C345" s="151"/>
      <c r="D345" s="151"/>
      <c r="E345" s="151"/>
      <c r="F345" s="142" t="s">
        <v>68</v>
      </c>
      <c r="G345" s="151">
        <v>540</v>
      </c>
      <c r="H345" s="151"/>
      <c r="I345" s="147">
        <f>I346</f>
        <v>179.7</v>
      </c>
      <c r="J345" s="147"/>
      <c r="K345" s="147"/>
      <c r="L345" s="149"/>
      <c r="M345" s="147">
        <f t="shared" si="34"/>
        <v>47.06</v>
      </c>
      <c r="N345" s="147">
        <f t="shared" si="34"/>
        <v>0</v>
      </c>
      <c r="O345" s="389">
        <f t="shared" si="34"/>
        <v>0</v>
      </c>
    </row>
    <row r="346" spans="1:15" ht="38.25" hidden="1">
      <c r="A346" s="381"/>
      <c r="B346" s="414" t="s">
        <v>63</v>
      </c>
      <c r="C346" s="151"/>
      <c r="D346" s="151"/>
      <c r="E346" s="151"/>
      <c r="F346" s="142" t="s">
        <v>68</v>
      </c>
      <c r="G346" s="151">
        <v>540</v>
      </c>
      <c r="H346" s="151" t="s">
        <v>485</v>
      </c>
      <c r="I346" s="147">
        <v>179.7</v>
      </c>
      <c r="J346" s="147"/>
      <c r="K346" s="147"/>
      <c r="L346" s="149"/>
      <c r="M346" s="147">
        <v>47.06</v>
      </c>
      <c r="N346" s="147"/>
      <c r="O346" s="389"/>
    </row>
    <row r="347" spans="1:256" s="107" customFormat="1" ht="38.25" hidden="1">
      <c r="A347" s="381"/>
      <c r="B347" s="273" t="s">
        <v>338</v>
      </c>
      <c r="C347" s="151"/>
      <c r="D347" s="151"/>
      <c r="E347" s="151"/>
      <c r="F347" s="138" t="s">
        <v>69</v>
      </c>
      <c r="G347" s="121"/>
      <c r="H347" s="121"/>
      <c r="I347" s="152">
        <f>I348</f>
        <v>303</v>
      </c>
      <c r="J347" s="152"/>
      <c r="K347" s="152"/>
      <c r="L347" s="153"/>
      <c r="M347" s="152">
        <f aca="true" t="shared" si="35" ref="M347:O348">M348</f>
        <v>304.5</v>
      </c>
      <c r="N347" s="152">
        <f t="shared" si="35"/>
        <v>0</v>
      </c>
      <c r="O347" s="409">
        <f t="shared" si="35"/>
        <v>0</v>
      </c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107" customFormat="1" ht="12.75" hidden="1">
      <c r="A348" s="381"/>
      <c r="B348" s="273" t="s">
        <v>722</v>
      </c>
      <c r="C348" s="151"/>
      <c r="D348" s="151"/>
      <c r="E348" s="151"/>
      <c r="F348" s="142" t="s">
        <v>69</v>
      </c>
      <c r="G348" s="151">
        <v>540</v>
      </c>
      <c r="H348" s="151"/>
      <c r="I348" s="147">
        <f>I349</f>
        <v>303</v>
      </c>
      <c r="J348" s="147"/>
      <c r="K348" s="147"/>
      <c r="L348" s="149"/>
      <c r="M348" s="147">
        <f t="shared" si="35"/>
        <v>304.5</v>
      </c>
      <c r="N348" s="147">
        <f t="shared" si="35"/>
        <v>0</v>
      </c>
      <c r="O348" s="389">
        <f t="shared" si="35"/>
        <v>0</v>
      </c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107" customFormat="1" ht="38.25" hidden="1">
      <c r="A349" s="381"/>
      <c r="B349" s="414" t="s">
        <v>63</v>
      </c>
      <c r="C349" s="151"/>
      <c r="D349" s="151"/>
      <c r="E349" s="151"/>
      <c r="F349" s="142" t="s">
        <v>69</v>
      </c>
      <c r="G349" s="151">
        <v>540</v>
      </c>
      <c r="H349" s="151" t="s">
        <v>485</v>
      </c>
      <c r="I349" s="147">
        <v>303</v>
      </c>
      <c r="J349" s="147"/>
      <c r="K349" s="147"/>
      <c r="L349" s="149"/>
      <c r="M349" s="147">
        <v>304.5</v>
      </c>
      <c r="N349" s="147"/>
      <c r="O349" s="389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107" customFormat="1" ht="38.25" hidden="1">
      <c r="A350" s="381"/>
      <c r="B350" s="246" t="s">
        <v>723</v>
      </c>
      <c r="C350" s="151"/>
      <c r="D350" s="151"/>
      <c r="E350" s="151"/>
      <c r="F350" s="142" t="s">
        <v>724</v>
      </c>
      <c r="G350" s="151">
        <v>540</v>
      </c>
      <c r="H350" s="151"/>
      <c r="I350" s="147"/>
      <c r="J350" s="147"/>
      <c r="K350" s="147"/>
      <c r="L350" s="149"/>
      <c r="M350" s="147"/>
      <c r="N350" s="147"/>
      <c r="O350" s="389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107" customFormat="1" ht="38.25" hidden="1">
      <c r="A351" s="381"/>
      <c r="B351" s="414" t="s">
        <v>63</v>
      </c>
      <c r="C351" s="151"/>
      <c r="D351" s="151"/>
      <c r="E351" s="151"/>
      <c r="F351" s="142" t="s">
        <v>724</v>
      </c>
      <c r="G351" s="151">
        <v>540</v>
      </c>
      <c r="H351" s="151" t="s">
        <v>485</v>
      </c>
      <c r="I351" s="147"/>
      <c r="J351" s="147"/>
      <c r="K351" s="147"/>
      <c r="L351" s="149"/>
      <c r="M351" s="147"/>
      <c r="N351" s="147"/>
      <c r="O351" s="389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107" customFormat="1" ht="63.75" hidden="1">
      <c r="A352" s="381"/>
      <c r="B352" s="274" t="s">
        <v>339</v>
      </c>
      <c r="C352" s="151"/>
      <c r="D352" s="151"/>
      <c r="E352" s="151"/>
      <c r="F352" s="138" t="s">
        <v>70</v>
      </c>
      <c r="G352" s="121"/>
      <c r="H352" s="121"/>
      <c r="I352" s="152">
        <f>I353</f>
        <v>169.6</v>
      </c>
      <c r="J352" s="152"/>
      <c r="K352" s="152"/>
      <c r="L352" s="153"/>
      <c r="M352" s="152">
        <f aca="true" t="shared" si="36" ref="M352:O353">M353</f>
        <v>198</v>
      </c>
      <c r="N352" s="152">
        <f t="shared" si="36"/>
        <v>0</v>
      </c>
      <c r="O352" s="409">
        <f t="shared" si="36"/>
        <v>0</v>
      </c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107" customFormat="1" ht="12.75" hidden="1">
      <c r="A353" s="381"/>
      <c r="B353" s="274" t="s">
        <v>722</v>
      </c>
      <c r="C353" s="151"/>
      <c r="D353" s="151"/>
      <c r="E353" s="151"/>
      <c r="F353" s="142" t="s">
        <v>70</v>
      </c>
      <c r="G353" s="151">
        <v>540</v>
      </c>
      <c r="H353" s="151"/>
      <c r="I353" s="147">
        <f>I354</f>
        <v>169.6</v>
      </c>
      <c r="J353" s="147"/>
      <c r="K353" s="147"/>
      <c r="L353" s="149"/>
      <c r="M353" s="147">
        <f t="shared" si="36"/>
        <v>198</v>
      </c>
      <c r="N353" s="147">
        <f t="shared" si="36"/>
        <v>0</v>
      </c>
      <c r="O353" s="389">
        <f t="shared" si="36"/>
        <v>0</v>
      </c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107" customFormat="1" ht="38.25" hidden="1">
      <c r="A354" s="381"/>
      <c r="B354" s="414" t="s">
        <v>63</v>
      </c>
      <c r="C354" s="151"/>
      <c r="D354" s="151"/>
      <c r="E354" s="151"/>
      <c r="F354" s="142" t="s">
        <v>70</v>
      </c>
      <c r="G354" s="151">
        <v>540</v>
      </c>
      <c r="H354" s="151" t="s">
        <v>485</v>
      </c>
      <c r="I354" s="147">
        <v>169.6</v>
      </c>
      <c r="J354" s="147"/>
      <c r="K354" s="147"/>
      <c r="L354" s="149"/>
      <c r="M354" s="147">
        <v>198</v>
      </c>
      <c r="N354" s="147"/>
      <c r="O354" s="389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107" customFormat="1" ht="51" hidden="1">
      <c r="A355" s="381"/>
      <c r="B355" s="240" t="s">
        <v>71</v>
      </c>
      <c r="C355" s="151"/>
      <c r="D355" s="151"/>
      <c r="E355" s="151"/>
      <c r="F355" s="155" t="s">
        <v>72</v>
      </c>
      <c r="G355" s="151"/>
      <c r="H355" s="151"/>
      <c r="I355" s="152">
        <f>I356</f>
        <v>0</v>
      </c>
      <c r="J355" s="147"/>
      <c r="K355" s="147"/>
      <c r="L355" s="149"/>
      <c r="M355" s="152">
        <f aca="true" t="shared" si="37" ref="M355:O358">M356</f>
        <v>0</v>
      </c>
      <c r="N355" s="152">
        <f t="shared" si="37"/>
        <v>0</v>
      </c>
      <c r="O355" s="409">
        <f t="shared" si="37"/>
        <v>0</v>
      </c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107" customFormat="1" ht="21" customHeight="1" hidden="1">
      <c r="A356" s="381"/>
      <c r="B356" s="240" t="s">
        <v>73</v>
      </c>
      <c r="C356" s="151"/>
      <c r="D356" s="151"/>
      <c r="E356" s="151"/>
      <c r="F356" s="156" t="s">
        <v>74</v>
      </c>
      <c r="G356" s="151"/>
      <c r="H356" s="151"/>
      <c r="I356" s="147">
        <f>I357</f>
        <v>0</v>
      </c>
      <c r="J356" s="147"/>
      <c r="K356" s="147"/>
      <c r="L356" s="149"/>
      <c r="M356" s="147">
        <f t="shared" si="37"/>
        <v>0</v>
      </c>
      <c r="N356" s="147">
        <f t="shared" si="37"/>
        <v>0</v>
      </c>
      <c r="O356" s="389">
        <f t="shared" si="37"/>
        <v>0</v>
      </c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107" customFormat="1" ht="38.25" hidden="1">
      <c r="A357" s="381"/>
      <c r="B357" s="54" t="s">
        <v>75</v>
      </c>
      <c r="C357" s="151" t="s">
        <v>305</v>
      </c>
      <c r="D357" s="151" t="s">
        <v>484</v>
      </c>
      <c r="E357" s="151" t="s">
        <v>485</v>
      </c>
      <c r="F357" s="156" t="s">
        <v>76</v>
      </c>
      <c r="G357" s="156"/>
      <c r="H357" s="151"/>
      <c r="I357" s="146">
        <f>I358</f>
        <v>0</v>
      </c>
      <c r="J357" s="143"/>
      <c r="K357" s="143">
        <f>K358</f>
        <v>1223.888</v>
      </c>
      <c r="L357" s="139">
        <f>L358</f>
        <v>1309.56</v>
      </c>
      <c r="M357" s="146">
        <f t="shared" si="37"/>
        <v>0</v>
      </c>
      <c r="N357" s="146">
        <f t="shared" si="37"/>
        <v>0</v>
      </c>
      <c r="O357" s="399">
        <f t="shared" si="37"/>
        <v>0</v>
      </c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107" customFormat="1" ht="12.75" hidden="1">
      <c r="A358" s="381"/>
      <c r="B358" s="162" t="s">
        <v>721</v>
      </c>
      <c r="C358" s="151"/>
      <c r="D358" s="151" t="s">
        <v>484</v>
      </c>
      <c r="E358" s="151" t="s">
        <v>485</v>
      </c>
      <c r="F358" s="156" t="s">
        <v>76</v>
      </c>
      <c r="G358" s="151">
        <v>120</v>
      </c>
      <c r="H358" s="151"/>
      <c r="I358" s="146">
        <f>I359</f>
        <v>0</v>
      </c>
      <c r="J358" s="146"/>
      <c r="K358" s="147">
        <v>1223.888</v>
      </c>
      <c r="L358" s="147">
        <v>1309.56</v>
      </c>
      <c r="M358" s="146">
        <f t="shared" si="37"/>
        <v>0</v>
      </c>
      <c r="N358" s="146">
        <f t="shared" si="37"/>
        <v>0</v>
      </c>
      <c r="O358" s="399">
        <f t="shared" si="37"/>
        <v>0</v>
      </c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107" customFormat="1" ht="38.25" hidden="1">
      <c r="A359" s="381"/>
      <c r="B359" s="414" t="s">
        <v>63</v>
      </c>
      <c r="C359" s="151"/>
      <c r="D359" s="151"/>
      <c r="E359" s="151"/>
      <c r="F359" s="156" t="s">
        <v>76</v>
      </c>
      <c r="G359" s="151">
        <v>120</v>
      </c>
      <c r="H359" s="151" t="s">
        <v>485</v>
      </c>
      <c r="I359" s="146"/>
      <c r="J359" s="146"/>
      <c r="K359" s="147">
        <v>1223.888</v>
      </c>
      <c r="L359" s="147">
        <v>1309.56</v>
      </c>
      <c r="M359" s="146"/>
      <c r="N359" s="146"/>
      <c r="O359" s="399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107" customFormat="1" ht="63.75" hidden="1">
      <c r="A360" s="381"/>
      <c r="B360" s="42" t="s">
        <v>798</v>
      </c>
      <c r="C360" s="151"/>
      <c r="D360" s="151" t="s">
        <v>484</v>
      </c>
      <c r="E360" s="151" t="s">
        <v>485</v>
      </c>
      <c r="F360" s="155" t="s">
        <v>516</v>
      </c>
      <c r="G360" s="156"/>
      <c r="H360" s="151"/>
      <c r="I360" s="153">
        <f>I361</f>
        <v>0</v>
      </c>
      <c r="J360" s="153"/>
      <c r="K360" s="153">
        <f>K361</f>
        <v>171.8</v>
      </c>
      <c r="L360" s="153">
        <f>L361</f>
        <v>171.8</v>
      </c>
      <c r="M360" s="153">
        <f>M361</f>
        <v>0</v>
      </c>
      <c r="N360" s="153">
        <f>N361</f>
        <v>0</v>
      </c>
      <c r="O360" s="392">
        <f>O361</f>
        <v>0</v>
      </c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107" customFormat="1" ht="12.75" hidden="1">
      <c r="A361" s="381"/>
      <c r="B361" s="162" t="s">
        <v>517</v>
      </c>
      <c r="C361" s="151"/>
      <c r="D361" s="151" t="s">
        <v>484</v>
      </c>
      <c r="E361" s="151" t="s">
        <v>485</v>
      </c>
      <c r="F361" s="156" t="s">
        <v>516</v>
      </c>
      <c r="G361" s="156" t="s">
        <v>518</v>
      </c>
      <c r="H361" s="151"/>
      <c r="I361" s="149">
        <f>I362</f>
        <v>0</v>
      </c>
      <c r="J361" s="149"/>
      <c r="K361" s="149">
        <v>171.8</v>
      </c>
      <c r="L361" s="149">
        <v>171.8</v>
      </c>
      <c r="M361" s="149">
        <f>M362</f>
        <v>0</v>
      </c>
      <c r="N361" s="149">
        <f>N362</f>
        <v>0</v>
      </c>
      <c r="O361" s="391">
        <f>O362</f>
        <v>0</v>
      </c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107" customFormat="1" ht="38.25" hidden="1">
      <c r="A362" s="381"/>
      <c r="B362" s="414" t="s">
        <v>63</v>
      </c>
      <c r="C362" s="151"/>
      <c r="D362" s="151"/>
      <c r="E362" s="151"/>
      <c r="F362" s="156" t="s">
        <v>516</v>
      </c>
      <c r="G362" s="156" t="s">
        <v>518</v>
      </c>
      <c r="H362" s="151" t="s">
        <v>485</v>
      </c>
      <c r="I362" s="149"/>
      <c r="J362" s="149"/>
      <c r="K362" s="149">
        <v>171.8</v>
      </c>
      <c r="L362" s="149">
        <v>171.8</v>
      </c>
      <c r="M362" s="149"/>
      <c r="N362" s="149"/>
      <c r="O362" s="39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107" customFormat="1" ht="75" customHeight="1" hidden="1">
      <c r="A363" s="381"/>
      <c r="B363" s="275" t="s">
        <v>799</v>
      </c>
      <c r="C363" s="151"/>
      <c r="D363" s="156" t="s">
        <v>484</v>
      </c>
      <c r="E363" s="156" t="s">
        <v>485</v>
      </c>
      <c r="F363" s="155" t="s">
        <v>520</v>
      </c>
      <c r="G363" s="156"/>
      <c r="H363" s="156"/>
      <c r="I363" s="153">
        <f>I365</f>
        <v>0</v>
      </c>
      <c r="J363" s="153"/>
      <c r="K363" s="153">
        <f>K365</f>
        <v>263</v>
      </c>
      <c r="L363" s="153">
        <f>L365</f>
        <v>263</v>
      </c>
      <c r="M363" s="153">
        <f>M365</f>
        <v>0</v>
      </c>
      <c r="N363" s="153">
        <f>N365</f>
        <v>0</v>
      </c>
      <c r="O363" s="392">
        <f>O365</f>
        <v>0</v>
      </c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107" customFormat="1" ht="18" customHeight="1" hidden="1">
      <c r="A364" s="381"/>
      <c r="B364" s="158" t="s">
        <v>521</v>
      </c>
      <c r="C364" s="156"/>
      <c r="D364" s="156" t="s">
        <v>484</v>
      </c>
      <c r="E364" s="156" t="s">
        <v>485</v>
      </c>
      <c r="F364" s="156" t="s">
        <v>487</v>
      </c>
      <c r="G364" s="156"/>
      <c r="H364" s="156" t="s">
        <v>485</v>
      </c>
      <c r="I364" s="148"/>
      <c r="J364" s="148"/>
      <c r="K364" s="148"/>
      <c r="L364" s="148"/>
      <c r="M364" s="148"/>
      <c r="N364" s="148"/>
      <c r="O364" s="397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107" customFormat="1" ht="15" customHeight="1" hidden="1">
      <c r="A365" s="381"/>
      <c r="B365" s="162" t="s">
        <v>486</v>
      </c>
      <c r="C365" s="156"/>
      <c r="D365" s="156" t="s">
        <v>484</v>
      </c>
      <c r="E365" s="156" t="s">
        <v>485</v>
      </c>
      <c r="F365" s="156" t="s">
        <v>520</v>
      </c>
      <c r="G365" s="156" t="s">
        <v>61</v>
      </c>
      <c r="H365" s="156"/>
      <c r="I365" s="148">
        <f>I366</f>
        <v>0</v>
      </c>
      <c r="J365" s="148"/>
      <c r="K365" s="148">
        <v>263</v>
      </c>
      <c r="L365" s="148">
        <v>263</v>
      </c>
      <c r="M365" s="148">
        <f>M366</f>
        <v>0</v>
      </c>
      <c r="N365" s="148">
        <f>N366</f>
        <v>0</v>
      </c>
      <c r="O365" s="397">
        <f>O366</f>
        <v>0</v>
      </c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107" customFormat="1" ht="42" customHeight="1" hidden="1">
      <c r="A366" s="381"/>
      <c r="B366" s="414" t="s">
        <v>63</v>
      </c>
      <c r="C366" s="156"/>
      <c r="D366" s="156"/>
      <c r="E366" s="156"/>
      <c r="F366" s="156" t="s">
        <v>520</v>
      </c>
      <c r="G366" s="156" t="s">
        <v>61</v>
      </c>
      <c r="H366" s="156" t="s">
        <v>485</v>
      </c>
      <c r="I366" s="148"/>
      <c r="J366" s="148"/>
      <c r="K366" s="148">
        <v>263</v>
      </c>
      <c r="L366" s="148">
        <v>263</v>
      </c>
      <c r="M366" s="148"/>
      <c r="N366" s="148"/>
      <c r="O366" s="397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107" customFormat="1" ht="99" customHeight="1" hidden="1">
      <c r="A367" s="381"/>
      <c r="B367" s="276" t="s">
        <v>800</v>
      </c>
      <c r="C367" s="156"/>
      <c r="D367" s="156" t="s">
        <v>484</v>
      </c>
      <c r="E367" s="156" t="s">
        <v>485</v>
      </c>
      <c r="F367" s="155" t="s">
        <v>523</v>
      </c>
      <c r="G367" s="156"/>
      <c r="H367" s="156"/>
      <c r="I367" s="139">
        <f>I368</f>
        <v>0</v>
      </c>
      <c r="J367" s="139"/>
      <c r="K367" s="139">
        <f>K368</f>
        <v>130.1</v>
      </c>
      <c r="L367" s="139">
        <f>L368</f>
        <v>130.1</v>
      </c>
      <c r="M367" s="139">
        <f>M368</f>
        <v>0</v>
      </c>
      <c r="N367" s="139">
        <f>N368</f>
        <v>0</v>
      </c>
      <c r="O367" s="396">
        <f>O368</f>
        <v>0</v>
      </c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s="107" customFormat="1" ht="15" customHeight="1" hidden="1">
      <c r="A368" s="381"/>
      <c r="B368" s="162" t="s">
        <v>486</v>
      </c>
      <c r="C368" s="156"/>
      <c r="D368" s="156" t="s">
        <v>484</v>
      </c>
      <c r="E368" s="156" t="s">
        <v>485</v>
      </c>
      <c r="F368" s="156" t="s">
        <v>523</v>
      </c>
      <c r="G368" s="156" t="s">
        <v>61</v>
      </c>
      <c r="H368" s="156"/>
      <c r="I368" s="148">
        <f>I370</f>
        <v>0</v>
      </c>
      <c r="J368" s="148"/>
      <c r="K368" s="148">
        <v>130.1</v>
      </c>
      <c r="L368" s="148">
        <v>130.1</v>
      </c>
      <c r="M368" s="148">
        <f>M370</f>
        <v>0</v>
      </c>
      <c r="N368" s="148">
        <f>N370</f>
        <v>0</v>
      </c>
      <c r="O368" s="397">
        <f>O370</f>
        <v>0</v>
      </c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107" customFormat="1" ht="60" customHeight="1" hidden="1">
      <c r="A369" s="381"/>
      <c r="B369" s="160" t="s">
        <v>488</v>
      </c>
      <c r="C369" s="151"/>
      <c r="D369" s="151" t="s">
        <v>484</v>
      </c>
      <c r="E369" s="151" t="s">
        <v>485</v>
      </c>
      <c r="F369" s="156" t="s">
        <v>489</v>
      </c>
      <c r="G369" s="156"/>
      <c r="H369" s="151" t="s">
        <v>485</v>
      </c>
      <c r="I369" s="148"/>
      <c r="J369" s="148"/>
      <c r="K369" s="148"/>
      <c r="L369" s="148"/>
      <c r="M369" s="148"/>
      <c r="N369" s="148"/>
      <c r="O369" s="397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107" customFormat="1" ht="39.75" customHeight="1" hidden="1">
      <c r="A370" s="381"/>
      <c r="B370" s="245" t="s">
        <v>63</v>
      </c>
      <c r="C370" s="151"/>
      <c r="D370" s="151"/>
      <c r="E370" s="151"/>
      <c r="F370" s="156" t="s">
        <v>523</v>
      </c>
      <c r="G370" s="156" t="s">
        <v>61</v>
      </c>
      <c r="H370" s="156" t="s">
        <v>485</v>
      </c>
      <c r="I370" s="148"/>
      <c r="J370" s="148"/>
      <c r="K370" s="148">
        <v>130.1</v>
      </c>
      <c r="L370" s="148">
        <v>130.1</v>
      </c>
      <c r="M370" s="148"/>
      <c r="N370" s="148"/>
      <c r="O370" s="397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107" customFormat="1" ht="39.75" customHeight="1" hidden="1">
      <c r="A371" s="381"/>
      <c r="B371" s="247" t="s">
        <v>527</v>
      </c>
      <c r="C371" s="151"/>
      <c r="D371" s="151"/>
      <c r="E371" s="151"/>
      <c r="F371" s="155" t="s">
        <v>59</v>
      </c>
      <c r="G371" s="155"/>
      <c r="H371" s="155"/>
      <c r="I371" s="139">
        <f>I373</f>
        <v>170.1</v>
      </c>
      <c r="J371" s="139"/>
      <c r="K371" s="139"/>
      <c r="L371" s="139"/>
      <c r="M371" s="139">
        <f>M373</f>
        <v>188.2</v>
      </c>
      <c r="N371" s="139">
        <f>N373</f>
        <v>0</v>
      </c>
      <c r="O371" s="396">
        <f>O373</f>
        <v>0</v>
      </c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107" customFormat="1" ht="12.75" hidden="1">
      <c r="A372" s="381"/>
      <c r="B372" s="274" t="s">
        <v>722</v>
      </c>
      <c r="C372" s="151"/>
      <c r="D372" s="151"/>
      <c r="E372" s="151"/>
      <c r="F372" s="156" t="s">
        <v>59</v>
      </c>
      <c r="G372" s="156" t="s">
        <v>61</v>
      </c>
      <c r="H372" s="156"/>
      <c r="I372" s="148"/>
      <c r="J372" s="148"/>
      <c r="K372" s="148"/>
      <c r="L372" s="148"/>
      <c r="M372" s="148">
        <f>M373</f>
        <v>188.2</v>
      </c>
      <c r="N372" s="148">
        <f>N373</f>
        <v>0</v>
      </c>
      <c r="O372" s="397">
        <f>O373</f>
        <v>0</v>
      </c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107" customFormat="1" ht="25.5" hidden="1">
      <c r="A373" s="381"/>
      <c r="B373" s="245" t="s">
        <v>55</v>
      </c>
      <c r="C373" s="151"/>
      <c r="D373" s="151"/>
      <c r="E373" s="151"/>
      <c r="F373" s="156" t="s">
        <v>59</v>
      </c>
      <c r="G373" s="156" t="s">
        <v>61</v>
      </c>
      <c r="H373" s="156" t="s">
        <v>490</v>
      </c>
      <c r="I373" s="148">
        <v>170.1</v>
      </c>
      <c r="J373" s="148"/>
      <c r="K373" s="148"/>
      <c r="L373" s="148"/>
      <c r="M373" s="148">
        <v>188.2</v>
      </c>
      <c r="N373" s="148"/>
      <c r="O373" s="397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s="107" customFormat="1" ht="51">
      <c r="A374" s="381"/>
      <c r="B374" s="277" t="s">
        <v>728</v>
      </c>
      <c r="C374" s="151"/>
      <c r="D374" s="151" t="s">
        <v>484</v>
      </c>
      <c r="E374" s="151" t="s">
        <v>485</v>
      </c>
      <c r="F374" s="155" t="s">
        <v>100</v>
      </c>
      <c r="G374" s="156"/>
      <c r="H374" s="151"/>
      <c r="I374" s="139">
        <f>I375+I377</f>
        <v>547.5</v>
      </c>
      <c r="J374" s="139"/>
      <c r="K374" s="139">
        <f>K375+K377</f>
        <v>546.7</v>
      </c>
      <c r="L374" s="139">
        <f>L375+L377</f>
        <v>546.7</v>
      </c>
      <c r="M374" s="139">
        <f>M375+M377</f>
        <v>598.5</v>
      </c>
      <c r="N374" s="139">
        <f>N375+N377</f>
        <v>598.5</v>
      </c>
      <c r="O374" s="396">
        <f>O375+O377</f>
        <v>598.5</v>
      </c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107" customFormat="1" ht="12.75">
      <c r="A375" s="381"/>
      <c r="B375" s="278" t="s">
        <v>721</v>
      </c>
      <c r="C375" s="151"/>
      <c r="D375" s="151" t="s">
        <v>484</v>
      </c>
      <c r="E375" s="151" t="s">
        <v>485</v>
      </c>
      <c r="F375" s="156" t="s">
        <v>100</v>
      </c>
      <c r="G375" s="156" t="s">
        <v>39</v>
      </c>
      <c r="H375" s="151"/>
      <c r="I375" s="148">
        <f>I376</f>
        <v>510.3</v>
      </c>
      <c r="J375" s="148"/>
      <c r="K375" s="148">
        <f>546.7-45.2</f>
        <v>501.50000000000006</v>
      </c>
      <c r="L375" s="148">
        <f>546.7-45.2</f>
        <v>501.50000000000006</v>
      </c>
      <c r="M375" s="148">
        <f>M376</f>
        <v>561.3</v>
      </c>
      <c r="N375" s="148">
        <f>N376</f>
        <v>561.3</v>
      </c>
      <c r="O375" s="397">
        <f>O376</f>
        <v>561.3</v>
      </c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107" customFormat="1" ht="12.75">
      <c r="A376" s="381"/>
      <c r="B376" s="150" t="s">
        <v>87</v>
      </c>
      <c r="C376" s="151"/>
      <c r="D376" s="151"/>
      <c r="E376" s="151"/>
      <c r="F376" s="156" t="s">
        <v>100</v>
      </c>
      <c r="G376" s="156" t="s">
        <v>39</v>
      </c>
      <c r="H376" s="156" t="s">
        <v>538</v>
      </c>
      <c r="I376" s="148">
        <f>392.863+117.437</f>
        <v>510.3</v>
      </c>
      <c r="J376" s="148"/>
      <c r="K376" s="148">
        <f>546.7-45.2</f>
        <v>501.50000000000006</v>
      </c>
      <c r="L376" s="148">
        <f>546.7-45.2</f>
        <v>501.50000000000006</v>
      </c>
      <c r="M376" s="148">
        <v>561.3</v>
      </c>
      <c r="N376" s="148">
        <v>561.3</v>
      </c>
      <c r="O376" s="397">
        <v>561.3</v>
      </c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107" customFormat="1" ht="25.5">
      <c r="A377" s="381"/>
      <c r="B377" s="238" t="s">
        <v>264</v>
      </c>
      <c r="C377" s="151"/>
      <c r="D377" s="151"/>
      <c r="E377" s="151"/>
      <c r="F377" s="156" t="s">
        <v>100</v>
      </c>
      <c r="G377" s="156" t="s">
        <v>49</v>
      </c>
      <c r="H377" s="151"/>
      <c r="I377" s="148">
        <f>I378</f>
        <v>37.2</v>
      </c>
      <c r="J377" s="148"/>
      <c r="K377" s="148">
        <v>45.2</v>
      </c>
      <c r="L377" s="148">
        <v>45.2</v>
      </c>
      <c r="M377" s="148">
        <f>M378</f>
        <v>37.2</v>
      </c>
      <c r="N377" s="148">
        <f>N378</f>
        <v>37.2</v>
      </c>
      <c r="O377" s="397">
        <f>O378</f>
        <v>37.2</v>
      </c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107" customFormat="1" ht="12.75">
      <c r="A378" s="381"/>
      <c r="B378" s="150" t="s">
        <v>87</v>
      </c>
      <c r="C378" s="151"/>
      <c r="D378" s="151"/>
      <c r="E378" s="151"/>
      <c r="F378" s="156" t="s">
        <v>100</v>
      </c>
      <c r="G378" s="156" t="s">
        <v>49</v>
      </c>
      <c r="H378" s="156" t="s">
        <v>538</v>
      </c>
      <c r="I378" s="148">
        <f>17.5+15.7+4</f>
        <v>37.2</v>
      </c>
      <c r="J378" s="148"/>
      <c r="K378" s="148">
        <v>45.2</v>
      </c>
      <c r="L378" s="148">
        <v>45.2</v>
      </c>
      <c r="M378" s="148">
        <v>37.2</v>
      </c>
      <c r="N378" s="148">
        <v>37.2</v>
      </c>
      <c r="O378" s="397">
        <v>37.2</v>
      </c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107" customFormat="1" ht="42" customHeight="1" hidden="1">
      <c r="A379" s="381"/>
      <c r="B379" s="150" t="s">
        <v>55</v>
      </c>
      <c r="C379" s="156"/>
      <c r="D379" s="121" t="s">
        <v>484</v>
      </c>
      <c r="E379" s="155" t="s">
        <v>490</v>
      </c>
      <c r="F379" s="121" t="s">
        <v>491</v>
      </c>
      <c r="G379" s="121" t="s">
        <v>491</v>
      </c>
      <c r="H379" s="155"/>
      <c r="I379" s="153">
        <f>I380</f>
        <v>0</v>
      </c>
      <c r="J379" s="153"/>
      <c r="K379" s="153">
        <f aca="true" t="shared" si="38" ref="K379:O381">K380</f>
        <v>99.305</v>
      </c>
      <c r="L379" s="153">
        <f t="shared" si="38"/>
        <v>99.305</v>
      </c>
      <c r="M379" s="153">
        <f t="shared" si="38"/>
        <v>0</v>
      </c>
      <c r="N379" s="153">
        <f t="shared" si="38"/>
        <v>0</v>
      </c>
      <c r="O379" s="392">
        <f t="shared" si="38"/>
        <v>0</v>
      </c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07" customFormat="1" ht="38.25" hidden="1">
      <c r="A380" s="381"/>
      <c r="B380" s="150" t="s">
        <v>97</v>
      </c>
      <c r="C380" s="156"/>
      <c r="D380" s="121" t="s">
        <v>484</v>
      </c>
      <c r="E380" s="121" t="s">
        <v>490</v>
      </c>
      <c r="F380" s="155" t="s">
        <v>526</v>
      </c>
      <c r="G380" s="163"/>
      <c r="H380" s="121"/>
      <c r="I380" s="153">
        <f>I381</f>
        <v>0</v>
      </c>
      <c r="J380" s="153"/>
      <c r="K380" s="153">
        <f t="shared" si="38"/>
        <v>99.305</v>
      </c>
      <c r="L380" s="153">
        <f t="shared" si="38"/>
        <v>99.305</v>
      </c>
      <c r="M380" s="153">
        <f t="shared" si="38"/>
        <v>0</v>
      </c>
      <c r="N380" s="153">
        <f t="shared" si="38"/>
        <v>0</v>
      </c>
      <c r="O380" s="392">
        <f t="shared" si="38"/>
        <v>0</v>
      </c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07" customFormat="1" ht="68.25" customHeight="1" hidden="1">
      <c r="A381" s="381"/>
      <c r="B381" s="279" t="s">
        <v>801</v>
      </c>
      <c r="C381" s="156"/>
      <c r="D381" s="151" t="s">
        <v>484</v>
      </c>
      <c r="E381" s="151" t="s">
        <v>490</v>
      </c>
      <c r="F381" s="155" t="s">
        <v>528</v>
      </c>
      <c r="G381" s="156"/>
      <c r="H381" s="151"/>
      <c r="I381" s="148">
        <f>I382</f>
        <v>0</v>
      </c>
      <c r="J381" s="148"/>
      <c r="K381" s="148">
        <f t="shared" si="38"/>
        <v>99.305</v>
      </c>
      <c r="L381" s="148">
        <f t="shared" si="38"/>
        <v>99.305</v>
      </c>
      <c r="M381" s="148">
        <f t="shared" si="38"/>
        <v>0</v>
      </c>
      <c r="N381" s="148">
        <f t="shared" si="38"/>
        <v>0</v>
      </c>
      <c r="O381" s="397">
        <f t="shared" si="38"/>
        <v>0</v>
      </c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07" customFormat="1" ht="13.5" customHeight="1" hidden="1">
      <c r="A382" s="381"/>
      <c r="B382" s="398" t="s">
        <v>486</v>
      </c>
      <c r="C382" s="156"/>
      <c r="D382" s="151" t="s">
        <v>484</v>
      </c>
      <c r="E382" s="151" t="s">
        <v>490</v>
      </c>
      <c r="F382" s="156" t="s">
        <v>528</v>
      </c>
      <c r="G382" s="156" t="s">
        <v>61</v>
      </c>
      <c r="H382" s="151"/>
      <c r="I382" s="148">
        <f>I383</f>
        <v>0</v>
      </c>
      <c r="J382" s="148"/>
      <c r="K382" s="148">
        <v>99.305</v>
      </c>
      <c r="L382" s="148">
        <v>99.305</v>
      </c>
      <c r="M382" s="148">
        <f>M383</f>
        <v>0</v>
      </c>
      <c r="N382" s="148">
        <f>N383</f>
        <v>0</v>
      </c>
      <c r="O382" s="397">
        <f>O383</f>
        <v>0</v>
      </c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07" customFormat="1" ht="27.75" customHeight="1" hidden="1">
      <c r="A383" s="381"/>
      <c r="B383" s="245" t="s">
        <v>55</v>
      </c>
      <c r="C383" s="156"/>
      <c r="D383" s="151"/>
      <c r="E383" s="151"/>
      <c r="F383" s="156" t="s">
        <v>528</v>
      </c>
      <c r="G383" s="156" t="s">
        <v>61</v>
      </c>
      <c r="H383" s="151" t="s">
        <v>490</v>
      </c>
      <c r="I383" s="148"/>
      <c r="J383" s="148"/>
      <c r="K383" s="148">
        <v>99.305</v>
      </c>
      <c r="L383" s="148">
        <v>99.305</v>
      </c>
      <c r="M383" s="148"/>
      <c r="N383" s="148"/>
      <c r="O383" s="397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07" customFormat="1" ht="54" customHeight="1">
      <c r="A384" s="381"/>
      <c r="B384" s="240" t="s">
        <v>730</v>
      </c>
      <c r="C384" s="156"/>
      <c r="D384" s="151"/>
      <c r="E384" s="151"/>
      <c r="F384" s="155" t="s">
        <v>51</v>
      </c>
      <c r="G384" s="156"/>
      <c r="H384" s="151"/>
      <c r="I384" s="148"/>
      <c r="J384" s="148"/>
      <c r="K384" s="148"/>
      <c r="L384" s="148"/>
      <c r="M384" s="148">
        <f aca="true" t="shared" si="39" ref="M384:O387">M385</f>
        <v>599.603</v>
      </c>
      <c r="N384" s="148">
        <f t="shared" si="39"/>
        <v>659.562</v>
      </c>
      <c r="O384" s="397">
        <f t="shared" si="39"/>
        <v>725.519</v>
      </c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07" customFormat="1" ht="27.75" customHeight="1">
      <c r="A385" s="381"/>
      <c r="B385" s="240" t="s">
        <v>73</v>
      </c>
      <c r="C385" s="156"/>
      <c r="D385" s="151"/>
      <c r="E385" s="151"/>
      <c r="F385" s="156" t="s">
        <v>52</v>
      </c>
      <c r="G385" s="156"/>
      <c r="H385" s="151"/>
      <c r="I385" s="148"/>
      <c r="J385" s="148"/>
      <c r="K385" s="148"/>
      <c r="L385" s="148"/>
      <c r="M385" s="148">
        <f t="shared" si="39"/>
        <v>599.603</v>
      </c>
      <c r="N385" s="148">
        <f t="shared" si="39"/>
        <v>659.562</v>
      </c>
      <c r="O385" s="397">
        <f t="shared" si="39"/>
        <v>725.519</v>
      </c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07" customFormat="1" ht="27.75" customHeight="1">
      <c r="A386" s="381"/>
      <c r="B386" s="268" t="s">
        <v>731</v>
      </c>
      <c r="C386" s="156"/>
      <c r="D386" s="151"/>
      <c r="E386" s="151"/>
      <c r="F386" s="156" t="s">
        <v>54</v>
      </c>
      <c r="G386" s="156"/>
      <c r="H386" s="151"/>
      <c r="I386" s="148"/>
      <c r="J386" s="148"/>
      <c r="K386" s="148"/>
      <c r="L386" s="148"/>
      <c r="M386" s="148">
        <f t="shared" si="39"/>
        <v>599.603</v>
      </c>
      <c r="N386" s="148">
        <f t="shared" si="39"/>
        <v>659.562</v>
      </c>
      <c r="O386" s="397">
        <f t="shared" si="39"/>
        <v>725.519</v>
      </c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07" customFormat="1" ht="15.75" customHeight="1">
      <c r="A387" s="381"/>
      <c r="B387" s="162" t="s">
        <v>721</v>
      </c>
      <c r="C387" s="156"/>
      <c r="D387" s="151"/>
      <c r="E387" s="151"/>
      <c r="F387" s="156" t="s">
        <v>54</v>
      </c>
      <c r="G387" s="156" t="s">
        <v>39</v>
      </c>
      <c r="H387" s="151"/>
      <c r="I387" s="148"/>
      <c r="J387" s="148"/>
      <c r="K387" s="148"/>
      <c r="L387" s="148"/>
      <c r="M387" s="148">
        <f t="shared" si="39"/>
        <v>599.603</v>
      </c>
      <c r="N387" s="148">
        <f t="shared" si="39"/>
        <v>659.562</v>
      </c>
      <c r="O387" s="397">
        <f t="shared" si="39"/>
        <v>725.519</v>
      </c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07" customFormat="1" ht="39.75" customHeight="1">
      <c r="A388" s="381"/>
      <c r="B388" s="247" t="s">
        <v>509</v>
      </c>
      <c r="C388" s="156"/>
      <c r="D388" s="151"/>
      <c r="E388" s="151"/>
      <c r="F388" s="156" t="s">
        <v>54</v>
      </c>
      <c r="G388" s="156" t="s">
        <v>39</v>
      </c>
      <c r="H388" s="156" t="s">
        <v>510</v>
      </c>
      <c r="I388" s="148"/>
      <c r="J388" s="148"/>
      <c r="K388" s="148"/>
      <c r="L388" s="148"/>
      <c r="M388" s="148">
        <v>599.603</v>
      </c>
      <c r="N388" s="148">
        <v>659.562</v>
      </c>
      <c r="O388" s="397">
        <v>725.519</v>
      </c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07" customFormat="1" ht="51">
      <c r="A389" s="381"/>
      <c r="B389" s="240" t="s">
        <v>71</v>
      </c>
      <c r="C389" s="151"/>
      <c r="D389" s="151"/>
      <c r="E389" s="151"/>
      <c r="F389" s="155" t="s">
        <v>72</v>
      </c>
      <c r="G389" s="151"/>
      <c r="H389" s="151"/>
      <c r="I389" s="152">
        <f>I390</f>
        <v>1183.243</v>
      </c>
      <c r="J389" s="147"/>
      <c r="K389" s="147"/>
      <c r="L389" s="149"/>
      <c r="M389" s="152">
        <f aca="true" t="shared" si="40" ref="M389:O392">M390</f>
        <v>1450.866</v>
      </c>
      <c r="N389" s="152">
        <f t="shared" si="40"/>
        <v>1627.663</v>
      </c>
      <c r="O389" s="409">
        <f t="shared" si="40"/>
        <v>1782.733</v>
      </c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07" customFormat="1" ht="21" customHeight="1">
      <c r="A390" s="381"/>
      <c r="B390" s="240" t="s">
        <v>73</v>
      </c>
      <c r="C390" s="151"/>
      <c r="D390" s="151"/>
      <c r="E390" s="151"/>
      <c r="F390" s="156" t="s">
        <v>74</v>
      </c>
      <c r="G390" s="151"/>
      <c r="H390" s="151"/>
      <c r="I390" s="147">
        <f>I391</f>
        <v>1183.243</v>
      </c>
      <c r="J390" s="147"/>
      <c r="K390" s="147"/>
      <c r="L390" s="149"/>
      <c r="M390" s="147">
        <f t="shared" si="40"/>
        <v>1450.866</v>
      </c>
      <c r="N390" s="147">
        <f t="shared" si="40"/>
        <v>1627.663</v>
      </c>
      <c r="O390" s="389">
        <f t="shared" si="40"/>
        <v>1782.733</v>
      </c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07" customFormat="1" ht="38.25">
      <c r="A391" s="381"/>
      <c r="B391" s="54" t="s">
        <v>75</v>
      </c>
      <c r="C391" s="151" t="s">
        <v>305</v>
      </c>
      <c r="D391" s="151" t="s">
        <v>484</v>
      </c>
      <c r="E391" s="151" t="s">
        <v>485</v>
      </c>
      <c r="F391" s="156" t="s">
        <v>76</v>
      </c>
      <c r="G391" s="156"/>
      <c r="H391" s="151"/>
      <c r="I391" s="146">
        <f>I392</f>
        <v>1183.243</v>
      </c>
      <c r="J391" s="143"/>
      <c r="K391" s="143">
        <f>K392</f>
        <v>1223.888</v>
      </c>
      <c r="L391" s="139">
        <f>L392</f>
        <v>1309.56</v>
      </c>
      <c r="M391" s="146">
        <f t="shared" si="40"/>
        <v>1450.866</v>
      </c>
      <c r="N391" s="146">
        <f t="shared" si="40"/>
        <v>1627.663</v>
      </c>
      <c r="O391" s="399">
        <f t="shared" si="40"/>
        <v>1782.733</v>
      </c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07" customFormat="1" ht="12.75">
      <c r="A392" s="381"/>
      <c r="B392" s="162" t="s">
        <v>721</v>
      </c>
      <c r="C392" s="151"/>
      <c r="D392" s="151" t="s">
        <v>484</v>
      </c>
      <c r="E392" s="151" t="s">
        <v>485</v>
      </c>
      <c r="F392" s="156" t="s">
        <v>76</v>
      </c>
      <c r="G392" s="151">
        <v>120</v>
      </c>
      <c r="H392" s="151"/>
      <c r="I392" s="146">
        <f>I393</f>
        <v>1183.243</v>
      </c>
      <c r="J392" s="146"/>
      <c r="K392" s="147">
        <v>1223.888</v>
      </c>
      <c r="L392" s="147">
        <v>1309.56</v>
      </c>
      <c r="M392" s="146">
        <f t="shared" si="40"/>
        <v>1450.866</v>
      </c>
      <c r="N392" s="146">
        <f t="shared" si="40"/>
        <v>1627.663</v>
      </c>
      <c r="O392" s="399">
        <f t="shared" si="40"/>
        <v>1782.733</v>
      </c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07" customFormat="1" ht="38.25">
      <c r="A393" s="381"/>
      <c r="B393" s="414" t="s">
        <v>63</v>
      </c>
      <c r="C393" s="151"/>
      <c r="D393" s="151"/>
      <c r="E393" s="151"/>
      <c r="F393" s="156" t="s">
        <v>76</v>
      </c>
      <c r="G393" s="151">
        <v>120</v>
      </c>
      <c r="H393" s="151" t="s">
        <v>485</v>
      </c>
      <c r="I393" s="146">
        <f>946.688+236.555</f>
        <v>1183.243</v>
      </c>
      <c r="J393" s="146"/>
      <c r="K393" s="147">
        <v>1223.888</v>
      </c>
      <c r="L393" s="147">
        <v>1309.56</v>
      </c>
      <c r="M393" s="146">
        <v>1450.866</v>
      </c>
      <c r="N393" s="146">
        <v>1627.663</v>
      </c>
      <c r="O393" s="399">
        <v>1782.733</v>
      </c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07" customFormat="1" ht="25.5">
      <c r="A394" s="387">
        <v>10</v>
      </c>
      <c r="B394" s="150" t="s">
        <v>89</v>
      </c>
      <c r="C394" s="155"/>
      <c r="D394" s="155" t="s">
        <v>484</v>
      </c>
      <c r="E394" s="155" t="s">
        <v>538</v>
      </c>
      <c r="F394" s="155" t="s">
        <v>90</v>
      </c>
      <c r="G394" s="155"/>
      <c r="H394" s="155"/>
      <c r="I394" s="153">
        <f>I396</f>
        <v>213.2</v>
      </c>
      <c r="J394" s="153"/>
      <c r="K394" s="153">
        <f>K397</f>
        <v>108</v>
      </c>
      <c r="L394" s="153">
        <f>L397</f>
        <v>108</v>
      </c>
      <c r="M394" s="153">
        <f aca="true" t="shared" si="41" ref="M394:O395">M395</f>
        <v>293.2</v>
      </c>
      <c r="N394" s="153">
        <f t="shared" si="41"/>
        <v>213.5</v>
      </c>
      <c r="O394" s="392">
        <f t="shared" si="41"/>
        <v>213.5</v>
      </c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15" ht="12.75">
      <c r="A395" s="387"/>
      <c r="B395" s="54" t="s">
        <v>732</v>
      </c>
      <c r="C395" s="155"/>
      <c r="D395" s="155"/>
      <c r="E395" s="155"/>
      <c r="F395" s="156" t="s">
        <v>91</v>
      </c>
      <c r="G395" s="155"/>
      <c r="H395" s="155"/>
      <c r="I395" s="153"/>
      <c r="J395" s="153"/>
      <c r="K395" s="153"/>
      <c r="L395" s="153"/>
      <c r="M395" s="149">
        <f t="shared" si="41"/>
        <v>293.2</v>
      </c>
      <c r="N395" s="149">
        <f t="shared" si="41"/>
        <v>213.5</v>
      </c>
      <c r="O395" s="391">
        <f t="shared" si="41"/>
        <v>213.5</v>
      </c>
    </row>
    <row r="396" spans="1:15" ht="12.75">
      <c r="A396" s="387"/>
      <c r="B396" s="54" t="s">
        <v>732</v>
      </c>
      <c r="C396" s="155"/>
      <c r="D396" s="155"/>
      <c r="E396" s="155"/>
      <c r="F396" s="156" t="s">
        <v>92</v>
      </c>
      <c r="G396" s="155"/>
      <c r="H396" s="155"/>
      <c r="I396" s="149">
        <f>I399+I403</f>
        <v>213.2</v>
      </c>
      <c r="J396" s="153"/>
      <c r="K396" s="153"/>
      <c r="L396" s="153"/>
      <c r="M396" s="149">
        <f>M399+M403</f>
        <v>293.2</v>
      </c>
      <c r="N396" s="149">
        <f>N399+N403</f>
        <v>213.5</v>
      </c>
      <c r="O396" s="391">
        <f>O399+O403</f>
        <v>213.5</v>
      </c>
    </row>
    <row r="397" spans="1:15" ht="12.75">
      <c r="A397" s="381"/>
      <c r="B397" s="54" t="s">
        <v>733</v>
      </c>
      <c r="C397" s="155"/>
      <c r="D397" s="156" t="s">
        <v>484</v>
      </c>
      <c r="E397" s="156" t="s">
        <v>538</v>
      </c>
      <c r="F397" s="156" t="s">
        <v>94</v>
      </c>
      <c r="G397" s="155"/>
      <c r="H397" s="156"/>
      <c r="I397" s="149">
        <f>I398</f>
        <v>198.2</v>
      </c>
      <c r="J397" s="149"/>
      <c r="K397" s="149">
        <f>K398+K402</f>
        <v>108</v>
      </c>
      <c r="L397" s="149">
        <f>L398+L402</f>
        <v>108</v>
      </c>
      <c r="M397" s="149">
        <f aca="true" t="shared" si="42" ref="M397:O398">M398</f>
        <v>260</v>
      </c>
      <c r="N397" s="149">
        <f t="shared" si="42"/>
        <v>178.5</v>
      </c>
      <c r="O397" s="391">
        <f t="shared" si="42"/>
        <v>178.5</v>
      </c>
    </row>
    <row r="398" spans="1:15" ht="25.5">
      <c r="A398" s="381"/>
      <c r="B398" s="238" t="s">
        <v>264</v>
      </c>
      <c r="C398" s="155"/>
      <c r="D398" s="156" t="s">
        <v>484</v>
      </c>
      <c r="E398" s="156" t="s">
        <v>538</v>
      </c>
      <c r="F398" s="156" t="s">
        <v>94</v>
      </c>
      <c r="G398" s="156" t="s">
        <v>49</v>
      </c>
      <c r="H398" s="156"/>
      <c r="I398" s="149">
        <f>I399</f>
        <v>198.2</v>
      </c>
      <c r="J398" s="149"/>
      <c r="K398" s="149">
        <v>105</v>
      </c>
      <c r="L398" s="149">
        <v>105</v>
      </c>
      <c r="M398" s="149">
        <f t="shared" si="42"/>
        <v>260</v>
      </c>
      <c r="N398" s="149">
        <f t="shared" si="42"/>
        <v>178.5</v>
      </c>
      <c r="O398" s="391">
        <f t="shared" si="42"/>
        <v>178.5</v>
      </c>
    </row>
    <row r="399" spans="1:15" ht="12.75">
      <c r="A399" s="381"/>
      <c r="B399" s="150" t="s">
        <v>87</v>
      </c>
      <c r="C399" s="155"/>
      <c r="D399" s="156"/>
      <c r="E399" s="156"/>
      <c r="F399" s="156" t="s">
        <v>94</v>
      </c>
      <c r="G399" s="156" t="s">
        <v>49</v>
      </c>
      <c r="H399" s="156" t="s">
        <v>538</v>
      </c>
      <c r="I399" s="149">
        <v>198.2</v>
      </c>
      <c r="J399" s="149"/>
      <c r="K399" s="149">
        <v>105</v>
      </c>
      <c r="L399" s="149">
        <v>105</v>
      </c>
      <c r="M399" s="149">
        <v>260</v>
      </c>
      <c r="N399" s="149">
        <v>178.5</v>
      </c>
      <c r="O399" s="391">
        <v>178.5</v>
      </c>
    </row>
    <row r="400" spans="1:16" ht="12.75" hidden="1">
      <c r="A400" s="381"/>
      <c r="B400" s="280" t="s">
        <v>476</v>
      </c>
      <c r="C400" s="155"/>
      <c r="D400" s="156" t="s">
        <v>484</v>
      </c>
      <c r="E400" s="156" t="s">
        <v>538</v>
      </c>
      <c r="F400" s="156" t="s">
        <v>541</v>
      </c>
      <c r="G400" s="156" t="s">
        <v>475</v>
      </c>
      <c r="H400" s="149"/>
      <c r="I400" s="149">
        <f>I401</f>
        <v>0</v>
      </c>
      <c r="J400" s="149"/>
      <c r="K400" s="149"/>
      <c r="L400" s="107"/>
      <c r="M400" s="149">
        <f>M401</f>
        <v>0</v>
      </c>
      <c r="N400" s="149">
        <f>N401</f>
        <v>0</v>
      </c>
      <c r="O400" s="391">
        <f>O401</f>
        <v>0</v>
      </c>
      <c r="P400" s="281"/>
    </row>
    <row r="401" spans="1:15" ht="12.75" hidden="1">
      <c r="A401" s="381"/>
      <c r="B401" s="150" t="s">
        <v>87</v>
      </c>
      <c r="C401" s="155"/>
      <c r="D401" s="156"/>
      <c r="E401" s="156"/>
      <c r="F401" s="156" t="s">
        <v>541</v>
      </c>
      <c r="G401" s="156" t="s">
        <v>475</v>
      </c>
      <c r="H401" s="156" t="s">
        <v>538</v>
      </c>
      <c r="I401" s="149"/>
      <c r="J401" s="149"/>
      <c r="K401" s="149"/>
      <c r="L401" s="149"/>
      <c r="M401" s="149"/>
      <c r="N401" s="149"/>
      <c r="O401" s="391"/>
    </row>
    <row r="402" spans="1:15" ht="12.75">
      <c r="A402" s="381"/>
      <c r="B402" s="398" t="s">
        <v>542</v>
      </c>
      <c r="C402" s="155"/>
      <c r="D402" s="156" t="s">
        <v>484</v>
      </c>
      <c r="E402" s="156" t="s">
        <v>538</v>
      </c>
      <c r="F402" s="156" t="s">
        <v>94</v>
      </c>
      <c r="G402" s="156" t="s">
        <v>96</v>
      </c>
      <c r="H402" s="156"/>
      <c r="I402" s="149">
        <f>I403</f>
        <v>15</v>
      </c>
      <c r="J402" s="149"/>
      <c r="K402" s="149">
        <v>3</v>
      </c>
      <c r="L402" s="149">
        <v>3</v>
      </c>
      <c r="M402" s="149">
        <f>M403</f>
        <v>33.2</v>
      </c>
      <c r="N402" s="149">
        <f>N403</f>
        <v>35</v>
      </c>
      <c r="O402" s="391">
        <f>O403</f>
        <v>35</v>
      </c>
    </row>
    <row r="403" spans="1:15" ht="12.75">
      <c r="A403" s="381"/>
      <c r="B403" s="150" t="s">
        <v>87</v>
      </c>
      <c r="C403" s="155"/>
      <c r="D403" s="156"/>
      <c r="E403" s="156"/>
      <c r="F403" s="156" t="s">
        <v>94</v>
      </c>
      <c r="G403" s="156" t="s">
        <v>96</v>
      </c>
      <c r="H403" s="156" t="s">
        <v>538</v>
      </c>
      <c r="I403" s="149">
        <f>13+2</f>
        <v>15</v>
      </c>
      <c r="J403" s="149"/>
      <c r="K403" s="149">
        <v>3</v>
      </c>
      <c r="L403" s="149">
        <v>3</v>
      </c>
      <c r="M403" s="149">
        <v>33.2</v>
      </c>
      <c r="N403" s="149">
        <v>35</v>
      </c>
      <c r="O403" s="391">
        <v>35</v>
      </c>
    </row>
    <row r="404" spans="1:23" s="124" customFormat="1" ht="38.25">
      <c r="A404" s="387">
        <v>11</v>
      </c>
      <c r="B404" s="150" t="s">
        <v>531</v>
      </c>
      <c r="C404" s="156"/>
      <c r="D404" s="121" t="s">
        <v>484</v>
      </c>
      <c r="E404" s="155" t="s">
        <v>535</v>
      </c>
      <c r="F404" s="121" t="s">
        <v>80</v>
      </c>
      <c r="G404" s="121"/>
      <c r="H404" s="155"/>
      <c r="I404" s="186">
        <f>I416+I428+I431+I434+I438+I457+I460+I468+I411+I446+I425+I413+I451+I454+I405+I421+I422+I473</f>
        <v>32462.342</v>
      </c>
      <c r="J404" s="147"/>
      <c r="K404" s="152">
        <f>K416+K428+K431+K434+K438+K457+K460+K476+K411+K446</f>
        <v>13168.182999999999</v>
      </c>
      <c r="L404" s="152">
        <f>L416+L428+L431+L434+L438+L457+L460+L476+L411+L446</f>
        <v>13168.182999999999</v>
      </c>
      <c r="M404" s="186">
        <f>M412+M418+M436+M445+M447+M450+M459+M470+M472+M475</f>
        <v>12909.142999999998</v>
      </c>
      <c r="N404" s="186">
        <f>N412+N418+N436+N445+N447+N450+N459+N470+N472+N475</f>
        <v>4416.915</v>
      </c>
      <c r="O404" s="415">
        <f>O412+O418+O436+O445+O447+O450+O459+O470+O472+O475</f>
        <v>4792.15</v>
      </c>
      <c r="P404" s="129"/>
      <c r="Q404" s="129"/>
      <c r="R404" s="129"/>
      <c r="S404" s="129"/>
      <c r="T404" s="129"/>
      <c r="U404" s="129"/>
      <c r="V404" s="129"/>
      <c r="W404" s="129"/>
    </row>
    <row r="405" spans="1:23" s="124" customFormat="1" ht="25.5" hidden="1">
      <c r="A405" s="387"/>
      <c r="B405" s="247" t="s">
        <v>734</v>
      </c>
      <c r="C405" s="156"/>
      <c r="D405" s="121"/>
      <c r="E405" s="155"/>
      <c r="F405" s="155" t="s">
        <v>735</v>
      </c>
      <c r="G405" s="121"/>
      <c r="H405" s="155"/>
      <c r="I405" s="146"/>
      <c r="J405" s="147"/>
      <c r="K405" s="152"/>
      <c r="L405" s="152"/>
      <c r="M405" s="146"/>
      <c r="N405" s="146"/>
      <c r="O405" s="399"/>
      <c r="P405" s="129"/>
      <c r="Q405" s="129"/>
      <c r="R405" s="129"/>
      <c r="S405" s="129"/>
      <c r="T405" s="129"/>
      <c r="U405" s="129"/>
      <c r="V405" s="129"/>
      <c r="W405" s="129"/>
    </row>
    <row r="406" spans="1:23" s="124" customFormat="1" ht="25.5" hidden="1">
      <c r="A406" s="387"/>
      <c r="B406" s="238" t="s">
        <v>264</v>
      </c>
      <c r="C406" s="156"/>
      <c r="D406" s="121"/>
      <c r="E406" s="155"/>
      <c r="F406" s="156" t="s">
        <v>735</v>
      </c>
      <c r="G406" s="156" t="s">
        <v>49</v>
      </c>
      <c r="H406" s="155"/>
      <c r="I406" s="146"/>
      <c r="J406" s="147"/>
      <c r="K406" s="152"/>
      <c r="L406" s="152"/>
      <c r="M406" s="146"/>
      <c r="N406" s="146"/>
      <c r="O406" s="399"/>
      <c r="P406" s="129"/>
      <c r="Q406" s="129"/>
      <c r="R406" s="129"/>
      <c r="S406" s="129"/>
      <c r="T406" s="129"/>
      <c r="U406" s="129"/>
      <c r="V406" s="129"/>
      <c r="W406" s="129"/>
    </row>
    <row r="407" spans="1:23" s="124" customFormat="1" ht="12.75" hidden="1">
      <c r="A407" s="387"/>
      <c r="B407" s="54" t="s">
        <v>272</v>
      </c>
      <c r="C407" s="156"/>
      <c r="D407" s="121"/>
      <c r="E407" s="155"/>
      <c r="F407" s="156" t="s">
        <v>735</v>
      </c>
      <c r="G407" s="156" t="s">
        <v>49</v>
      </c>
      <c r="H407" s="141" t="s">
        <v>663</v>
      </c>
      <c r="I407" s="146"/>
      <c r="J407" s="147"/>
      <c r="K407" s="152"/>
      <c r="L407" s="152"/>
      <c r="M407" s="146"/>
      <c r="N407" s="146"/>
      <c r="O407" s="399"/>
      <c r="P407" s="129"/>
      <c r="Q407" s="129"/>
      <c r="R407" s="129"/>
      <c r="S407" s="129"/>
      <c r="T407" s="129"/>
      <c r="U407" s="129"/>
      <c r="V407" s="129"/>
      <c r="W407" s="129"/>
    </row>
    <row r="408" spans="1:23" s="124" customFormat="1" ht="12.75">
      <c r="A408" s="387"/>
      <c r="B408" s="54" t="s">
        <v>732</v>
      </c>
      <c r="C408" s="156"/>
      <c r="D408" s="121"/>
      <c r="E408" s="155"/>
      <c r="F408" s="151" t="s">
        <v>104</v>
      </c>
      <c r="G408" s="156"/>
      <c r="H408" s="141"/>
      <c r="I408" s="146">
        <f>I409</f>
        <v>32462.342</v>
      </c>
      <c r="J408" s="147"/>
      <c r="K408" s="152"/>
      <c r="L408" s="152"/>
      <c r="M408" s="146">
        <f>M409</f>
        <v>12909.142999999998</v>
      </c>
      <c r="N408" s="146">
        <f>N409</f>
        <v>4416.915</v>
      </c>
      <c r="O408" s="399">
        <f>O409</f>
        <v>4792.15</v>
      </c>
      <c r="P408" s="129"/>
      <c r="Q408" s="129"/>
      <c r="R408" s="129"/>
      <c r="S408" s="129"/>
      <c r="T408" s="129"/>
      <c r="U408" s="129"/>
      <c r="V408" s="129"/>
      <c r="W408" s="129"/>
    </row>
    <row r="409" spans="1:23" s="124" customFormat="1" ht="12.75">
      <c r="A409" s="387"/>
      <c r="B409" s="54" t="s">
        <v>732</v>
      </c>
      <c r="C409" s="156"/>
      <c r="D409" s="121"/>
      <c r="E409" s="155"/>
      <c r="F409" s="151" t="s">
        <v>82</v>
      </c>
      <c r="G409" s="156"/>
      <c r="H409" s="141"/>
      <c r="I409" s="146">
        <f>I404</f>
        <v>32462.342</v>
      </c>
      <c r="J409" s="147"/>
      <c r="K409" s="152"/>
      <c r="L409" s="152"/>
      <c r="M409" s="146">
        <f>M404</f>
        <v>12909.142999999998</v>
      </c>
      <c r="N409" s="146">
        <f>N404</f>
        <v>4416.915</v>
      </c>
      <c r="O409" s="399">
        <f>O404</f>
        <v>4792.15</v>
      </c>
      <c r="P409" s="129"/>
      <c r="Q409" s="129"/>
      <c r="R409" s="129"/>
      <c r="S409" s="129"/>
      <c r="T409" s="129"/>
      <c r="U409" s="129"/>
      <c r="V409" s="129"/>
      <c r="W409" s="129"/>
    </row>
    <row r="410" spans="1:23" s="124" customFormat="1" ht="12.75">
      <c r="A410" s="387"/>
      <c r="B410" s="282" t="s">
        <v>294</v>
      </c>
      <c r="C410" s="156"/>
      <c r="D410" s="121"/>
      <c r="E410" s="155"/>
      <c r="F410" s="163" t="s">
        <v>295</v>
      </c>
      <c r="G410" s="156"/>
      <c r="H410" s="141"/>
      <c r="I410" s="146">
        <f>I411</f>
        <v>48</v>
      </c>
      <c r="J410" s="147"/>
      <c r="K410" s="152"/>
      <c r="L410" s="152"/>
      <c r="M410" s="143">
        <f aca="true" t="shared" si="43" ref="M410:O411">M411</f>
        <v>883.691</v>
      </c>
      <c r="N410" s="143">
        <f t="shared" si="43"/>
        <v>531.38</v>
      </c>
      <c r="O410" s="390">
        <f t="shared" si="43"/>
        <v>584.513</v>
      </c>
      <c r="P410" s="129"/>
      <c r="Q410" s="129"/>
      <c r="R410" s="129"/>
      <c r="S410" s="129"/>
      <c r="T410" s="129"/>
      <c r="U410" s="129"/>
      <c r="V410" s="129"/>
      <c r="W410" s="129"/>
    </row>
    <row r="411" spans="1:23" s="124" customFormat="1" ht="23.25" customHeight="1">
      <c r="A411" s="387"/>
      <c r="B411" s="245" t="s">
        <v>736</v>
      </c>
      <c r="C411" s="137"/>
      <c r="D411" s="156" t="s">
        <v>676</v>
      </c>
      <c r="E411" s="156" t="s">
        <v>677</v>
      </c>
      <c r="F411" s="225" t="s">
        <v>295</v>
      </c>
      <c r="G411" s="141" t="s">
        <v>297</v>
      </c>
      <c r="H411" s="137"/>
      <c r="I411" s="149">
        <f>I412</f>
        <v>48</v>
      </c>
      <c r="J411" s="149">
        <f>J412</f>
        <v>240.5</v>
      </c>
      <c r="K411" s="149">
        <f>K412</f>
        <v>240.5</v>
      </c>
      <c r="L411" s="149">
        <f>L412</f>
        <v>240.5</v>
      </c>
      <c r="M411" s="149">
        <f t="shared" si="43"/>
        <v>883.691</v>
      </c>
      <c r="N411" s="149">
        <f t="shared" si="43"/>
        <v>531.38</v>
      </c>
      <c r="O411" s="391">
        <f t="shared" si="43"/>
        <v>584.513</v>
      </c>
      <c r="P411" s="129"/>
      <c r="Q411" s="129"/>
      <c r="R411" s="129"/>
      <c r="S411" s="129"/>
      <c r="T411" s="129"/>
      <c r="U411" s="129"/>
      <c r="V411" s="129"/>
      <c r="W411" s="129"/>
    </row>
    <row r="412" spans="1:23" s="124" customFormat="1" ht="12.75">
      <c r="A412" s="387"/>
      <c r="B412" s="42" t="s">
        <v>293</v>
      </c>
      <c r="C412" s="137"/>
      <c r="D412" s="156" t="s">
        <v>676</v>
      </c>
      <c r="E412" s="156" t="s">
        <v>677</v>
      </c>
      <c r="F412" s="225" t="s">
        <v>295</v>
      </c>
      <c r="G412" s="141" t="s">
        <v>297</v>
      </c>
      <c r="H412" s="141" t="s">
        <v>677</v>
      </c>
      <c r="I412" s="149">
        <v>48</v>
      </c>
      <c r="J412" s="149">
        <v>240.5</v>
      </c>
      <c r="K412" s="149">
        <v>240.5</v>
      </c>
      <c r="L412" s="149">
        <v>240.5</v>
      </c>
      <c r="M412" s="149">
        <v>883.691</v>
      </c>
      <c r="N412" s="149">
        <v>531.38</v>
      </c>
      <c r="O412" s="391">
        <v>584.513</v>
      </c>
      <c r="P412" s="129"/>
      <c r="Q412" s="129"/>
      <c r="R412" s="129"/>
      <c r="S412" s="129"/>
      <c r="T412" s="129"/>
      <c r="U412" s="129"/>
      <c r="V412" s="129"/>
      <c r="W412" s="129"/>
    </row>
    <row r="413" spans="1:23" s="124" customFormat="1" ht="38.25" hidden="1">
      <c r="A413" s="387"/>
      <c r="B413" s="54" t="s">
        <v>737</v>
      </c>
      <c r="C413" s="156"/>
      <c r="D413" s="156" t="s">
        <v>595</v>
      </c>
      <c r="E413" s="156" t="s">
        <v>614</v>
      </c>
      <c r="F413" s="155" t="s">
        <v>738</v>
      </c>
      <c r="G413" s="141"/>
      <c r="H413" s="141"/>
      <c r="I413" s="194"/>
      <c r="J413" s="149"/>
      <c r="K413" s="149"/>
      <c r="L413" s="149"/>
      <c r="M413" s="194"/>
      <c r="N413" s="194"/>
      <c r="O413" s="408"/>
      <c r="P413" s="129"/>
      <c r="Q413" s="129"/>
      <c r="R413" s="129"/>
      <c r="S413" s="129"/>
      <c r="T413" s="129"/>
      <c r="U413" s="129"/>
      <c r="V413" s="129"/>
      <c r="W413" s="129"/>
    </row>
    <row r="414" spans="1:23" s="124" customFormat="1" ht="12.75" hidden="1">
      <c r="A414" s="387"/>
      <c r="B414" s="196" t="s">
        <v>718</v>
      </c>
      <c r="C414" s="156"/>
      <c r="D414" s="156"/>
      <c r="E414" s="156"/>
      <c r="F414" s="156" t="s">
        <v>738</v>
      </c>
      <c r="G414" s="156" t="s">
        <v>739</v>
      </c>
      <c r="H414" s="141"/>
      <c r="I414" s="194"/>
      <c r="J414" s="149"/>
      <c r="K414" s="149"/>
      <c r="L414" s="149"/>
      <c r="M414" s="194"/>
      <c r="N414" s="194"/>
      <c r="O414" s="408"/>
      <c r="P414" s="129"/>
      <c r="Q414" s="129"/>
      <c r="R414" s="129"/>
      <c r="S414" s="129"/>
      <c r="T414" s="129"/>
      <c r="U414" s="129"/>
      <c r="V414" s="129"/>
      <c r="W414" s="129"/>
    </row>
    <row r="415" spans="1:23" s="124" customFormat="1" ht="12.75" hidden="1">
      <c r="A415" s="387"/>
      <c r="B415" s="54" t="s">
        <v>613</v>
      </c>
      <c r="C415" s="156"/>
      <c r="D415" s="156"/>
      <c r="E415" s="156"/>
      <c r="F415" s="156" t="s">
        <v>738</v>
      </c>
      <c r="G415" s="156" t="s">
        <v>170</v>
      </c>
      <c r="H415" s="156" t="s">
        <v>614</v>
      </c>
      <c r="I415" s="194"/>
      <c r="J415" s="149"/>
      <c r="K415" s="149"/>
      <c r="L415" s="149"/>
      <c r="M415" s="194"/>
      <c r="N415" s="194"/>
      <c r="O415" s="408"/>
      <c r="P415" s="129"/>
      <c r="Q415" s="129"/>
      <c r="R415" s="129"/>
      <c r="S415" s="129"/>
      <c r="T415" s="129"/>
      <c r="U415" s="129"/>
      <c r="V415" s="129"/>
      <c r="W415" s="129"/>
    </row>
    <row r="416" spans="1:15" ht="30" customHeight="1">
      <c r="A416" s="381"/>
      <c r="B416" s="54" t="s">
        <v>83</v>
      </c>
      <c r="C416" s="156"/>
      <c r="D416" s="151" t="s">
        <v>484</v>
      </c>
      <c r="E416" s="156" t="s">
        <v>535</v>
      </c>
      <c r="F416" s="155" t="s">
        <v>84</v>
      </c>
      <c r="G416" s="151" t="s">
        <v>491</v>
      </c>
      <c r="H416" s="156"/>
      <c r="I416" s="147">
        <f>I417</f>
        <v>2173</v>
      </c>
      <c r="J416" s="147"/>
      <c r="K416" s="147">
        <f>K417</f>
        <v>2000</v>
      </c>
      <c r="L416" s="147">
        <f>L417</f>
        <v>2000</v>
      </c>
      <c r="M416" s="152">
        <f>M417</f>
        <v>3045.93</v>
      </c>
      <c r="N416" s="152">
        <f>N417</f>
        <v>2500.6</v>
      </c>
      <c r="O416" s="409">
        <f>O417</f>
        <v>2701.74</v>
      </c>
    </row>
    <row r="417" spans="1:15" ht="12.75">
      <c r="A417" s="381"/>
      <c r="B417" s="162" t="s">
        <v>537</v>
      </c>
      <c r="C417" s="156"/>
      <c r="D417" s="151" t="s">
        <v>484</v>
      </c>
      <c r="E417" s="156" t="s">
        <v>535</v>
      </c>
      <c r="F417" s="156" t="s">
        <v>84</v>
      </c>
      <c r="G417" s="151">
        <v>870</v>
      </c>
      <c r="H417" s="156"/>
      <c r="I417" s="147">
        <f>I418</f>
        <v>2173</v>
      </c>
      <c r="J417" s="147"/>
      <c r="K417" s="147">
        <v>2000</v>
      </c>
      <c r="L417" s="147">
        <v>2000</v>
      </c>
      <c r="M417" s="147">
        <f>M418</f>
        <v>3045.93</v>
      </c>
      <c r="N417" s="147">
        <f>N418</f>
        <v>2500.6</v>
      </c>
      <c r="O417" s="389">
        <f>O418</f>
        <v>2701.74</v>
      </c>
    </row>
    <row r="418" spans="1:15" ht="12.75">
      <c r="A418" s="381"/>
      <c r="B418" s="398" t="s">
        <v>77</v>
      </c>
      <c r="C418" s="156"/>
      <c r="D418" s="151"/>
      <c r="E418" s="156"/>
      <c r="F418" s="156" t="s">
        <v>84</v>
      </c>
      <c r="G418" s="151">
        <v>870</v>
      </c>
      <c r="H418" s="156" t="s">
        <v>535</v>
      </c>
      <c r="I418" s="147">
        <f>2175-2</f>
        <v>2173</v>
      </c>
      <c r="J418" s="147"/>
      <c r="K418" s="147">
        <v>2000</v>
      </c>
      <c r="L418" s="147">
        <v>2000</v>
      </c>
      <c r="M418" s="147">
        <v>3045.93</v>
      </c>
      <c r="N418" s="147">
        <v>2500.6</v>
      </c>
      <c r="O418" s="389">
        <v>2701.74</v>
      </c>
    </row>
    <row r="419" spans="1:15" ht="38.25" hidden="1">
      <c r="A419" s="381"/>
      <c r="B419" s="238" t="s">
        <v>740</v>
      </c>
      <c r="C419" s="156"/>
      <c r="D419" s="151"/>
      <c r="E419" s="156"/>
      <c r="F419" s="155" t="s">
        <v>741</v>
      </c>
      <c r="G419" s="151"/>
      <c r="H419" s="156"/>
      <c r="I419" s="147"/>
      <c r="J419" s="147"/>
      <c r="K419" s="147"/>
      <c r="L419" s="283"/>
      <c r="M419" s="147"/>
      <c r="N419" s="147"/>
      <c r="O419" s="389"/>
    </row>
    <row r="420" spans="1:15" ht="25.5" hidden="1">
      <c r="A420" s="381"/>
      <c r="B420" s="238" t="s">
        <v>264</v>
      </c>
      <c r="C420" s="156"/>
      <c r="D420" s="151"/>
      <c r="E420" s="156"/>
      <c r="F420" s="156" t="s">
        <v>741</v>
      </c>
      <c r="G420" s="156" t="s">
        <v>49</v>
      </c>
      <c r="H420" s="156"/>
      <c r="I420" s="147"/>
      <c r="J420" s="147"/>
      <c r="K420" s="147"/>
      <c r="L420" s="283"/>
      <c r="M420" s="147"/>
      <c r="N420" s="147"/>
      <c r="O420" s="389"/>
    </row>
    <row r="421" spans="1:15" ht="12.75" hidden="1">
      <c r="A421" s="381"/>
      <c r="B421" s="54" t="s">
        <v>313</v>
      </c>
      <c r="C421" s="156"/>
      <c r="D421" s="151"/>
      <c r="E421" s="156"/>
      <c r="F421" s="156" t="s">
        <v>741</v>
      </c>
      <c r="G421" s="156" t="s">
        <v>49</v>
      </c>
      <c r="H421" s="156" t="s">
        <v>683</v>
      </c>
      <c r="I421" s="147"/>
      <c r="J421" s="147"/>
      <c r="K421" s="147"/>
      <c r="L421" s="283"/>
      <c r="M421" s="147"/>
      <c r="N421" s="147"/>
      <c r="O421" s="389"/>
    </row>
    <row r="422" spans="1:15" ht="25.5" hidden="1">
      <c r="A422" s="381"/>
      <c r="B422" s="196" t="s">
        <v>742</v>
      </c>
      <c r="C422" s="156"/>
      <c r="D422" s="156" t="s">
        <v>595</v>
      </c>
      <c r="E422" s="156" t="s">
        <v>596</v>
      </c>
      <c r="F422" s="155" t="s">
        <v>743</v>
      </c>
      <c r="G422" s="193"/>
      <c r="H422" s="156"/>
      <c r="I422" s="197">
        <f>I424</f>
        <v>0</v>
      </c>
      <c r="J422" s="147"/>
      <c r="K422" s="147"/>
      <c r="L422" s="283"/>
      <c r="M422" s="197">
        <f>M424</f>
        <v>0</v>
      </c>
      <c r="N422" s="197">
        <f>N424</f>
        <v>0</v>
      </c>
      <c r="O422" s="416">
        <f>O424</f>
        <v>0</v>
      </c>
    </row>
    <row r="423" spans="1:15" ht="12.75" hidden="1">
      <c r="A423" s="381"/>
      <c r="B423" s="284" t="s">
        <v>718</v>
      </c>
      <c r="C423" s="156"/>
      <c r="D423" s="156"/>
      <c r="E423" s="156"/>
      <c r="F423" s="156" t="s">
        <v>743</v>
      </c>
      <c r="G423" s="156" t="s">
        <v>170</v>
      </c>
      <c r="H423" s="156"/>
      <c r="I423" s="147"/>
      <c r="J423" s="147"/>
      <c r="K423" s="147"/>
      <c r="L423" s="283"/>
      <c r="M423" s="147"/>
      <c r="N423" s="147"/>
      <c r="O423" s="389"/>
    </row>
    <row r="424" spans="1:15" ht="12.75" hidden="1">
      <c r="A424" s="381"/>
      <c r="B424" s="162" t="s">
        <v>197</v>
      </c>
      <c r="C424" s="156"/>
      <c r="D424" s="156" t="s">
        <v>595</v>
      </c>
      <c r="E424" s="156" t="s">
        <v>596</v>
      </c>
      <c r="F424" s="156" t="s">
        <v>743</v>
      </c>
      <c r="G424" s="156" t="s">
        <v>170</v>
      </c>
      <c r="H424" s="156" t="s">
        <v>596</v>
      </c>
      <c r="I424" s="147"/>
      <c r="J424" s="147"/>
      <c r="K424" s="147"/>
      <c r="L424" s="283"/>
      <c r="M424" s="147"/>
      <c r="N424" s="147"/>
      <c r="O424" s="389"/>
    </row>
    <row r="425" spans="1:15" ht="51" hidden="1">
      <c r="A425" s="381"/>
      <c r="B425" s="238" t="s">
        <v>744</v>
      </c>
      <c r="C425" s="156"/>
      <c r="D425" s="151"/>
      <c r="E425" s="156"/>
      <c r="F425" s="155" t="s">
        <v>745</v>
      </c>
      <c r="G425" s="151"/>
      <c r="H425" s="156"/>
      <c r="I425" s="147"/>
      <c r="J425" s="147"/>
      <c r="K425" s="147"/>
      <c r="L425" s="283"/>
      <c r="M425" s="147"/>
      <c r="N425" s="147"/>
      <c r="O425" s="389"/>
    </row>
    <row r="426" spans="1:16" ht="25.5" hidden="1">
      <c r="A426" s="381"/>
      <c r="B426" s="238" t="s">
        <v>264</v>
      </c>
      <c r="C426" s="137"/>
      <c r="D426" s="156" t="s">
        <v>568</v>
      </c>
      <c r="E426" s="156" t="s">
        <v>569</v>
      </c>
      <c r="F426" s="156" t="s">
        <v>745</v>
      </c>
      <c r="G426" s="151">
        <v>240</v>
      </c>
      <c r="H426" s="149"/>
      <c r="I426" s="147"/>
      <c r="J426" s="149"/>
      <c r="K426" s="149"/>
      <c r="L426" s="129"/>
      <c r="M426" s="147"/>
      <c r="N426" s="147"/>
      <c r="O426" s="389"/>
      <c r="P426" s="283"/>
    </row>
    <row r="427" spans="1:16" ht="12.75" hidden="1">
      <c r="A427" s="381"/>
      <c r="B427" s="42" t="s">
        <v>143</v>
      </c>
      <c r="C427" s="137"/>
      <c r="D427" s="156"/>
      <c r="E427" s="156"/>
      <c r="F427" s="156" t="s">
        <v>745</v>
      </c>
      <c r="G427" s="151">
        <v>240</v>
      </c>
      <c r="H427" s="156" t="s">
        <v>569</v>
      </c>
      <c r="I427" s="147"/>
      <c r="J427" s="149"/>
      <c r="K427" s="149"/>
      <c r="L427" s="129"/>
      <c r="M427" s="147"/>
      <c r="N427" s="147"/>
      <c r="O427" s="389"/>
      <c r="P427" s="283"/>
    </row>
    <row r="428" spans="1:23" s="124" customFormat="1" ht="12.75" hidden="1">
      <c r="A428" s="394"/>
      <c r="B428" s="54" t="s">
        <v>589</v>
      </c>
      <c r="C428" s="156"/>
      <c r="D428" s="156" t="s">
        <v>568</v>
      </c>
      <c r="E428" s="156" t="s">
        <v>582</v>
      </c>
      <c r="F428" s="155" t="s">
        <v>590</v>
      </c>
      <c r="G428" s="155"/>
      <c r="H428" s="156"/>
      <c r="I428" s="153">
        <f>I429</f>
        <v>0</v>
      </c>
      <c r="J428" s="153"/>
      <c r="K428" s="153">
        <f>K429</f>
        <v>0</v>
      </c>
      <c r="L428" s="153">
        <f>L429</f>
        <v>0</v>
      </c>
      <c r="M428" s="153">
        <f>M429</f>
        <v>0</v>
      </c>
      <c r="N428" s="153">
        <f>N429</f>
        <v>0</v>
      </c>
      <c r="O428" s="392">
        <f>O429</f>
        <v>0</v>
      </c>
      <c r="P428" s="129"/>
      <c r="Q428" s="129"/>
      <c r="R428" s="129"/>
      <c r="S428" s="129"/>
      <c r="T428" s="129"/>
      <c r="U428" s="129"/>
      <c r="V428" s="129"/>
      <c r="W428" s="129"/>
    </row>
    <row r="429" spans="1:23" s="124" customFormat="1" ht="25.5" hidden="1">
      <c r="A429" s="394"/>
      <c r="B429" s="238" t="s">
        <v>264</v>
      </c>
      <c r="C429" s="156"/>
      <c r="D429" s="156" t="s">
        <v>568</v>
      </c>
      <c r="E429" s="156" t="s">
        <v>582</v>
      </c>
      <c r="F429" s="156" t="s">
        <v>590</v>
      </c>
      <c r="G429" s="156" t="s">
        <v>49</v>
      </c>
      <c r="H429" s="156"/>
      <c r="I429" s="149">
        <f>I430</f>
        <v>0</v>
      </c>
      <c r="J429" s="149"/>
      <c r="K429" s="149"/>
      <c r="L429" s="149"/>
      <c r="M429" s="149">
        <f>M430</f>
        <v>0</v>
      </c>
      <c r="N429" s="149">
        <f>N430</f>
        <v>0</v>
      </c>
      <c r="O429" s="391">
        <f>O430</f>
        <v>0</v>
      </c>
      <c r="P429" s="129"/>
      <c r="Q429" s="129"/>
      <c r="R429" s="129"/>
      <c r="S429" s="129"/>
      <c r="T429" s="129"/>
      <c r="U429" s="129"/>
      <c r="V429" s="129"/>
      <c r="W429" s="129"/>
    </row>
    <row r="430" spans="1:23" s="124" customFormat="1" ht="12.75" hidden="1">
      <c r="A430" s="394"/>
      <c r="B430" s="398" t="s">
        <v>182</v>
      </c>
      <c r="C430" s="156"/>
      <c r="D430" s="156"/>
      <c r="E430" s="156"/>
      <c r="F430" s="156" t="s">
        <v>590</v>
      </c>
      <c r="G430" s="156" t="s">
        <v>49</v>
      </c>
      <c r="H430" s="156" t="s">
        <v>582</v>
      </c>
      <c r="I430" s="149"/>
      <c r="J430" s="149"/>
      <c r="K430" s="149"/>
      <c r="L430" s="149"/>
      <c r="M430" s="149"/>
      <c r="N430" s="149"/>
      <c r="O430" s="391"/>
      <c r="P430" s="129"/>
      <c r="Q430" s="129"/>
      <c r="R430" s="129"/>
      <c r="S430" s="129"/>
      <c r="T430" s="129"/>
      <c r="U430" s="129"/>
      <c r="V430" s="129"/>
      <c r="W430" s="129"/>
    </row>
    <row r="431" spans="1:23" s="124" customFormat="1" ht="12.75" hidden="1">
      <c r="A431" s="394"/>
      <c r="B431" s="54" t="s">
        <v>591</v>
      </c>
      <c r="C431" s="156"/>
      <c r="D431" s="156" t="s">
        <v>568</v>
      </c>
      <c r="E431" s="156" t="s">
        <v>582</v>
      </c>
      <c r="F431" s="155" t="s">
        <v>192</v>
      </c>
      <c r="G431" s="156"/>
      <c r="H431" s="156"/>
      <c r="I431" s="153">
        <f>I432</f>
        <v>94.8</v>
      </c>
      <c r="J431" s="153"/>
      <c r="K431" s="153">
        <f>K432</f>
        <v>64.8</v>
      </c>
      <c r="L431" s="153">
        <f>L432</f>
        <v>64.8</v>
      </c>
      <c r="M431" s="153">
        <f>M432</f>
        <v>0</v>
      </c>
      <c r="N431" s="153">
        <f>N432</f>
        <v>0</v>
      </c>
      <c r="O431" s="392">
        <f>O432</f>
        <v>0</v>
      </c>
      <c r="P431" s="129"/>
      <c r="Q431" s="129"/>
      <c r="R431" s="129"/>
      <c r="S431" s="129"/>
      <c r="T431" s="129"/>
      <c r="U431" s="129"/>
      <c r="V431" s="129"/>
      <c r="W431" s="129"/>
    </row>
    <row r="432" spans="1:23" s="124" customFormat="1" ht="25.5" hidden="1">
      <c r="A432" s="394"/>
      <c r="B432" s="238" t="s">
        <v>264</v>
      </c>
      <c r="C432" s="156"/>
      <c r="D432" s="156" t="s">
        <v>568</v>
      </c>
      <c r="E432" s="156" t="s">
        <v>582</v>
      </c>
      <c r="F432" s="156" t="s">
        <v>192</v>
      </c>
      <c r="G432" s="156" t="s">
        <v>49</v>
      </c>
      <c r="H432" s="156"/>
      <c r="I432" s="149">
        <f>I433</f>
        <v>94.8</v>
      </c>
      <c r="J432" s="149"/>
      <c r="K432" s="149">
        <v>64.8</v>
      </c>
      <c r="L432" s="149">
        <v>64.8</v>
      </c>
      <c r="M432" s="149">
        <f>M433</f>
        <v>0</v>
      </c>
      <c r="N432" s="149">
        <f>N433</f>
        <v>0</v>
      </c>
      <c r="O432" s="391">
        <f>O433</f>
        <v>0</v>
      </c>
      <c r="P432" s="129"/>
      <c r="Q432" s="129"/>
      <c r="R432" s="129"/>
      <c r="S432" s="129"/>
      <c r="T432" s="129"/>
      <c r="U432" s="129"/>
      <c r="V432" s="129"/>
      <c r="W432" s="129"/>
    </row>
    <row r="433" spans="1:23" s="124" customFormat="1" ht="12.75" hidden="1">
      <c r="A433" s="394"/>
      <c r="B433" s="398" t="s">
        <v>182</v>
      </c>
      <c r="C433" s="156"/>
      <c r="D433" s="156"/>
      <c r="E433" s="156"/>
      <c r="F433" s="156" t="s">
        <v>192</v>
      </c>
      <c r="G433" s="156" t="s">
        <v>49</v>
      </c>
      <c r="H433" s="156" t="s">
        <v>582</v>
      </c>
      <c r="I433" s="149">
        <v>94.8</v>
      </c>
      <c r="J433" s="149"/>
      <c r="K433" s="149">
        <v>64.8</v>
      </c>
      <c r="L433" s="149">
        <v>64.8</v>
      </c>
      <c r="M433" s="149"/>
      <c r="N433" s="149"/>
      <c r="O433" s="391"/>
      <c r="P433" s="129"/>
      <c r="Q433" s="129"/>
      <c r="R433" s="129"/>
      <c r="S433" s="129"/>
      <c r="T433" s="129"/>
      <c r="U433" s="129"/>
      <c r="V433" s="129"/>
      <c r="W433" s="129"/>
    </row>
    <row r="434" spans="1:23" s="124" customFormat="1" ht="25.5" hidden="1">
      <c r="A434" s="394"/>
      <c r="B434" s="54" t="s">
        <v>193</v>
      </c>
      <c r="C434" s="156"/>
      <c r="D434" s="156" t="s">
        <v>568</v>
      </c>
      <c r="E434" s="156" t="s">
        <v>582</v>
      </c>
      <c r="F434" s="155" t="s">
        <v>194</v>
      </c>
      <c r="G434" s="156"/>
      <c r="H434" s="156"/>
      <c r="I434" s="152">
        <f>I435</f>
        <v>3163.507</v>
      </c>
      <c r="J434" s="153"/>
      <c r="K434" s="153">
        <f>K435</f>
        <v>0</v>
      </c>
      <c r="L434" s="153">
        <f>L435</f>
        <v>0</v>
      </c>
      <c r="M434" s="152">
        <f>M435</f>
        <v>1831.94</v>
      </c>
      <c r="N434" s="152">
        <f>N435</f>
        <v>0</v>
      </c>
      <c r="O434" s="409">
        <f>O435</f>
        <v>0</v>
      </c>
      <c r="P434" s="129"/>
      <c r="Q434" s="129"/>
      <c r="R434" s="129"/>
      <c r="S434" s="129"/>
      <c r="T434" s="129"/>
      <c r="U434" s="129"/>
      <c r="V434" s="129"/>
      <c r="W434" s="129"/>
    </row>
    <row r="435" spans="1:23" s="124" customFormat="1" ht="12.75" hidden="1">
      <c r="A435" s="394"/>
      <c r="B435" s="162" t="s">
        <v>512</v>
      </c>
      <c r="C435" s="156"/>
      <c r="D435" s="156" t="s">
        <v>568</v>
      </c>
      <c r="E435" s="156" t="s">
        <v>582</v>
      </c>
      <c r="F435" s="156" t="s">
        <v>194</v>
      </c>
      <c r="G435" s="156" t="s">
        <v>49</v>
      </c>
      <c r="H435" s="156"/>
      <c r="I435" s="147">
        <f>I436</f>
        <v>3163.507</v>
      </c>
      <c r="J435" s="153"/>
      <c r="K435" s="153"/>
      <c r="L435" s="153"/>
      <c r="M435" s="147">
        <f>M436</f>
        <v>1831.94</v>
      </c>
      <c r="N435" s="147">
        <f>N436</f>
        <v>0</v>
      </c>
      <c r="O435" s="389">
        <f>O436</f>
        <v>0</v>
      </c>
      <c r="P435" s="129"/>
      <c r="Q435" s="129"/>
      <c r="R435" s="129"/>
      <c r="S435" s="129"/>
      <c r="T435" s="129"/>
      <c r="U435" s="129"/>
      <c r="V435" s="129"/>
      <c r="W435" s="129"/>
    </row>
    <row r="436" spans="1:23" s="124" customFormat="1" ht="12.75" hidden="1">
      <c r="A436" s="394"/>
      <c r="B436" s="398" t="s">
        <v>182</v>
      </c>
      <c r="C436" s="156"/>
      <c r="D436" s="156"/>
      <c r="E436" s="156"/>
      <c r="F436" s="156" t="s">
        <v>194</v>
      </c>
      <c r="G436" s="156" t="s">
        <v>49</v>
      </c>
      <c r="H436" s="156" t="s">
        <v>582</v>
      </c>
      <c r="I436" s="147">
        <v>3163.507</v>
      </c>
      <c r="J436" s="153"/>
      <c r="K436" s="153"/>
      <c r="L436" s="153"/>
      <c r="M436" s="147">
        <v>1831.94</v>
      </c>
      <c r="N436" s="147"/>
      <c r="O436" s="389"/>
      <c r="P436" s="129"/>
      <c r="Q436" s="129"/>
      <c r="R436" s="129"/>
      <c r="S436" s="129"/>
      <c r="T436" s="129"/>
      <c r="U436" s="129"/>
      <c r="V436" s="129"/>
      <c r="W436" s="129"/>
    </row>
    <row r="437" spans="1:23" s="124" customFormat="1" ht="38.25" hidden="1">
      <c r="A437" s="394"/>
      <c r="B437" s="150" t="s">
        <v>531</v>
      </c>
      <c r="C437" s="156"/>
      <c r="D437" s="155" t="s">
        <v>595</v>
      </c>
      <c r="E437" s="155" t="s">
        <v>614</v>
      </c>
      <c r="F437" s="155" t="s">
        <v>532</v>
      </c>
      <c r="G437" s="193"/>
      <c r="H437" s="155"/>
      <c r="I437" s="175">
        <f>I438</f>
        <v>182.53199999999998</v>
      </c>
      <c r="J437" s="175"/>
      <c r="K437" s="175">
        <f>K438</f>
        <v>85</v>
      </c>
      <c r="L437" s="175">
        <f>L438</f>
        <v>85</v>
      </c>
      <c r="M437" s="175">
        <f>M438</f>
        <v>0</v>
      </c>
      <c r="N437" s="175">
        <f>N438</f>
        <v>0</v>
      </c>
      <c r="O437" s="393">
        <f>O438</f>
        <v>0</v>
      </c>
      <c r="P437" s="129"/>
      <c r="Q437" s="129"/>
      <c r="R437" s="129"/>
      <c r="S437" s="129"/>
      <c r="T437" s="129"/>
      <c r="U437" s="129"/>
      <c r="V437" s="129"/>
      <c r="W437" s="129"/>
    </row>
    <row r="438" spans="1:23" s="124" customFormat="1" ht="38.25" hidden="1">
      <c r="A438" s="394"/>
      <c r="B438" s="54" t="s">
        <v>214</v>
      </c>
      <c r="C438" s="156"/>
      <c r="D438" s="156" t="s">
        <v>595</v>
      </c>
      <c r="E438" s="156" t="s">
        <v>614</v>
      </c>
      <c r="F438" s="155" t="s">
        <v>746</v>
      </c>
      <c r="G438" s="193"/>
      <c r="H438" s="156"/>
      <c r="I438" s="175">
        <f>I441</f>
        <v>182.53199999999998</v>
      </c>
      <c r="J438" s="175"/>
      <c r="K438" s="175">
        <f>K441</f>
        <v>85</v>
      </c>
      <c r="L438" s="175">
        <f>L441</f>
        <v>85</v>
      </c>
      <c r="M438" s="175">
        <f>M441</f>
        <v>0</v>
      </c>
      <c r="N438" s="175">
        <f>N441</f>
        <v>0</v>
      </c>
      <c r="O438" s="393">
        <f>O441</f>
        <v>0</v>
      </c>
      <c r="P438" s="129"/>
      <c r="Q438" s="129"/>
      <c r="R438" s="129"/>
      <c r="S438" s="129"/>
      <c r="T438" s="129"/>
      <c r="U438" s="129"/>
      <c r="V438" s="129"/>
      <c r="W438" s="129"/>
    </row>
    <row r="439" spans="1:23" s="124" customFormat="1" ht="25.5" hidden="1">
      <c r="A439" s="394"/>
      <c r="B439" s="158" t="s">
        <v>630</v>
      </c>
      <c r="C439" s="178"/>
      <c r="D439" s="178" t="s">
        <v>595</v>
      </c>
      <c r="E439" s="178" t="s">
        <v>614</v>
      </c>
      <c r="F439" s="178" t="s">
        <v>631</v>
      </c>
      <c r="G439" s="567" t="s">
        <v>632</v>
      </c>
      <c r="H439" s="568"/>
      <c r="I439" s="569"/>
      <c r="J439" s="285"/>
      <c r="K439" s="286"/>
      <c r="L439" s="287"/>
      <c r="M439" s="129"/>
      <c r="N439" s="129"/>
      <c r="O439" s="417"/>
      <c r="P439" s="129"/>
      <c r="Q439" s="129"/>
      <c r="R439" s="129"/>
      <c r="S439" s="129"/>
      <c r="T439" s="129"/>
      <c r="U439" s="129"/>
      <c r="V439" s="129"/>
      <c r="W439" s="129"/>
    </row>
    <row r="440" spans="1:15" ht="39" customHeight="1" hidden="1">
      <c r="A440" s="381"/>
      <c r="B440" s="158" t="s">
        <v>633</v>
      </c>
      <c r="C440" s="178"/>
      <c r="D440" s="178" t="s">
        <v>595</v>
      </c>
      <c r="E440" s="178" t="s">
        <v>614</v>
      </c>
      <c r="F440" s="178" t="s">
        <v>634</v>
      </c>
      <c r="G440" s="567" t="s">
        <v>635</v>
      </c>
      <c r="H440" s="568"/>
      <c r="I440" s="569"/>
      <c r="J440" s="210"/>
      <c r="K440" s="107"/>
      <c r="L440" s="288"/>
      <c r="M440" s="107"/>
      <c r="N440" s="107"/>
      <c r="O440" s="418"/>
    </row>
    <row r="441" spans="1:15" ht="25.5" hidden="1">
      <c r="A441" s="381"/>
      <c r="B441" s="238" t="s">
        <v>264</v>
      </c>
      <c r="C441" s="178"/>
      <c r="D441" s="156" t="s">
        <v>595</v>
      </c>
      <c r="E441" s="156" t="s">
        <v>614</v>
      </c>
      <c r="F441" s="156" t="s">
        <v>746</v>
      </c>
      <c r="G441" s="141" t="s">
        <v>49</v>
      </c>
      <c r="H441" s="156"/>
      <c r="I441" s="212">
        <f>I442</f>
        <v>182.53199999999998</v>
      </c>
      <c r="J441" s="213"/>
      <c r="K441" s="214">
        <v>85</v>
      </c>
      <c r="L441" s="212">
        <v>85</v>
      </c>
      <c r="M441" s="212">
        <f>M442</f>
        <v>0</v>
      </c>
      <c r="N441" s="212">
        <f>N442</f>
        <v>0</v>
      </c>
      <c r="O441" s="419">
        <f>O442</f>
        <v>0</v>
      </c>
    </row>
    <row r="442" spans="1:15" ht="12.75" hidden="1">
      <c r="A442" s="381"/>
      <c r="B442" s="162" t="s">
        <v>613</v>
      </c>
      <c r="C442" s="178"/>
      <c r="D442" s="156"/>
      <c r="E442" s="156"/>
      <c r="F442" s="156" t="s">
        <v>746</v>
      </c>
      <c r="G442" s="141" t="s">
        <v>49</v>
      </c>
      <c r="H442" s="156" t="s">
        <v>614</v>
      </c>
      <c r="I442" s="212">
        <f>85+97.532</f>
        <v>182.53199999999998</v>
      </c>
      <c r="J442" s="213"/>
      <c r="K442" s="214">
        <v>85</v>
      </c>
      <c r="L442" s="212">
        <v>85</v>
      </c>
      <c r="M442" s="212"/>
      <c r="N442" s="212"/>
      <c r="O442" s="419"/>
    </row>
    <row r="443" spans="1:15" ht="12.75">
      <c r="A443" s="381"/>
      <c r="B443" s="245" t="s">
        <v>299</v>
      </c>
      <c r="C443" s="211"/>
      <c r="D443" s="156"/>
      <c r="E443" s="156"/>
      <c r="F443" s="163" t="s">
        <v>300</v>
      </c>
      <c r="G443" s="141"/>
      <c r="H443" s="156"/>
      <c r="I443" s="212">
        <f>I446</f>
        <v>153.32</v>
      </c>
      <c r="J443" s="213"/>
      <c r="K443" s="214"/>
      <c r="L443" s="212"/>
      <c r="M443" s="289">
        <f>M446+M444</f>
        <v>160.31</v>
      </c>
      <c r="N443" s="289">
        <f>N446+N444</f>
        <v>585.8199999999999</v>
      </c>
      <c r="O443" s="420">
        <f>O446+O444</f>
        <v>610.887</v>
      </c>
    </row>
    <row r="444" spans="1:15" ht="12.75">
      <c r="A444" s="381"/>
      <c r="B444" s="162" t="s">
        <v>512</v>
      </c>
      <c r="C444" s="211"/>
      <c r="D444" s="156"/>
      <c r="E444" s="156"/>
      <c r="F444" s="225" t="s">
        <v>300</v>
      </c>
      <c r="G444" s="141" t="s">
        <v>49</v>
      </c>
      <c r="H444" s="156"/>
      <c r="I444" s="212"/>
      <c r="J444" s="213"/>
      <c r="K444" s="214"/>
      <c r="L444" s="212"/>
      <c r="M444" s="212">
        <f>M445</f>
        <v>28.455</v>
      </c>
      <c r="N444" s="212">
        <f>N445</f>
        <v>31.3</v>
      </c>
      <c r="O444" s="419">
        <f>O445</f>
        <v>34.43</v>
      </c>
    </row>
    <row r="445" spans="1:15" ht="12.75">
      <c r="A445" s="381"/>
      <c r="B445" s="169" t="s">
        <v>298</v>
      </c>
      <c r="C445" s="211"/>
      <c r="D445" s="156"/>
      <c r="E445" s="156"/>
      <c r="F445" s="225" t="s">
        <v>300</v>
      </c>
      <c r="G445" s="141" t="s">
        <v>49</v>
      </c>
      <c r="H445" s="156" t="s">
        <v>680</v>
      </c>
      <c r="I445" s="212"/>
      <c r="J445" s="213"/>
      <c r="K445" s="214"/>
      <c r="L445" s="212"/>
      <c r="M445" s="212">
        <v>28.455</v>
      </c>
      <c r="N445" s="212">
        <v>31.3</v>
      </c>
      <c r="O445" s="419">
        <v>34.43</v>
      </c>
    </row>
    <row r="446" spans="1:15" ht="12.75">
      <c r="A446" s="381"/>
      <c r="B446" s="162" t="s">
        <v>679</v>
      </c>
      <c r="C446" s="226"/>
      <c r="D446" s="156" t="s">
        <v>676</v>
      </c>
      <c r="E446" s="156" t="s">
        <v>680</v>
      </c>
      <c r="F446" s="225" t="s">
        <v>300</v>
      </c>
      <c r="G446" s="141" t="s">
        <v>302</v>
      </c>
      <c r="H446" s="156"/>
      <c r="I446" s="149">
        <f aca="true" t="shared" si="44" ref="I446:O446">I447</f>
        <v>153.32</v>
      </c>
      <c r="J446" s="149">
        <f t="shared" si="44"/>
        <v>172</v>
      </c>
      <c r="K446" s="149">
        <f t="shared" si="44"/>
        <v>172</v>
      </c>
      <c r="L446" s="149">
        <f t="shared" si="44"/>
        <v>172</v>
      </c>
      <c r="M446" s="149">
        <f t="shared" si="44"/>
        <v>131.855</v>
      </c>
      <c r="N446" s="149">
        <f t="shared" si="44"/>
        <v>554.52</v>
      </c>
      <c r="O446" s="391">
        <f t="shared" si="44"/>
        <v>576.457</v>
      </c>
    </row>
    <row r="447" spans="1:15" ht="12.75">
      <c r="A447" s="381"/>
      <c r="B447" s="169" t="s">
        <v>298</v>
      </c>
      <c r="C447" s="226"/>
      <c r="D447" s="156" t="s">
        <v>676</v>
      </c>
      <c r="E447" s="156" t="s">
        <v>680</v>
      </c>
      <c r="F447" s="225" t="s">
        <v>300</v>
      </c>
      <c r="G447" s="141" t="s">
        <v>302</v>
      </c>
      <c r="H447" s="156" t="s">
        <v>680</v>
      </c>
      <c r="I447" s="149">
        <v>153.32</v>
      </c>
      <c r="J447" s="149">
        <v>172</v>
      </c>
      <c r="K447" s="149">
        <v>172</v>
      </c>
      <c r="L447" s="149">
        <v>172</v>
      </c>
      <c r="M447" s="149">
        <v>131.855</v>
      </c>
      <c r="N447" s="149">
        <v>554.52</v>
      </c>
      <c r="O447" s="391">
        <v>576.457</v>
      </c>
    </row>
    <row r="448" spans="1:15" ht="25.5" hidden="1">
      <c r="A448" s="381"/>
      <c r="B448" s="263" t="s">
        <v>343</v>
      </c>
      <c r="C448" s="226"/>
      <c r="D448" s="156"/>
      <c r="E448" s="156"/>
      <c r="F448" s="163" t="s">
        <v>802</v>
      </c>
      <c r="G448" s="141"/>
      <c r="H448" s="156"/>
      <c r="I448" s="149">
        <f>I449</f>
        <v>0</v>
      </c>
      <c r="J448" s="290"/>
      <c r="K448" s="291"/>
      <c r="L448" s="291"/>
      <c r="M448" s="153">
        <f aca="true" t="shared" si="45" ref="M448:O449">M449</f>
        <v>4460.87</v>
      </c>
      <c r="N448" s="153">
        <f t="shared" si="45"/>
        <v>0</v>
      </c>
      <c r="O448" s="392">
        <f t="shared" si="45"/>
        <v>0</v>
      </c>
    </row>
    <row r="449" spans="1:15" ht="12.75" hidden="1">
      <c r="A449" s="381"/>
      <c r="B449" s="196" t="s">
        <v>718</v>
      </c>
      <c r="C449" s="226"/>
      <c r="D449" s="156"/>
      <c r="E449" s="156"/>
      <c r="F449" s="225" t="s">
        <v>802</v>
      </c>
      <c r="G449" s="141" t="s">
        <v>170</v>
      </c>
      <c r="H449" s="156"/>
      <c r="I449" s="149">
        <f>I450</f>
        <v>0</v>
      </c>
      <c r="J449" s="290"/>
      <c r="K449" s="291"/>
      <c r="L449" s="291"/>
      <c r="M449" s="149">
        <f t="shared" si="45"/>
        <v>4460.87</v>
      </c>
      <c r="N449" s="149">
        <f t="shared" si="45"/>
        <v>0</v>
      </c>
      <c r="O449" s="391">
        <f t="shared" si="45"/>
        <v>0</v>
      </c>
    </row>
    <row r="450" spans="1:15" ht="12.75" hidden="1">
      <c r="A450" s="381"/>
      <c r="B450" s="162" t="s">
        <v>613</v>
      </c>
      <c r="C450" s="226"/>
      <c r="D450" s="156"/>
      <c r="E450" s="156"/>
      <c r="F450" s="225" t="s">
        <v>802</v>
      </c>
      <c r="G450" s="141" t="s">
        <v>170</v>
      </c>
      <c r="H450" s="156" t="s">
        <v>614</v>
      </c>
      <c r="I450" s="149"/>
      <c r="J450" s="290"/>
      <c r="K450" s="291"/>
      <c r="L450" s="291"/>
      <c r="M450" s="149">
        <v>4460.87</v>
      </c>
      <c r="N450" s="149"/>
      <c r="O450" s="391"/>
    </row>
    <row r="451" spans="1:15" ht="25.5" hidden="1">
      <c r="A451" s="381"/>
      <c r="B451" s="169" t="s">
        <v>747</v>
      </c>
      <c r="C451" s="226"/>
      <c r="D451" s="156"/>
      <c r="E451" s="156"/>
      <c r="F451" s="155" t="s">
        <v>748</v>
      </c>
      <c r="G451" s="141"/>
      <c r="H451" s="156"/>
      <c r="I451" s="292">
        <f>I452</f>
        <v>17908.526</v>
      </c>
      <c r="J451" s="290"/>
      <c r="K451" s="291"/>
      <c r="L451" s="291"/>
      <c r="M451" s="292">
        <f aca="true" t="shared" si="46" ref="M451:O452">M452</f>
        <v>0</v>
      </c>
      <c r="N451" s="292">
        <f t="shared" si="46"/>
        <v>0</v>
      </c>
      <c r="O451" s="421">
        <f t="shared" si="46"/>
        <v>0</v>
      </c>
    </row>
    <row r="452" spans="1:28" ht="25.5" hidden="1">
      <c r="A452" s="381"/>
      <c r="B452" s="238" t="s">
        <v>264</v>
      </c>
      <c r="C452" s="226"/>
      <c r="D452" s="156"/>
      <c r="E452" s="156"/>
      <c r="F452" s="156" t="s">
        <v>748</v>
      </c>
      <c r="G452" s="141" t="s">
        <v>49</v>
      </c>
      <c r="H452" s="156"/>
      <c r="I452" s="292">
        <f>I453</f>
        <v>17908.526</v>
      </c>
      <c r="J452" s="290"/>
      <c r="K452" s="291"/>
      <c r="L452" s="291"/>
      <c r="M452" s="292">
        <f t="shared" si="46"/>
        <v>0</v>
      </c>
      <c r="N452" s="292">
        <f t="shared" si="46"/>
        <v>0</v>
      </c>
      <c r="O452" s="421">
        <f t="shared" si="46"/>
        <v>0</v>
      </c>
      <c r="P452" s="293"/>
      <c r="Q452" s="293"/>
      <c r="R452" s="293"/>
      <c r="S452" s="293"/>
      <c r="T452" s="283"/>
      <c r="U452" s="294"/>
      <c r="V452" s="295"/>
      <c r="W452" s="295"/>
      <c r="AB452" s="202">
        <f>AB453</f>
        <v>672.105</v>
      </c>
    </row>
    <row r="453" spans="1:28" ht="12.75" hidden="1">
      <c r="A453" s="381"/>
      <c r="B453" s="54" t="s">
        <v>224</v>
      </c>
      <c r="C453" s="226"/>
      <c r="D453" s="156"/>
      <c r="E453" s="156"/>
      <c r="F453" s="156" t="s">
        <v>748</v>
      </c>
      <c r="G453" s="141" t="s">
        <v>49</v>
      </c>
      <c r="H453" s="156" t="s">
        <v>636</v>
      </c>
      <c r="I453" s="292">
        <v>17908.526</v>
      </c>
      <c r="J453" s="290"/>
      <c r="K453" s="291"/>
      <c r="L453" s="291"/>
      <c r="M453" s="292"/>
      <c r="N453" s="292"/>
      <c r="O453" s="421"/>
      <c r="P453" s="293"/>
      <c r="Q453" s="293"/>
      <c r="R453" s="293"/>
      <c r="S453" s="293"/>
      <c r="T453" s="283"/>
      <c r="U453" s="294"/>
      <c r="V453" s="295"/>
      <c r="W453" s="295"/>
      <c r="AB453" s="202">
        <v>672.105</v>
      </c>
    </row>
    <row r="454" spans="1:15" ht="38.25" hidden="1">
      <c r="A454" s="381"/>
      <c r="B454" s="238" t="s">
        <v>749</v>
      </c>
      <c r="C454" s="226"/>
      <c r="D454" s="156"/>
      <c r="E454" s="156"/>
      <c r="F454" s="155" t="s">
        <v>750</v>
      </c>
      <c r="G454" s="141"/>
      <c r="H454" s="156"/>
      <c r="I454" s="292">
        <f>I455</f>
        <v>7028.639</v>
      </c>
      <c r="J454" s="290"/>
      <c r="K454" s="291"/>
      <c r="L454" s="291"/>
      <c r="M454" s="292">
        <f aca="true" t="shared" si="47" ref="M454:O455">M455</f>
        <v>0</v>
      </c>
      <c r="N454" s="292">
        <f t="shared" si="47"/>
        <v>0</v>
      </c>
      <c r="O454" s="421">
        <f t="shared" si="47"/>
        <v>0</v>
      </c>
    </row>
    <row r="455" spans="1:15" ht="25.5" hidden="1">
      <c r="A455" s="381"/>
      <c r="B455" s="238" t="s">
        <v>264</v>
      </c>
      <c r="C455" s="226"/>
      <c r="D455" s="156"/>
      <c r="E455" s="156"/>
      <c r="F455" s="156" t="s">
        <v>750</v>
      </c>
      <c r="G455" s="141" t="s">
        <v>49</v>
      </c>
      <c r="H455" s="156"/>
      <c r="I455" s="292">
        <f>I456</f>
        <v>7028.639</v>
      </c>
      <c r="J455" s="290"/>
      <c r="K455" s="291"/>
      <c r="L455" s="291"/>
      <c r="M455" s="292">
        <f t="shared" si="47"/>
        <v>0</v>
      </c>
      <c r="N455" s="292">
        <f t="shared" si="47"/>
        <v>0</v>
      </c>
      <c r="O455" s="421">
        <f t="shared" si="47"/>
        <v>0</v>
      </c>
    </row>
    <row r="456" spans="1:15" ht="12.75" hidden="1">
      <c r="A456" s="381"/>
      <c r="B456" s="54" t="s">
        <v>224</v>
      </c>
      <c r="C456" s="226"/>
      <c r="D456" s="156"/>
      <c r="E456" s="156"/>
      <c r="F456" s="156" t="s">
        <v>750</v>
      </c>
      <c r="G456" s="141" t="s">
        <v>49</v>
      </c>
      <c r="H456" s="156" t="s">
        <v>636</v>
      </c>
      <c r="I456" s="292">
        <f>838.062+6190.577</f>
        <v>7028.639</v>
      </c>
      <c r="J456" s="290"/>
      <c r="K456" s="291"/>
      <c r="L456" s="291"/>
      <c r="M456" s="292"/>
      <c r="N456" s="292"/>
      <c r="O456" s="421"/>
    </row>
    <row r="457" spans="1:15" ht="25.5" hidden="1">
      <c r="A457" s="381"/>
      <c r="B457" s="263" t="s">
        <v>751</v>
      </c>
      <c r="C457" s="178"/>
      <c r="D457" s="156"/>
      <c r="E457" s="156"/>
      <c r="F457" s="155" t="s">
        <v>199</v>
      </c>
      <c r="G457" s="141"/>
      <c r="H457" s="156"/>
      <c r="I457" s="296"/>
      <c r="J457" s="297"/>
      <c r="K457" s="296">
        <f>K458</f>
        <v>0</v>
      </c>
      <c r="L457" s="296">
        <f>L458</f>
        <v>0</v>
      </c>
      <c r="M457" s="298">
        <f>M458</f>
        <v>1172.707</v>
      </c>
      <c r="N457" s="298">
        <f>N458</f>
        <v>0</v>
      </c>
      <c r="O457" s="422">
        <f>O458</f>
        <v>0</v>
      </c>
    </row>
    <row r="458" spans="1:15" ht="25.5" hidden="1">
      <c r="A458" s="381"/>
      <c r="B458" s="238" t="s">
        <v>264</v>
      </c>
      <c r="C458" s="156"/>
      <c r="D458" s="156" t="s">
        <v>595</v>
      </c>
      <c r="E458" s="156" t="s">
        <v>596</v>
      </c>
      <c r="F458" s="156" t="s">
        <v>199</v>
      </c>
      <c r="G458" s="156" t="s">
        <v>49</v>
      </c>
      <c r="H458" s="156"/>
      <c r="I458" s="197"/>
      <c r="J458" s="198"/>
      <c r="K458" s="199"/>
      <c r="L458" s="200"/>
      <c r="M458" s="197">
        <f>M459</f>
        <v>1172.707</v>
      </c>
      <c r="N458" s="197">
        <f>N459</f>
        <v>0</v>
      </c>
      <c r="O458" s="416">
        <f>O459</f>
        <v>0</v>
      </c>
    </row>
    <row r="459" spans="1:15" ht="12.75" hidden="1">
      <c r="A459" s="381"/>
      <c r="B459" s="162" t="s">
        <v>197</v>
      </c>
      <c r="C459" s="156"/>
      <c r="D459" s="156"/>
      <c r="E459" s="156"/>
      <c r="F459" s="156" t="s">
        <v>199</v>
      </c>
      <c r="G459" s="156" t="s">
        <v>49</v>
      </c>
      <c r="H459" s="156" t="s">
        <v>596</v>
      </c>
      <c r="I459" s="197"/>
      <c r="J459" s="198"/>
      <c r="K459" s="199"/>
      <c r="L459" s="200"/>
      <c r="M459" s="197">
        <v>1172.707</v>
      </c>
      <c r="N459" s="197"/>
      <c r="O459" s="416"/>
    </row>
    <row r="460" spans="1:15" ht="27" customHeight="1" hidden="1">
      <c r="A460" s="381"/>
      <c r="B460" s="196" t="s">
        <v>742</v>
      </c>
      <c r="C460" s="156"/>
      <c r="D460" s="156" t="s">
        <v>595</v>
      </c>
      <c r="E460" s="156" t="s">
        <v>596</v>
      </c>
      <c r="F460" s="155" t="s">
        <v>743</v>
      </c>
      <c r="G460" s="193"/>
      <c r="H460" s="156"/>
      <c r="I460" s="197"/>
      <c r="J460" s="194"/>
      <c r="K460" s="197">
        <f>K462</f>
        <v>10000</v>
      </c>
      <c r="L460" s="197">
        <f>L462</f>
        <v>10000</v>
      </c>
      <c r="M460" s="197"/>
      <c r="N460" s="197"/>
      <c r="O460" s="416"/>
    </row>
    <row r="461" spans="1:15" ht="24.75" customHeight="1" hidden="1">
      <c r="A461" s="381"/>
      <c r="B461" s="284" t="s">
        <v>718</v>
      </c>
      <c r="C461" s="156"/>
      <c r="D461" s="156"/>
      <c r="E461" s="156"/>
      <c r="F461" s="156" t="s">
        <v>743</v>
      </c>
      <c r="G461" s="156" t="s">
        <v>170</v>
      </c>
      <c r="H461" s="156"/>
      <c r="I461" s="147"/>
      <c r="J461" s="193"/>
      <c r="K461" s="204">
        <v>10000</v>
      </c>
      <c r="L461" s="204">
        <v>10000</v>
      </c>
      <c r="M461" s="147"/>
      <c r="N461" s="147"/>
      <c r="O461" s="389"/>
    </row>
    <row r="462" spans="1:15" ht="17.25" customHeight="1" hidden="1">
      <c r="A462" s="381"/>
      <c r="B462" s="162" t="s">
        <v>197</v>
      </c>
      <c r="C462" s="156"/>
      <c r="D462" s="156" t="s">
        <v>595</v>
      </c>
      <c r="E462" s="156" t="s">
        <v>596</v>
      </c>
      <c r="F462" s="156" t="s">
        <v>743</v>
      </c>
      <c r="G462" s="156" t="s">
        <v>170</v>
      </c>
      <c r="H462" s="156" t="s">
        <v>596</v>
      </c>
      <c r="I462" s="147"/>
      <c r="J462" s="193"/>
      <c r="K462" s="204">
        <v>10000</v>
      </c>
      <c r="L462" s="204">
        <v>10000</v>
      </c>
      <c r="M462" s="147"/>
      <c r="N462" s="147"/>
      <c r="O462" s="389"/>
    </row>
    <row r="463" spans="1:15" ht="39" customHeight="1" hidden="1">
      <c r="A463" s="381"/>
      <c r="B463" s="150" t="s">
        <v>531</v>
      </c>
      <c r="C463" s="156"/>
      <c r="D463" s="155" t="s">
        <v>595</v>
      </c>
      <c r="E463" s="155" t="s">
        <v>614</v>
      </c>
      <c r="F463" s="155" t="s">
        <v>532</v>
      </c>
      <c r="G463" s="193"/>
      <c r="H463" s="155"/>
      <c r="I463" s="175">
        <f>I464</f>
        <v>0</v>
      </c>
      <c r="J463" s="175"/>
      <c r="K463" s="175">
        <f>K464</f>
        <v>85</v>
      </c>
      <c r="L463" s="175">
        <f>L464</f>
        <v>85</v>
      </c>
      <c r="M463" s="175">
        <f>M464</f>
        <v>0</v>
      </c>
      <c r="N463" s="175">
        <f>N464</f>
        <v>0</v>
      </c>
      <c r="O463" s="393">
        <f>O464</f>
        <v>0</v>
      </c>
    </row>
    <row r="464" spans="1:15" ht="43.5" customHeight="1" hidden="1">
      <c r="A464" s="381"/>
      <c r="B464" s="54" t="s">
        <v>214</v>
      </c>
      <c r="C464" s="156"/>
      <c r="D464" s="156" t="s">
        <v>595</v>
      </c>
      <c r="E464" s="156" t="s">
        <v>614</v>
      </c>
      <c r="F464" s="156" t="s">
        <v>629</v>
      </c>
      <c r="G464" s="193"/>
      <c r="H464" s="156"/>
      <c r="I464" s="194">
        <f>I467</f>
        <v>0</v>
      </c>
      <c r="J464" s="194"/>
      <c r="K464" s="194">
        <f>K467</f>
        <v>85</v>
      </c>
      <c r="L464" s="194">
        <f>L467</f>
        <v>85</v>
      </c>
      <c r="M464" s="194">
        <f>M467</f>
        <v>0</v>
      </c>
      <c r="N464" s="194">
        <f>N467</f>
        <v>0</v>
      </c>
      <c r="O464" s="408">
        <f>O467</f>
        <v>0</v>
      </c>
    </row>
    <row r="465" spans="1:15" ht="60.75" customHeight="1" hidden="1">
      <c r="A465" s="381"/>
      <c r="B465" s="158" t="s">
        <v>630</v>
      </c>
      <c r="C465" s="178"/>
      <c r="D465" s="178" t="s">
        <v>595</v>
      </c>
      <c r="E465" s="178" t="s">
        <v>614</v>
      </c>
      <c r="F465" s="178" t="s">
        <v>631</v>
      </c>
      <c r="G465" s="567" t="s">
        <v>632</v>
      </c>
      <c r="H465" s="568"/>
      <c r="I465" s="569"/>
      <c r="J465" s="285"/>
      <c r="K465" s="286"/>
      <c r="L465" s="287"/>
      <c r="M465" s="107"/>
      <c r="N465" s="107"/>
      <c r="O465" s="418"/>
    </row>
    <row r="466" spans="1:15" ht="48" customHeight="1" hidden="1">
      <c r="A466" s="381"/>
      <c r="B466" s="158" t="s">
        <v>633</v>
      </c>
      <c r="C466" s="178"/>
      <c r="D466" s="178" t="s">
        <v>595</v>
      </c>
      <c r="E466" s="178" t="s">
        <v>614</v>
      </c>
      <c r="F466" s="178" t="s">
        <v>634</v>
      </c>
      <c r="G466" s="567" t="s">
        <v>635</v>
      </c>
      <c r="H466" s="568"/>
      <c r="I466" s="569"/>
      <c r="J466" s="210"/>
      <c r="K466" s="107"/>
      <c r="L466" s="288"/>
      <c r="M466" s="107"/>
      <c r="N466" s="107"/>
      <c r="O466" s="418"/>
    </row>
    <row r="467" spans="1:15" ht="16.5" customHeight="1" hidden="1">
      <c r="A467" s="381"/>
      <c r="B467" s="299" t="s">
        <v>512</v>
      </c>
      <c r="C467" s="178"/>
      <c r="D467" s="156" t="s">
        <v>595</v>
      </c>
      <c r="E467" s="156" t="s">
        <v>614</v>
      </c>
      <c r="F467" s="156" t="s">
        <v>629</v>
      </c>
      <c r="G467" s="141" t="s">
        <v>49</v>
      </c>
      <c r="H467" s="156" t="s">
        <v>614</v>
      </c>
      <c r="I467" s="212"/>
      <c r="J467" s="213"/>
      <c r="K467" s="214">
        <v>85</v>
      </c>
      <c r="L467" s="212">
        <v>85</v>
      </c>
      <c r="M467" s="212"/>
      <c r="N467" s="212"/>
      <c r="O467" s="419"/>
    </row>
    <row r="468" spans="1:15" ht="25.5" hidden="1">
      <c r="A468" s="381"/>
      <c r="B468" s="300" t="s">
        <v>105</v>
      </c>
      <c r="C468" s="301"/>
      <c r="D468" s="302"/>
      <c r="E468" s="302"/>
      <c r="F468" s="303" t="s">
        <v>106</v>
      </c>
      <c r="G468" s="302"/>
      <c r="H468" s="302"/>
      <c r="I468" s="304">
        <f>I469+I471</f>
        <v>600.8</v>
      </c>
      <c r="J468" s="213"/>
      <c r="K468" s="214"/>
      <c r="L468" s="212"/>
      <c r="M468" s="304">
        <f>M469+M471</f>
        <v>640.2</v>
      </c>
      <c r="N468" s="304">
        <f>N469+N471</f>
        <v>0</v>
      </c>
      <c r="O468" s="423">
        <f>O469+O471</f>
        <v>0</v>
      </c>
    </row>
    <row r="469" spans="1:15" ht="16.5" customHeight="1" hidden="1">
      <c r="A469" s="381"/>
      <c r="B469" s="162" t="s">
        <v>721</v>
      </c>
      <c r="C469" s="301"/>
      <c r="D469" s="302"/>
      <c r="E469" s="302"/>
      <c r="F469" s="172" t="s">
        <v>106</v>
      </c>
      <c r="G469" s="156" t="s">
        <v>39</v>
      </c>
      <c r="H469" s="302"/>
      <c r="I469" s="149">
        <f>I470</f>
        <v>493.39</v>
      </c>
      <c r="J469" s="213"/>
      <c r="K469" s="214"/>
      <c r="L469" s="212"/>
      <c r="M469" s="149">
        <f>M470</f>
        <v>638.005</v>
      </c>
      <c r="N469" s="149">
        <f>N470</f>
        <v>0</v>
      </c>
      <c r="O469" s="391">
        <f>O470</f>
        <v>0</v>
      </c>
    </row>
    <row r="470" spans="1:15" ht="16.5" customHeight="1" hidden="1">
      <c r="A470" s="381"/>
      <c r="B470" s="162" t="s">
        <v>102</v>
      </c>
      <c r="C470" s="301"/>
      <c r="D470" s="302"/>
      <c r="E470" s="302"/>
      <c r="F470" s="172" t="s">
        <v>106</v>
      </c>
      <c r="G470" s="156" t="s">
        <v>39</v>
      </c>
      <c r="H470" s="156" t="s">
        <v>544</v>
      </c>
      <c r="I470" s="149">
        <f>378.948+114.442</f>
        <v>493.39</v>
      </c>
      <c r="J470" s="213"/>
      <c r="K470" s="214"/>
      <c r="L470" s="212"/>
      <c r="M470" s="149">
        <v>638.005</v>
      </c>
      <c r="N470" s="149"/>
      <c r="O470" s="391"/>
    </row>
    <row r="471" spans="1:15" ht="16.5" customHeight="1" hidden="1">
      <c r="A471" s="381"/>
      <c r="B471" s="238" t="s">
        <v>264</v>
      </c>
      <c r="C471" s="301"/>
      <c r="D471" s="302"/>
      <c r="E471" s="302"/>
      <c r="F471" s="172" t="s">
        <v>106</v>
      </c>
      <c r="G471" s="156" t="s">
        <v>49</v>
      </c>
      <c r="H471" s="156"/>
      <c r="I471" s="305">
        <f>I472</f>
        <v>107.41</v>
      </c>
      <c r="J471" s="213"/>
      <c r="K471" s="214"/>
      <c r="L471" s="212"/>
      <c r="M471" s="305">
        <f>M472</f>
        <v>2.195</v>
      </c>
      <c r="N471" s="305">
        <f>N472</f>
        <v>0</v>
      </c>
      <c r="O471" s="424">
        <f>O472</f>
        <v>0</v>
      </c>
    </row>
    <row r="472" spans="1:23" ht="16.5" customHeight="1" hidden="1">
      <c r="A472" s="381"/>
      <c r="B472" s="306" t="s">
        <v>752</v>
      </c>
      <c r="C472" s="301"/>
      <c r="D472" s="302"/>
      <c r="E472" s="302"/>
      <c r="F472" s="172" t="s">
        <v>106</v>
      </c>
      <c r="G472" s="156" t="s">
        <v>49</v>
      </c>
      <c r="H472" s="156" t="s">
        <v>544</v>
      </c>
      <c r="I472" s="149">
        <f>86.41+21</f>
        <v>107.41</v>
      </c>
      <c r="J472" s="213"/>
      <c r="K472" s="214"/>
      <c r="L472" s="212"/>
      <c r="M472" s="149">
        <v>2.195</v>
      </c>
      <c r="N472" s="149"/>
      <c r="O472" s="391"/>
      <c r="W472" s="1"/>
    </row>
    <row r="473" spans="1:23" ht="24">
      <c r="A473" s="381"/>
      <c r="B473" s="307" t="s">
        <v>202</v>
      </c>
      <c r="C473" s="178"/>
      <c r="D473" s="156"/>
      <c r="E473" s="156"/>
      <c r="F473" s="155" t="s">
        <v>203</v>
      </c>
      <c r="G473" s="141"/>
      <c r="H473" s="156"/>
      <c r="I473" s="212">
        <f>I474</f>
        <v>1109.218</v>
      </c>
      <c r="J473" s="213"/>
      <c r="K473" s="214"/>
      <c r="L473" s="212"/>
      <c r="M473" s="212">
        <f aca="true" t="shared" si="48" ref="M473:O474">M474</f>
        <v>713.495</v>
      </c>
      <c r="N473" s="212">
        <f t="shared" si="48"/>
        <v>799.115</v>
      </c>
      <c r="O473" s="419">
        <f t="shared" si="48"/>
        <v>895.01</v>
      </c>
      <c r="W473" s="1"/>
    </row>
    <row r="474" spans="1:23" ht="16.5" customHeight="1">
      <c r="A474" s="381"/>
      <c r="B474" s="238" t="s">
        <v>264</v>
      </c>
      <c r="C474" s="178"/>
      <c r="D474" s="156"/>
      <c r="E474" s="156"/>
      <c r="F474" s="156" t="s">
        <v>203</v>
      </c>
      <c r="G474" s="156" t="s">
        <v>49</v>
      </c>
      <c r="H474" s="156"/>
      <c r="I474" s="212">
        <f>I475</f>
        <v>1109.218</v>
      </c>
      <c r="J474" s="213"/>
      <c r="K474" s="214"/>
      <c r="L474" s="212"/>
      <c r="M474" s="212">
        <f t="shared" si="48"/>
        <v>713.495</v>
      </c>
      <c r="N474" s="212">
        <f t="shared" si="48"/>
        <v>799.115</v>
      </c>
      <c r="O474" s="419">
        <f t="shared" si="48"/>
        <v>895.01</v>
      </c>
      <c r="W474" s="1"/>
    </row>
    <row r="475" spans="1:23" ht="16.5" customHeight="1" thickBot="1">
      <c r="A475" s="425"/>
      <c r="B475" s="426" t="s">
        <v>197</v>
      </c>
      <c r="C475" s="427"/>
      <c r="D475" s="428"/>
      <c r="E475" s="428"/>
      <c r="F475" s="428" t="s">
        <v>203</v>
      </c>
      <c r="G475" s="428" t="s">
        <v>49</v>
      </c>
      <c r="H475" s="428" t="s">
        <v>596</v>
      </c>
      <c r="I475" s="429">
        <v>1109.218</v>
      </c>
      <c r="J475" s="430"/>
      <c r="K475" s="431"/>
      <c r="L475" s="432"/>
      <c r="M475" s="429">
        <v>713.495</v>
      </c>
      <c r="N475" s="429">
        <v>799.115</v>
      </c>
      <c r="O475" s="433">
        <v>895.01</v>
      </c>
      <c r="W475" s="1"/>
    </row>
    <row r="476" spans="1:23" ht="25.5" hidden="1">
      <c r="A476" s="181"/>
      <c r="B476" s="434" t="s">
        <v>105</v>
      </c>
      <c r="C476" s="435"/>
      <c r="D476" s="436"/>
      <c r="E476" s="436"/>
      <c r="F476" s="437" t="s">
        <v>106</v>
      </c>
      <c r="G476" s="436"/>
      <c r="H476" s="436"/>
      <c r="I476" s="438">
        <f>I477+I479</f>
        <v>600.8</v>
      </c>
      <c r="J476" s="439"/>
      <c r="K476" s="440">
        <f>K477+K479</f>
        <v>605.883</v>
      </c>
      <c r="L476" s="440">
        <f>L477+L479</f>
        <v>605.883</v>
      </c>
      <c r="M476" s="438">
        <f>M477+M479</f>
        <v>600.8</v>
      </c>
      <c r="N476" s="438">
        <f>N477+N479</f>
        <v>600.8</v>
      </c>
      <c r="O476" s="438">
        <f>O477+O479</f>
        <v>600.8</v>
      </c>
      <c r="W476" s="1"/>
    </row>
    <row r="477" spans="1:23" ht="12.75" hidden="1">
      <c r="A477" s="190"/>
      <c r="B477" s="162" t="s">
        <v>721</v>
      </c>
      <c r="C477" s="301"/>
      <c r="D477" s="302"/>
      <c r="E477" s="302"/>
      <c r="F477" s="172" t="s">
        <v>106</v>
      </c>
      <c r="G477" s="156" t="s">
        <v>39</v>
      </c>
      <c r="H477" s="302"/>
      <c r="I477" s="149">
        <f>I478</f>
        <v>493.39</v>
      </c>
      <c r="J477" s="309"/>
      <c r="K477" s="149">
        <v>555.32</v>
      </c>
      <c r="L477" s="149">
        <v>555.32</v>
      </c>
      <c r="M477" s="149">
        <f>M478</f>
        <v>493.39</v>
      </c>
      <c r="N477" s="149">
        <f>N478</f>
        <v>493.39</v>
      </c>
      <c r="O477" s="149">
        <f>O478</f>
        <v>493.39</v>
      </c>
      <c r="W477" s="1"/>
    </row>
    <row r="478" spans="1:23" ht="12.75" hidden="1">
      <c r="A478" s="190"/>
      <c r="B478" s="162" t="s">
        <v>102</v>
      </c>
      <c r="C478" s="301"/>
      <c r="D478" s="302"/>
      <c r="E478" s="302"/>
      <c r="F478" s="172" t="s">
        <v>106</v>
      </c>
      <c r="G478" s="156" t="s">
        <v>39</v>
      </c>
      <c r="H478" s="156" t="s">
        <v>544</v>
      </c>
      <c r="I478" s="149">
        <f>378.948+114.442</f>
        <v>493.39</v>
      </c>
      <c r="J478" s="309"/>
      <c r="K478" s="149">
        <v>555.32</v>
      </c>
      <c r="L478" s="149">
        <v>555.32</v>
      </c>
      <c r="M478" s="149">
        <f>378.948+114.442</f>
        <v>493.39</v>
      </c>
      <c r="N478" s="149">
        <f>378.948+114.442</f>
        <v>493.39</v>
      </c>
      <c r="O478" s="149">
        <f>378.948+114.442</f>
        <v>493.39</v>
      </c>
      <c r="W478" s="1"/>
    </row>
    <row r="479" spans="1:23" ht="25.5" hidden="1">
      <c r="A479" s="190"/>
      <c r="B479" s="238" t="s">
        <v>264</v>
      </c>
      <c r="C479" s="301"/>
      <c r="D479" s="302"/>
      <c r="E479" s="302"/>
      <c r="F479" s="172" t="s">
        <v>106</v>
      </c>
      <c r="G479" s="156" t="s">
        <v>49</v>
      </c>
      <c r="H479" s="156"/>
      <c r="I479" s="305">
        <f>I480</f>
        <v>107.41</v>
      </c>
      <c r="J479" s="309"/>
      <c r="K479" s="309">
        <v>50.563</v>
      </c>
      <c r="L479" s="309">
        <v>50.563</v>
      </c>
      <c r="M479" s="305">
        <f>M480</f>
        <v>107.41</v>
      </c>
      <c r="N479" s="305">
        <f>N480</f>
        <v>107.41</v>
      </c>
      <c r="O479" s="305">
        <f>O480</f>
        <v>107.41</v>
      </c>
      <c r="W479" s="1"/>
    </row>
    <row r="480" spans="1:23" ht="12.75" hidden="1">
      <c r="A480" s="190"/>
      <c r="B480" s="306" t="s">
        <v>752</v>
      </c>
      <c r="C480" s="301"/>
      <c r="D480" s="302"/>
      <c r="E480" s="302"/>
      <c r="F480" s="172" t="s">
        <v>106</v>
      </c>
      <c r="G480" s="156" t="s">
        <v>49</v>
      </c>
      <c r="H480" s="156" t="s">
        <v>544</v>
      </c>
      <c r="I480" s="149">
        <f>86.41+21</f>
        <v>107.41</v>
      </c>
      <c r="J480" s="309"/>
      <c r="K480" s="309">
        <v>50.563</v>
      </c>
      <c r="L480" s="309">
        <v>50.563</v>
      </c>
      <c r="M480" s="149">
        <f>86.41+21</f>
        <v>107.41</v>
      </c>
      <c r="N480" s="149">
        <f>86.41+21</f>
        <v>107.41</v>
      </c>
      <c r="O480" s="149">
        <f>86.41+21</f>
        <v>107.41</v>
      </c>
      <c r="W480" s="1"/>
    </row>
    <row r="481" ht="12.75">
      <c r="W481" s="1"/>
    </row>
  </sheetData>
  <sheetProtection/>
  <mergeCells count="12">
    <mergeCell ref="G138:I138"/>
    <mergeCell ref="G439:I439"/>
    <mergeCell ref="G440:I440"/>
    <mergeCell ref="G465:I465"/>
    <mergeCell ref="G466:I466"/>
    <mergeCell ref="A23:O23"/>
    <mergeCell ref="A24:O24"/>
    <mergeCell ref="A25:O25"/>
    <mergeCell ref="K12:O12"/>
    <mergeCell ref="B22:I22"/>
    <mergeCell ref="G137:I137"/>
    <mergeCell ref="A27:O27"/>
  </mergeCells>
  <printOptions/>
  <pageMargins left="0.5905511811023623" right="0.5905511811023623" top="0.31496062992125984" bottom="0.31496062992125984" header="0.31496062992125984" footer="0.31496062992125984"/>
  <pageSetup firstPageNumber="55" useFirstPageNumber="1" fitToHeight="6" fitToWidth="1" horizontalDpi="600" verticalDpi="600" orientation="portrait" scale="64" r:id="rId1"/>
  <rowBreaks count="1" manualBreakCount="1">
    <brk id="21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1"/>
  <sheetViews>
    <sheetView zoomScaleSheetLayoutView="30" workbookViewId="0" topLeftCell="A280">
      <selection activeCell="F41" sqref="F41"/>
    </sheetView>
  </sheetViews>
  <sheetFormatPr defaultColWidth="9.140625" defaultRowHeight="12.75"/>
  <cols>
    <col min="1" max="1" width="5.28125" style="1" customWidth="1"/>
    <col min="2" max="2" width="62.421875" style="2" customWidth="1"/>
    <col min="3" max="3" width="10.00390625" style="3" customWidth="1"/>
    <col min="4" max="4" width="9.28125" style="4" customWidth="1"/>
    <col min="5" max="5" width="10.421875" style="4" customWidth="1"/>
    <col min="6" max="6" width="11.57421875" style="4" customWidth="1"/>
    <col min="7" max="7" width="10.28125" style="4" customWidth="1"/>
    <col min="8" max="8" width="14.7109375" style="7" customWidth="1"/>
    <col min="9" max="9" width="18.7109375" style="7" hidden="1" customWidth="1"/>
    <col min="10" max="10" width="15.7109375" style="1" hidden="1" customWidth="1"/>
    <col min="11" max="11" width="14.28125" style="93" hidden="1" customWidth="1"/>
    <col min="12" max="12" width="14.421875" style="1" hidden="1" customWidth="1"/>
    <col min="13" max="13" width="16.7109375" style="1" hidden="1" customWidth="1"/>
    <col min="14" max="14" width="14.7109375" style="7" customWidth="1"/>
    <col min="15" max="16" width="8.8515625" style="1" hidden="1" customWidth="1"/>
    <col min="17" max="17" width="15.421875" style="1" hidden="1" customWidth="1"/>
    <col min="18" max="20" width="9.140625" style="1" hidden="1" customWidth="1"/>
    <col min="21" max="16384" width="9.140625" style="1" customWidth="1"/>
  </cols>
  <sheetData>
    <row r="1" spans="3:8" ht="12.75">
      <c r="C1" s="791"/>
      <c r="D1" s="774"/>
      <c r="E1" s="774"/>
      <c r="F1" s="774"/>
      <c r="G1" s="774"/>
      <c r="H1" s="776" t="s">
        <v>810</v>
      </c>
    </row>
    <row r="2" spans="3:8" ht="12.75">
      <c r="C2" s="791"/>
      <c r="D2" s="774"/>
      <c r="E2" s="774"/>
      <c r="F2" s="774"/>
      <c r="G2" s="774"/>
      <c r="H2" s="776" t="s">
        <v>1</v>
      </c>
    </row>
    <row r="3" spans="3:8" ht="12.75">
      <c r="C3" s="791"/>
      <c r="D3" s="774"/>
      <c r="E3" s="774"/>
      <c r="F3" s="774"/>
      <c r="G3" s="774"/>
      <c r="H3" s="776" t="s">
        <v>349</v>
      </c>
    </row>
    <row r="4" spans="3:8" ht="12.75">
      <c r="C4" s="791"/>
      <c r="D4" s="774"/>
      <c r="E4" s="774"/>
      <c r="F4" s="774"/>
      <c r="G4" s="774"/>
      <c r="H4" s="776" t="s">
        <v>3</v>
      </c>
    </row>
    <row r="5" spans="3:8" ht="12.75">
      <c r="C5" s="791"/>
      <c r="D5" s="774"/>
      <c r="E5" s="774"/>
      <c r="F5" s="774"/>
      <c r="G5" s="774"/>
      <c r="H5" s="581" t="s">
        <v>807</v>
      </c>
    </row>
    <row r="6" spans="3:8" ht="12.75">
      <c r="C6" s="791"/>
      <c r="D6" s="774"/>
      <c r="E6" s="774"/>
      <c r="F6" s="774"/>
      <c r="G6" s="774"/>
      <c r="H6" s="806"/>
    </row>
    <row r="7" spans="3:8" ht="12.75">
      <c r="C7" s="791"/>
      <c r="D7" s="774"/>
      <c r="E7" s="774"/>
      <c r="F7" s="774"/>
      <c r="G7" s="774"/>
      <c r="H7" s="819" t="s">
        <v>5</v>
      </c>
    </row>
    <row r="8" spans="3:8" ht="12.75">
      <c r="C8" s="791"/>
      <c r="D8" s="774"/>
      <c r="E8" s="774"/>
      <c r="F8" s="774"/>
      <c r="G8" s="774"/>
      <c r="H8" s="13"/>
    </row>
    <row r="9" spans="3:8" ht="12.75">
      <c r="C9" s="791"/>
      <c r="D9" s="774"/>
      <c r="E9" s="774"/>
      <c r="F9" s="774"/>
      <c r="G9" s="774"/>
      <c r="H9" s="819" t="s">
        <v>6</v>
      </c>
    </row>
    <row r="10" spans="3:8" ht="12.75">
      <c r="C10" s="791"/>
      <c r="D10" s="774"/>
      <c r="E10" s="774"/>
      <c r="F10" s="774"/>
      <c r="G10" s="774"/>
      <c r="H10" s="806"/>
    </row>
    <row r="11" spans="3:18" ht="15.75">
      <c r="C11" s="791"/>
      <c r="D11" s="774"/>
      <c r="E11" s="774"/>
      <c r="F11" s="774"/>
      <c r="G11" s="774"/>
      <c r="H11" s="776" t="s">
        <v>0</v>
      </c>
      <c r="I11" s="6"/>
      <c r="J11" s="6"/>
      <c r="K11" s="94"/>
      <c r="L11" s="6"/>
      <c r="M11" s="6"/>
      <c r="O11" s="6"/>
      <c r="P11" s="6"/>
      <c r="Q11" s="6"/>
      <c r="R11" s="6"/>
    </row>
    <row r="12" spans="3:18" ht="15.75">
      <c r="C12" s="791"/>
      <c r="D12" s="774"/>
      <c r="E12" s="820"/>
      <c r="F12" s="820"/>
      <c r="G12" s="820"/>
      <c r="H12" s="776" t="s">
        <v>1</v>
      </c>
      <c r="I12" s="6"/>
      <c r="J12" s="6"/>
      <c r="K12" s="94"/>
      <c r="L12" s="6"/>
      <c r="M12" s="6"/>
      <c r="P12" s="6"/>
      <c r="Q12" s="6"/>
      <c r="R12" s="6"/>
    </row>
    <row r="13" spans="3:18" ht="15.75">
      <c r="C13" s="791"/>
      <c r="D13" s="774"/>
      <c r="E13" s="820"/>
      <c r="F13" s="820"/>
      <c r="G13" s="820"/>
      <c r="H13" s="776" t="s">
        <v>2</v>
      </c>
      <c r="I13" s="6"/>
      <c r="J13" s="6"/>
      <c r="K13" s="94"/>
      <c r="L13" s="6"/>
      <c r="M13" s="6"/>
      <c r="O13" s="6"/>
      <c r="P13" s="6"/>
      <c r="Q13" s="6"/>
      <c r="R13" s="6"/>
    </row>
    <row r="14" spans="3:18" ht="15.75">
      <c r="C14" s="791"/>
      <c r="D14" s="774"/>
      <c r="E14" s="820"/>
      <c r="F14" s="820"/>
      <c r="G14" s="820"/>
      <c r="H14" s="776" t="s">
        <v>3</v>
      </c>
      <c r="I14" s="6"/>
      <c r="J14" s="6"/>
      <c r="K14" s="94"/>
      <c r="L14" s="6"/>
      <c r="M14" s="6"/>
      <c r="O14" s="6"/>
      <c r="P14" s="6"/>
      <c r="Q14" s="6"/>
      <c r="R14" s="6"/>
    </row>
    <row r="15" spans="3:18" ht="15.75">
      <c r="C15" s="791"/>
      <c r="D15" s="774"/>
      <c r="E15" s="824"/>
      <c r="F15" s="824"/>
      <c r="G15" s="824"/>
      <c r="H15" s="819" t="s">
        <v>809</v>
      </c>
      <c r="I15" s="8"/>
      <c r="J15" s="8"/>
      <c r="K15" s="95"/>
      <c r="L15" s="8"/>
      <c r="M15" s="8"/>
      <c r="O15" s="10" t="s">
        <v>4</v>
      </c>
      <c r="Q15" s="11"/>
      <c r="R15" s="11"/>
    </row>
    <row r="16" spans="3:18" ht="15.75">
      <c r="C16" s="791"/>
      <c r="D16" s="774"/>
      <c r="E16" s="774"/>
      <c r="F16" s="774"/>
      <c r="G16" s="774"/>
      <c r="H16" s="806"/>
      <c r="I16" s="4"/>
      <c r="J16" s="4"/>
      <c r="K16" s="96"/>
      <c r="L16" s="4"/>
      <c r="M16" s="7"/>
      <c r="O16" s="5"/>
      <c r="P16" s="5"/>
      <c r="Q16" s="5"/>
      <c r="R16" s="5"/>
    </row>
    <row r="17" spans="3:18" ht="15.75">
      <c r="C17" s="791"/>
      <c r="D17" s="774"/>
      <c r="E17" s="780"/>
      <c r="F17" s="780"/>
      <c r="G17" s="780"/>
      <c r="H17" s="819" t="s">
        <v>5</v>
      </c>
      <c r="I17" s="4"/>
      <c r="J17" s="12"/>
      <c r="K17" s="97"/>
      <c r="L17" s="12"/>
      <c r="M17" s="9"/>
      <c r="O17" s="5"/>
      <c r="P17" s="5"/>
      <c r="Q17" s="5"/>
      <c r="R17" s="5"/>
    </row>
    <row r="18" spans="3:17" ht="15.75">
      <c r="C18" s="791"/>
      <c r="D18" s="774"/>
      <c r="E18" s="780"/>
      <c r="F18" s="780"/>
      <c r="G18" s="780"/>
      <c r="H18" s="13"/>
      <c r="I18" s="4"/>
      <c r="J18" s="12"/>
      <c r="K18" s="97"/>
      <c r="L18" s="12"/>
      <c r="M18" s="13"/>
      <c r="P18" s="5"/>
      <c r="Q18" s="5"/>
    </row>
    <row r="19" spans="3:18" ht="15.75">
      <c r="C19" s="791"/>
      <c r="D19" s="774"/>
      <c r="E19" s="780"/>
      <c r="F19" s="780"/>
      <c r="G19" s="780"/>
      <c r="H19" s="819" t="s">
        <v>6</v>
      </c>
      <c r="I19" s="4"/>
      <c r="J19" s="12"/>
      <c r="K19" s="97"/>
      <c r="L19" s="12"/>
      <c r="M19" s="9"/>
      <c r="O19" s="5"/>
      <c r="P19" s="5"/>
      <c r="Q19" s="5"/>
      <c r="R19" s="5"/>
    </row>
    <row r="20" spans="8:17" ht="15.75">
      <c r="H20" s="14"/>
      <c r="I20" s="15">
        <v>73707.5</v>
      </c>
      <c r="J20" s="4"/>
      <c r="K20" s="96"/>
      <c r="L20" s="4"/>
      <c r="M20" s="7"/>
      <c r="N20" s="14"/>
      <c r="O20" s="5"/>
      <c r="P20" s="5"/>
      <c r="Q20" s="5"/>
    </row>
    <row r="21" spans="7:14" ht="12.75">
      <c r="G21" s="16"/>
      <c r="H21" s="17"/>
      <c r="I21" s="18">
        <v>3685.4</v>
      </c>
      <c r="N21" s="17"/>
    </row>
    <row r="22" spans="2:14" ht="15.75">
      <c r="B22" s="576"/>
      <c r="C22" s="576"/>
      <c r="D22" s="576"/>
      <c r="E22" s="576"/>
      <c r="F22" s="576"/>
      <c r="G22" s="576"/>
      <c r="H22" s="576"/>
      <c r="I22" s="19" t="e">
        <f>I20-I21-#REF!</f>
        <v>#REF!</v>
      </c>
      <c r="N22" s="1"/>
    </row>
    <row r="23" spans="1:14" ht="15" customHeight="1">
      <c r="A23" s="575" t="s">
        <v>7</v>
      </c>
      <c r="B23" s="575"/>
      <c r="C23" s="575"/>
      <c r="D23" s="575"/>
      <c r="E23" s="575"/>
      <c r="F23" s="575"/>
      <c r="G23" s="575"/>
      <c r="H23" s="575"/>
      <c r="I23" s="1"/>
      <c r="N23" s="1"/>
    </row>
    <row r="24" spans="1:14" ht="15" customHeight="1">
      <c r="A24" s="575" t="s">
        <v>8</v>
      </c>
      <c r="B24" s="575"/>
      <c r="C24" s="575"/>
      <c r="D24" s="575"/>
      <c r="E24" s="575"/>
      <c r="F24" s="575"/>
      <c r="G24" s="575"/>
      <c r="H24" s="575"/>
      <c r="I24" s="1"/>
      <c r="N24" s="1"/>
    </row>
    <row r="25" spans="1:14" ht="15" customHeight="1">
      <c r="A25" s="575" t="s">
        <v>9</v>
      </c>
      <c r="B25" s="575"/>
      <c r="C25" s="575"/>
      <c r="D25" s="575"/>
      <c r="E25" s="575"/>
      <c r="F25" s="575"/>
      <c r="G25" s="575"/>
      <c r="H25" s="575"/>
      <c r="I25" s="1"/>
      <c r="N25" s="1"/>
    </row>
    <row r="26" spans="1:14" ht="16.5" thickBot="1">
      <c r="A26" s="20"/>
      <c r="B26" s="21"/>
      <c r="C26" s="22"/>
      <c r="D26" s="23"/>
      <c r="E26" s="23"/>
      <c r="F26" s="23"/>
      <c r="G26" s="23"/>
      <c r="H26" s="825" t="s">
        <v>783</v>
      </c>
      <c r="I26" s="24"/>
      <c r="M26" s="99"/>
      <c r="N26" s="24"/>
    </row>
    <row r="27" spans="1:10" ht="21">
      <c r="A27" s="826" t="s">
        <v>11</v>
      </c>
      <c r="B27" s="827" t="s">
        <v>12</v>
      </c>
      <c r="C27" s="828" t="s">
        <v>13</v>
      </c>
      <c r="D27" s="829" t="s">
        <v>14</v>
      </c>
      <c r="E27" s="829" t="s">
        <v>15</v>
      </c>
      <c r="F27" s="829" t="s">
        <v>16</v>
      </c>
      <c r="G27" s="829" t="s">
        <v>17</v>
      </c>
      <c r="H27" s="830" t="s">
        <v>18</v>
      </c>
      <c r="I27" s="315" t="s">
        <v>19</v>
      </c>
      <c r="J27" s="25" t="s">
        <v>20</v>
      </c>
    </row>
    <row r="28" spans="1:13" ht="13.5" thickBot="1">
      <c r="A28" s="831"/>
      <c r="B28" s="832" t="s">
        <v>21</v>
      </c>
      <c r="C28" s="833"/>
      <c r="D28" s="834"/>
      <c r="E28" s="834"/>
      <c r="F28" s="834"/>
      <c r="G28" s="834"/>
      <c r="H28" s="835">
        <f>H30+H55+H320</f>
        <v>117115.01376999999</v>
      </c>
      <c r="I28" s="316" t="e">
        <f>I30+I55+I320</f>
        <v>#REF!</v>
      </c>
      <c r="J28" s="26" t="e">
        <f>J30+J55+J320</f>
        <v>#REF!</v>
      </c>
      <c r="K28" s="98"/>
      <c r="L28" s="100"/>
      <c r="M28" s="101"/>
    </row>
    <row r="29" spans="1:14" ht="36.75" customHeight="1" thickBot="1" thickTop="1">
      <c r="A29" s="836"/>
      <c r="B29" s="837" t="s">
        <v>467</v>
      </c>
      <c r="C29" s="838" t="s">
        <v>23</v>
      </c>
      <c r="D29" s="839"/>
      <c r="E29" s="839"/>
      <c r="F29" s="839"/>
      <c r="G29" s="839"/>
      <c r="H29" s="840">
        <f>H28</f>
        <v>117115.01376999999</v>
      </c>
      <c r="I29" s="67"/>
      <c r="J29" s="66"/>
      <c r="M29" s="101"/>
      <c r="N29" s="103"/>
    </row>
    <row r="30" spans="1:14" ht="21.75" thickBot="1">
      <c r="A30" s="841">
        <v>1</v>
      </c>
      <c r="B30" s="842" t="s">
        <v>22</v>
      </c>
      <c r="C30" s="843" t="s">
        <v>23</v>
      </c>
      <c r="D30" s="844"/>
      <c r="E30" s="843"/>
      <c r="F30" s="843"/>
      <c r="G30" s="843"/>
      <c r="H30" s="845">
        <f>H31</f>
        <v>2977.9219999999996</v>
      </c>
      <c r="I30" s="317">
        <f>I31</f>
        <v>2531.0699999999997</v>
      </c>
      <c r="J30" s="28">
        <f>J31</f>
        <v>2637.06</v>
      </c>
      <c r="M30" s="102"/>
      <c r="N30" s="103"/>
    </row>
    <row r="31" spans="1:14" ht="12.75">
      <c r="A31" s="846"/>
      <c r="B31" s="847" t="s">
        <v>24</v>
      </c>
      <c r="C31" s="848" t="s">
        <v>23</v>
      </c>
      <c r="D31" s="848" t="s">
        <v>25</v>
      </c>
      <c r="E31" s="848" t="s">
        <v>26</v>
      </c>
      <c r="F31" s="848"/>
      <c r="G31" s="848"/>
      <c r="H31" s="849">
        <f>H32+H38+H49</f>
        <v>2977.9219999999996</v>
      </c>
      <c r="I31" s="318">
        <f>I32+I38+I49</f>
        <v>2531.0699999999997</v>
      </c>
      <c r="J31" s="29">
        <f>J32+J38+J49</f>
        <v>2637.06</v>
      </c>
      <c r="N31" s="103"/>
    </row>
    <row r="32" spans="1:10" ht="21" hidden="1">
      <c r="A32" s="850"/>
      <c r="B32" s="851" t="s">
        <v>27</v>
      </c>
      <c r="C32" s="852" t="s">
        <v>23</v>
      </c>
      <c r="D32" s="852" t="s">
        <v>25</v>
      </c>
      <c r="E32" s="852" t="s">
        <v>28</v>
      </c>
      <c r="F32" s="852"/>
      <c r="G32" s="852"/>
      <c r="H32" s="853"/>
      <c r="I32" s="319">
        <f aca="true" t="shared" si="0" ref="I32:J36">I33</f>
        <v>0</v>
      </c>
      <c r="J32" s="30">
        <f t="shared" si="0"/>
        <v>0</v>
      </c>
    </row>
    <row r="33" spans="1:10" ht="22.5" hidden="1">
      <c r="A33" s="854"/>
      <c r="B33" s="855" t="s">
        <v>29</v>
      </c>
      <c r="C33" s="852" t="s">
        <v>23</v>
      </c>
      <c r="D33" s="856" t="s">
        <v>25</v>
      </c>
      <c r="E33" s="856" t="s">
        <v>28</v>
      </c>
      <c r="F33" s="856" t="s">
        <v>30</v>
      </c>
      <c r="G33" s="856"/>
      <c r="H33" s="857"/>
      <c r="I33" s="320">
        <f t="shared" si="0"/>
        <v>0</v>
      </c>
      <c r="J33" s="31">
        <f t="shared" si="0"/>
        <v>0</v>
      </c>
    </row>
    <row r="34" spans="1:10" ht="22.5" hidden="1">
      <c r="A34" s="850"/>
      <c r="B34" s="855" t="s">
        <v>31</v>
      </c>
      <c r="C34" s="852" t="s">
        <v>23</v>
      </c>
      <c r="D34" s="856" t="s">
        <v>25</v>
      </c>
      <c r="E34" s="856" t="s">
        <v>28</v>
      </c>
      <c r="F34" s="856" t="s">
        <v>32</v>
      </c>
      <c r="G34" s="856"/>
      <c r="H34" s="857"/>
      <c r="I34" s="320">
        <f t="shared" si="0"/>
        <v>0</v>
      </c>
      <c r="J34" s="31">
        <f t="shared" si="0"/>
        <v>0</v>
      </c>
    </row>
    <row r="35" spans="1:10" ht="12.75" hidden="1">
      <c r="A35" s="850"/>
      <c r="B35" s="855" t="s">
        <v>33</v>
      </c>
      <c r="C35" s="852" t="s">
        <v>23</v>
      </c>
      <c r="D35" s="856" t="s">
        <v>34</v>
      </c>
      <c r="E35" s="856" t="s">
        <v>35</v>
      </c>
      <c r="F35" s="856" t="s">
        <v>36</v>
      </c>
      <c r="G35" s="856"/>
      <c r="H35" s="857"/>
      <c r="I35" s="320">
        <f t="shared" si="0"/>
        <v>0</v>
      </c>
      <c r="J35" s="31">
        <f t="shared" si="0"/>
        <v>0</v>
      </c>
    </row>
    <row r="36" spans="1:10" ht="22.5" hidden="1">
      <c r="A36" s="850"/>
      <c r="B36" s="855" t="s">
        <v>31</v>
      </c>
      <c r="C36" s="852" t="s">
        <v>23</v>
      </c>
      <c r="D36" s="856" t="s">
        <v>34</v>
      </c>
      <c r="E36" s="856" t="s">
        <v>35</v>
      </c>
      <c r="F36" s="856" t="s">
        <v>37</v>
      </c>
      <c r="G36" s="856"/>
      <c r="H36" s="857"/>
      <c r="I36" s="320">
        <f t="shared" si="0"/>
        <v>0</v>
      </c>
      <c r="J36" s="31">
        <f t="shared" si="0"/>
        <v>0</v>
      </c>
    </row>
    <row r="37" spans="1:10" ht="12.75" hidden="1">
      <c r="A37" s="850"/>
      <c r="B37" s="858" t="s">
        <v>38</v>
      </c>
      <c r="C37" s="852" t="s">
        <v>23</v>
      </c>
      <c r="D37" s="856" t="s">
        <v>25</v>
      </c>
      <c r="E37" s="856" t="s">
        <v>28</v>
      </c>
      <c r="F37" s="856" t="s">
        <v>37</v>
      </c>
      <c r="G37" s="856" t="s">
        <v>39</v>
      </c>
      <c r="H37" s="857"/>
      <c r="I37" s="320"/>
      <c r="J37" s="31"/>
    </row>
    <row r="38" spans="1:10" ht="31.5">
      <c r="A38" s="850"/>
      <c r="B38" s="851" t="s">
        <v>40</v>
      </c>
      <c r="C38" s="852" t="s">
        <v>23</v>
      </c>
      <c r="D38" s="852" t="s">
        <v>25</v>
      </c>
      <c r="E38" s="852" t="s">
        <v>41</v>
      </c>
      <c r="F38" s="852"/>
      <c r="G38" s="852"/>
      <c r="H38" s="853">
        <f>H39</f>
        <v>2789.7219999999998</v>
      </c>
      <c r="I38" s="319">
        <f>I39</f>
        <v>2531.0699999999997</v>
      </c>
      <c r="J38" s="30">
        <f>J39</f>
        <v>2637.06</v>
      </c>
    </row>
    <row r="39" spans="1:10" ht="33.75">
      <c r="A39" s="854"/>
      <c r="B39" s="855" t="s">
        <v>42</v>
      </c>
      <c r="C39" s="856" t="s">
        <v>23</v>
      </c>
      <c r="D39" s="856" t="s">
        <v>25</v>
      </c>
      <c r="E39" s="856" t="s">
        <v>41</v>
      </c>
      <c r="F39" s="856" t="s">
        <v>30</v>
      </c>
      <c r="G39" s="856"/>
      <c r="H39" s="857">
        <f>H40+H45</f>
        <v>2789.7219999999998</v>
      </c>
      <c r="I39" s="320">
        <f>I40+I45</f>
        <v>2531.0699999999997</v>
      </c>
      <c r="J39" s="31">
        <f>J40+J45</f>
        <v>2637.06</v>
      </c>
    </row>
    <row r="40" spans="1:10" ht="33.75">
      <c r="A40" s="850"/>
      <c r="B40" s="855" t="s">
        <v>43</v>
      </c>
      <c r="C40" s="856" t="s">
        <v>23</v>
      </c>
      <c r="D40" s="856" t="s">
        <v>25</v>
      </c>
      <c r="E40" s="856" t="s">
        <v>41</v>
      </c>
      <c r="F40" s="856" t="s">
        <v>44</v>
      </c>
      <c r="G40" s="856"/>
      <c r="H40" s="857">
        <f aca="true" t="shared" si="1" ref="H40:J41">H41</f>
        <v>2244.6279999999997</v>
      </c>
      <c r="I40" s="320">
        <f t="shared" si="1"/>
        <v>1871.5079999999998</v>
      </c>
      <c r="J40" s="31">
        <f t="shared" si="1"/>
        <v>1911.541</v>
      </c>
    </row>
    <row r="41" spans="1:10" ht="12.75">
      <c r="A41" s="850"/>
      <c r="B41" s="855" t="s">
        <v>33</v>
      </c>
      <c r="C41" s="856" t="s">
        <v>23</v>
      </c>
      <c r="D41" s="856" t="s">
        <v>25</v>
      </c>
      <c r="E41" s="856" t="s">
        <v>41</v>
      </c>
      <c r="F41" s="856" t="s">
        <v>45</v>
      </c>
      <c r="G41" s="856"/>
      <c r="H41" s="857">
        <f t="shared" si="1"/>
        <v>2244.6279999999997</v>
      </c>
      <c r="I41" s="320">
        <f t="shared" si="1"/>
        <v>1871.5079999999998</v>
      </c>
      <c r="J41" s="31">
        <f t="shared" si="1"/>
        <v>1911.541</v>
      </c>
    </row>
    <row r="42" spans="1:10" ht="12.75">
      <c r="A42" s="850"/>
      <c r="B42" s="855" t="s">
        <v>46</v>
      </c>
      <c r="C42" s="856" t="s">
        <v>23</v>
      </c>
      <c r="D42" s="856" t="s">
        <v>25</v>
      </c>
      <c r="E42" s="856" t="s">
        <v>41</v>
      </c>
      <c r="F42" s="856" t="s">
        <v>47</v>
      </c>
      <c r="G42" s="856"/>
      <c r="H42" s="857">
        <f>H43+H44</f>
        <v>2244.6279999999997</v>
      </c>
      <c r="I42" s="320">
        <f>I43+I44</f>
        <v>1871.5079999999998</v>
      </c>
      <c r="J42" s="31">
        <f>J43+J44</f>
        <v>1911.541</v>
      </c>
    </row>
    <row r="43" spans="1:12" ht="12.75">
      <c r="A43" s="850"/>
      <c r="B43" s="858" t="s">
        <v>38</v>
      </c>
      <c r="C43" s="856" t="s">
        <v>23</v>
      </c>
      <c r="D43" s="856" t="s">
        <v>25</v>
      </c>
      <c r="E43" s="856" t="s">
        <v>41</v>
      </c>
      <c r="F43" s="856" t="s">
        <v>47</v>
      </c>
      <c r="G43" s="856" t="s">
        <v>39</v>
      </c>
      <c r="H43" s="857">
        <f>611.298+41.866+12.643</f>
        <v>665.807</v>
      </c>
      <c r="I43" s="320">
        <v>672.428</v>
      </c>
      <c r="J43" s="32">
        <v>739.672</v>
      </c>
      <c r="K43" s="93">
        <v>41866</v>
      </c>
      <c r="L43" s="90">
        <v>12643</v>
      </c>
    </row>
    <row r="44" spans="1:10" ht="22.5">
      <c r="A44" s="850"/>
      <c r="B44" s="858" t="s">
        <v>48</v>
      </c>
      <c r="C44" s="856" t="s">
        <v>23</v>
      </c>
      <c r="D44" s="856" t="s">
        <v>25</v>
      </c>
      <c r="E44" s="856" t="s">
        <v>41</v>
      </c>
      <c r="F44" s="856" t="s">
        <v>47</v>
      </c>
      <c r="G44" s="856" t="s">
        <v>49</v>
      </c>
      <c r="H44" s="857">
        <f>1318.821+260</f>
        <v>1578.821</v>
      </c>
      <c r="I44" s="320">
        <v>1199.08</v>
      </c>
      <c r="J44" s="32">
        <v>1171.869</v>
      </c>
    </row>
    <row r="45" spans="1:10" ht="33.75">
      <c r="A45" s="854"/>
      <c r="B45" s="859" t="s">
        <v>50</v>
      </c>
      <c r="C45" s="856" t="s">
        <v>23</v>
      </c>
      <c r="D45" s="856" t="s">
        <v>25</v>
      </c>
      <c r="E45" s="856" t="s">
        <v>41</v>
      </c>
      <c r="F45" s="856" t="s">
        <v>51</v>
      </c>
      <c r="G45" s="856"/>
      <c r="H45" s="857">
        <f aca="true" t="shared" si="2" ref="H45:J47">H46</f>
        <v>545.0939999999999</v>
      </c>
      <c r="I45" s="320">
        <f t="shared" si="2"/>
        <v>659.562</v>
      </c>
      <c r="J45" s="31">
        <f t="shared" si="2"/>
        <v>725.519</v>
      </c>
    </row>
    <row r="46" spans="1:10" ht="12.75">
      <c r="A46" s="854"/>
      <c r="B46" s="859" t="s">
        <v>33</v>
      </c>
      <c r="C46" s="856" t="s">
        <v>23</v>
      </c>
      <c r="D46" s="856" t="s">
        <v>25</v>
      </c>
      <c r="E46" s="856" t="s">
        <v>41</v>
      </c>
      <c r="F46" s="856" t="s">
        <v>52</v>
      </c>
      <c r="G46" s="856"/>
      <c r="H46" s="857">
        <f t="shared" si="2"/>
        <v>545.0939999999999</v>
      </c>
      <c r="I46" s="320">
        <f t="shared" si="2"/>
        <v>659.562</v>
      </c>
      <c r="J46" s="31">
        <f t="shared" si="2"/>
        <v>725.519</v>
      </c>
    </row>
    <row r="47" spans="1:10" ht="33.75">
      <c r="A47" s="854"/>
      <c r="B47" s="859" t="s">
        <v>53</v>
      </c>
      <c r="C47" s="856" t="s">
        <v>23</v>
      </c>
      <c r="D47" s="856" t="s">
        <v>25</v>
      </c>
      <c r="E47" s="856" t="s">
        <v>41</v>
      </c>
      <c r="F47" s="856" t="s">
        <v>54</v>
      </c>
      <c r="G47" s="856"/>
      <c r="H47" s="857">
        <f t="shared" si="2"/>
        <v>545.0939999999999</v>
      </c>
      <c r="I47" s="320">
        <f t="shared" si="2"/>
        <v>659.562</v>
      </c>
      <c r="J47" s="31">
        <f t="shared" si="2"/>
        <v>725.519</v>
      </c>
    </row>
    <row r="48" spans="1:12" ht="12.75">
      <c r="A48" s="850"/>
      <c r="B48" s="858" t="s">
        <v>38</v>
      </c>
      <c r="C48" s="856" t="s">
        <v>23</v>
      </c>
      <c r="D48" s="856" t="s">
        <v>25</v>
      </c>
      <c r="E48" s="856" t="s">
        <v>41</v>
      </c>
      <c r="F48" s="856" t="s">
        <v>54</v>
      </c>
      <c r="G48" s="856" t="s">
        <v>39</v>
      </c>
      <c r="H48" s="857">
        <f>599.603-41.866-12.643</f>
        <v>545.0939999999999</v>
      </c>
      <c r="I48" s="320">
        <v>659.562</v>
      </c>
      <c r="J48" s="32">
        <v>725.519</v>
      </c>
      <c r="K48" s="93">
        <v>-41866</v>
      </c>
      <c r="L48" s="93">
        <v>-12643</v>
      </c>
    </row>
    <row r="49" spans="1:10" ht="22.5">
      <c r="A49" s="850"/>
      <c r="B49" s="859" t="s">
        <v>55</v>
      </c>
      <c r="C49" s="852" t="s">
        <v>23</v>
      </c>
      <c r="D49" s="852" t="s">
        <v>25</v>
      </c>
      <c r="E49" s="852" t="s">
        <v>56</v>
      </c>
      <c r="F49" s="852"/>
      <c r="G49" s="852"/>
      <c r="H49" s="853">
        <f aca="true" t="shared" si="3" ref="H49:J53">H50</f>
        <v>188.2</v>
      </c>
      <c r="I49" s="319">
        <f t="shared" si="3"/>
        <v>0</v>
      </c>
      <c r="J49" s="33">
        <f t="shared" si="3"/>
        <v>0</v>
      </c>
    </row>
    <row r="50" spans="1:10" ht="33.75">
      <c r="A50" s="854"/>
      <c r="B50" s="855" t="s">
        <v>42</v>
      </c>
      <c r="C50" s="856" t="s">
        <v>23</v>
      </c>
      <c r="D50" s="856" t="s">
        <v>25</v>
      </c>
      <c r="E50" s="856" t="s">
        <v>56</v>
      </c>
      <c r="F50" s="856" t="s">
        <v>30</v>
      </c>
      <c r="G50" s="856"/>
      <c r="H50" s="857">
        <f t="shared" si="3"/>
        <v>188.2</v>
      </c>
      <c r="I50" s="320">
        <f t="shared" si="3"/>
        <v>0</v>
      </c>
      <c r="J50" s="32">
        <f t="shared" si="3"/>
        <v>0</v>
      </c>
    </row>
    <row r="51" spans="1:10" ht="22.5">
      <c r="A51" s="850"/>
      <c r="B51" s="855" t="s">
        <v>57</v>
      </c>
      <c r="C51" s="856" t="s">
        <v>23</v>
      </c>
      <c r="D51" s="856" t="s">
        <v>25</v>
      </c>
      <c r="E51" s="856" t="s">
        <v>56</v>
      </c>
      <c r="F51" s="856" t="s">
        <v>44</v>
      </c>
      <c r="G51" s="856"/>
      <c r="H51" s="857">
        <f t="shared" si="3"/>
        <v>188.2</v>
      </c>
      <c r="I51" s="320">
        <f t="shared" si="3"/>
        <v>0</v>
      </c>
      <c r="J51" s="32">
        <f t="shared" si="3"/>
        <v>0</v>
      </c>
    </row>
    <row r="52" spans="1:10" ht="12.75">
      <c r="A52" s="850"/>
      <c r="B52" s="855" t="s">
        <v>33</v>
      </c>
      <c r="C52" s="856" t="s">
        <v>23</v>
      </c>
      <c r="D52" s="856" t="s">
        <v>25</v>
      </c>
      <c r="E52" s="856" t="s">
        <v>56</v>
      </c>
      <c r="F52" s="856" t="s">
        <v>45</v>
      </c>
      <c r="G52" s="856"/>
      <c r="H52" s="857">
        <f t="shared" si="3"/>
        <v>188.2</v>
      </c>
      <c r="I52" s="320">
        <f t="shared" si="3"/>
        <v>0</v>
      </c>
      <c r="J52" s="32">
        <f t="shared" si="3"/>
        <v>0</v>
      </c>
    </row>
    <row r="53" spans="1:10" ht="22.5">
      <c r="A53" s="850"/>
      <c r="B53" s="859" t="s">
        <v>58</v>
      </c>
      <c r="C53" s="856" t="s">
        <v>23</v>
      </c>
      <c r="D53" s="856" t="s">
        <v>25</v>
      </c>
      <c r="E53" s="856" t="s">
        <v>56</v>
      </c>
      <c r="F53" s="856" t="s">
        <v>59</v>
      </c>
      <c r="G53" s="856"/>
      <c r="H53" s="857">
        <f t="shared" si="3"/>
        <v>188.2</v>
      </c>
      <c r="I53" s="320">
        <f t="shared" si="3"/>
        <v>0</v>
      </c>
      <c r="J53" s="32">
        <f t="shared" si="3"/>
        <v>0</v>
      </c>
    </row>
    <row r="54" spans="1:10" ht="13.5" thickBot="1">
      <c r="A54" s="860"/>
      <c r="B54" s="861" t="s">
        <v>60</v>
      </c>
      <c r="C54" s="862" t="s">
        <v>23</v>
      </c>
      <c r="D54" s="862" t="s">
        <v>25</v>
      </c>
      <c r="E54" s="862" t="s">
        <v>56</v>
      </c>
      <c r="F54" s="862" t="s">
        <v>59</v>
      </c>
      <c r="G54" s="862" t="s">
        <v>61</v>
      </c>
      <c r="H54" s="863">
        <v>188.2</v>
      </c>
      <c r="I54" s="321"/>
      <c r="J54" s="34"/>
    </row>
    <row r="55" spans="1:10" ht="21.75" thickBot="1">
      <c r="A55" s="841">
        <v>2</v>
      </c>
      <c r="B55" s="864" t="s">
        <v>62</v>
      </c>
      <c r="C55" s="843" t="s">
        <v>23</v>
      </c>
      <c r="D55" s="843"/>
      <c r="E55" s="843"/>
      <c r="F55" s="843"/>
      <c r="G55" s="843"/>
      <c r="H55" s="845">
        <f>H56+H112+H137+H185+H243+H254+H274+H289+H104</f>
        <v>103668.24807999999</v>
      </c>
      <c r="I55" s="317" t="e">
        <f>I56+I112+I137+I185+I243+I254+I274+I289+I104</f>
        <v>#REF!</v>
      </c>
      <c r="J55" s="27" t="e">
        <f>J56+J112+J137+J185+J243+J254+J274+J289+J104</f>
        <v>#REF!</v>
      </c>
    </row>
    <row r="56" spans="1:10" ht="12.75">
      <c r="A56" s="865"/>
      <c r="B56" s="847" t="s">
        <v>24</v>
      </c>
      <c r="C56" s="848" t="s">
        <v>23</v>
      </c>
      <c r="D56" s="848" t="s">
        <v>25</v>
      </c>
      <c r="E56" s="848" t="s">
        <v>26</v>
      </c>
      <c r="F56" s="848"/>
      <c r="G56" s="848"/>
      <c r="H56" s="849">
        <f>H57+H80+H86+H74</f>
        <v>17052.40046</v>
      </c>
      <c r="I56" s="318" t="e">
        <f>I57+I80+I86</f>
        <v>#REF!</v>
      </c>
      <c r="J56" s="29" t="e">
        <f>J57+J80+J86</f>
        <v>#REF!</v>
      </c>
    </row>
    <row r="57" spans="1:10" ht="38.25">
      <c r="A57" s="850"/>
      <c r="B57" s="328" t="s">
        <v>63</v>
      </c>
      <c r="C57" s="852" t="s">
        <v>23</v>
      </c>
      <c r="D57" s="852" t="s">
        <v>25</v>
      </c>
      <c r="E57" s="852" t="s">
        <v>64</v>
      </c>
      <c r="F57" s="852"/>
      <c r="G57" s="852"/>
      <c r="H57" s="853">
        <f>H58</f>
        <v>14811.947</v>
      </c>
      <c r="I57" s="319" t="e">
        <f>I58</f>
        <v>#REF!</v>
      </c>
      <c r="J57" s="30" t="e">
        <f>J58</f>
        <v>#REF!</v>
      </c>
    </row>
    <row r="58" spans="1:10" ht="33.75">
      <c r="A58" s="854"/>
      <c r="B58" s="855" t="s">
        <v>65</v>
      </c>
      <c r="C58" s="856" t="s">
        <v>23</v>
      </c>
      <c r="D58" s="856" t="s">
        <v>25</v>
      </c>
      <c r="E58" s="856" t="s">
        <v>64</v>
      </c>
      <c r="F58" s="856" t="s">
        <v>30</v>
      </c>
      <c r="G58" s="856"/>
      <c r="H58" s="857">
        <f>H59+H70</f>
        <v>14811.947</v>
      </c>
      <c r="I58" s="320" t="e">
        <f>I59+I70</f>
        <v>#REF!</v>
      </c>
      <c r="J58" s="31" t="e">
        <f>J59+J70</f>
        <v>#REF!</v>
      </c>
    </row>
    <row r="59" spans="1:10" ht="33.75">
      <c r="A59" s="850"/>
      <c r="B59" s="866" t="s">
        <v>66</v>
      </c>
      <c r="C59" s="856" t="s">
        <v>23</v>
      </c>
      <c r="D59" s="856" t="s">
        <v>25</v>
      </c>
      <c r="E59" s="856" t="s">
        <v>64</v>
      </c>
      <c r="F59" s="856" t="s">
        <v>44</v>
      </c>
      <c r="G59" s="856"/>
      <c r="H59" s="857">
        <f>H60</f>
        <v>13361.081</v>
      </c>
      <c r="I59" s="320" t="e">
        <f>I60</f>
        <v>#REF!</v>
      </c>
      <c r="J59" s="31" t="e">
        <f>J60</f>
        <v>#REF!</v>
      </c>
    </row>
    <row r="60" spans="1:10" ht="12.75">
      <c r="A60" s="850"/>
      <c r="B60" s="855" t="s">
        <v>33</v>
      </c>
      <c r="C60" s="856" t="s">
        <v>23</v>
      </c>
      <c r="D60" s="856" t="s">
        <v>25</v>
      </c>
      <c r="E60" s="856" t="s">
        <v>64</v>
      </c>
      <c r="F60" s="856" t="s">
        <v>45</v>
      </c>
      <c r="G60" s="856"/>
      <c r="H60" s="857">
        <f>H61+H68+H64+H66</f>
        <v>13361.081</v>
      </c>
      <c r="I60" s="320" t="e">
        <f>I61+#REF!+I64+I66</f>
        <v>#REF!</v>
      </c>
      <c r="J60" s="31" t="e">
        <f>J61+#REF!+J64+J66</f>
        <v>#REF!</v>
      </c>
    </row>
    <row r="61" spans="1:10" ht="12.75">
      <c r="A61" s="850"/>
      <c r="B61" s="329" t="s">
        <v>46</v>
      </c>
      <c r="C61" s="856" t="s">
        <v>23</v>
      </c>
      <c r="D61" s="856" t="s">
        <v>25</v>
      </c>
      <c r="E61" s="856" t="s">
        <v>64</v>
      </c>
      <c r="F61" s="856" t="s">
        <v>47</v>
      </c>
      <c r="G61" s="856"/>
      <c r="H61" s="857">
        <f>H62+H63</f>
        <v>12811.521</v>
      </c>
      <c r="I61" s="320">
        <f>I62+I63</f>
        <v>13595.477</v>
      </c>
      <c r="J61" s="31">
        <f>J62+J63</f>
        <v>14414.787</v>
      </c>
    </row>
    <row r="62" spans="1:11" ht="12.75">
      <c r="A62" s="850"/>
      <c r="B62" s="858" t="s">
        <v>38</v>
      </c>
      <c r="C62" s="856" t="s">
        <v>23</v>
      </c>
      <c r="D62" s="856" t="s">
        <v>25</v>
      </c>
      <c r="E62" s="856" t="s">
        <v>64</v>
      </c>
      <c r="F62" s="856" t="s">
        <v>47</v>
      </c>
      <c r="G62" s="856" t="s">
        <v>39</v>
      </c>
      <c r="H62" s="857">
        <f>8247.449+137.87</f>
        <v>8385.319000000001</v>
      </c>
      <c r="I62" s="320">
        <v>8998.807</v>
      </c>
      <c r="J62" s="32">
        <v>9997.688</v>
      </c>
      <c r="K62" s="93">
        <v>137870</v>
      </c>
    </row>
    <row r="63" spans="1:12" ht="22.5">
      <c r="A63" s="850"/>
      <c r="B63" s="858" t="s">
        <v>48</v>
      </c>
      <c r="C63" s="856" t="s">
        <v>23</v>
      </c>
      <c r="D63" s="856" t="s">
        <v>25</v>
      </c>
      <c r="E63" s="856" t="s">
        <v>64</v>
      </c>
      <c r="F63" s="856" t="s">
        <v>47</v>
      </c>
      <c r="G63" s="856" t="s">
        <v>49</v>
      </c>
      <c r="H63" s="857">
        <f>5074.072-387.87-260</f>
        <v>4426.202</v>
      </c>
      <c r="I63" s="320">
        <v>4596.67</v>
      </c>
      <c r="J63" s="32">
        <v>4417.099</v>
      </c>
      <c r="K63" s="93">
        <v>-250000</v>
      </c>
      <c r="L63" s="314">
        <v>-137870</v>
      </c>
    </row>
    <row r="64" spans="1:10" ht="22.5">
      <c r="A64" s="850"/>
      <c r="B64" s="867" t="s">
        <v>338</v>
      </c>
      <c r="C64" s="856" t="s">
        <v>23</v>
      </c>
      <c r="D64" s="856" t="s">
        <v>25</v>
      </c>
      <c r="E64" s="856" t="s">
        <v>64</v>
      </c>
      <c r="F64" s="856" t="s">
        <v>69</v>
      </c>
      <c r="G64" s="856"/>
      <c r="H64" s="868">
        <f>H65</f>
        <v>304.5</v>
      </c>
      <c r="I64" s="322">
        <f>I65</f>
        <v>0</v>
      </c>
      <c r="J64" s="36">
        <f>J65</f>
        <v>0</v>
      </c>
    </row>
    <row r="65" spans="1:10" ht="12.75">
      <c r="A65" s="850"/>
      <c r="B65" s="858" t="s">
        <v>60</v>
      </c>
      <c r="C65" s="856" t="s">
        <v>23</v>
      </c>
      <c r="D65" s="856" t="s">
        <v>25</v>
      </c>
      <c r="E65" s="856" t="s">
        <v>64</v>
      </c>
      <c r="F65" s="856" t="s">
        <v>69</v>
      </c>
      <c r="G65" s="856" t="s">
        <v>61</v>
      </c>
      <c r="H65" s="868">
        <v>304.5</v>
      </c>
      <c r="I65" s="322"/>
      <c r="J65" s="36"/>
    </row>
    <row r="66" spans="1:10" ht="45">
      <c r="A66" s="850"/>
      <c r="B66" s="869" t="s">
        <v>339</v>
      </c>
      <c r="C66" s="856" t="s">
        <v>23</v>
      </c>
      <c r="D66" s="856" t="s">
        <v>25</v>
      </c>
      <c r="E66" s="856" t="s">
        <v>64</v>
      </c>
      <c r="F66" s="856" t="s">
        <v>70</v>
      </c>
      <c r="G66" s="856"/>
      <c r="H66" s="868">
        <f>H67</f>
        <v>198</v>
      </c>
      <c r="I66" s="322">
        <f>I67</f>
        <v>0</v>
      </c>
      <c r="J66" s="36">
        <f>J67</f>
        <v>0</v>
      </c>
    </row>
    <row r="67" spans="1:10" ht="12.75">
      <c r="A67" s="850"/>
      <c r="B67" s="858" t="s">
        <v>60</v>
      </c>
      <c r="C67" s="856" t="s">
        <v>23</v>
      </c>
      <c r="D67" s="856" t="s">
        <v>25</v>
      </c>
      <c r="E67" s="856" t="s">
        <v>64</v>
      </c>
      <c r="F67" s="856" t="s">
        <v>70</v>
      </c>
      <c r="G67" s="856" t="s">
        <v>61</v>
      </c>
      <c r="H67" s="868">
        <v>198</v>
      </c>
      <c r="I67" s="322"/>
      <c r="J67" s="36"/>
    </row>
    <row r="68" spans="1:10" ht="22.5">
      <c r="A68" s="850"/>
      <c r="B68" s="870" t="s">
        <v>67</v>
      </c>
      <c r="C68" s="856" t="s">
        <v>23</v>
      </c>
      <c r="D68" s="856" t="s">
        <v>25</v>
      </c>
      <c r="E68" s="856" t="s">
        <v>64</v>
      </c>
      <c r="F68" s="856" t="s">
        <v>478</v>
      </c>
      <c r="G68" s="856"/>
      <c r="H68" s="868">
        <f>H69</f>
        <v>47.06</v>
      </c>
      <c r="I68" s="322"/>
      <c r="J68" s="36"/>
    </row>
    <row r="69" spans="1:10" ht="12.75">
      <c r="A69" s="850"/>
      <c r="B69" s="858" t="s">
        <v>60</v>
      </c>
      <c r="C69" s="856" t="s">
        <v>23</v>
      </c>
      <c r="D69" s="856" t="s">
        <v>25</v>
      </c>
      <c r="E69" s="856" t="s">
        <v>64</v>
      </c>
      <c r="F69" s="856" t="s">
        <v>478</v>
      </c>
      <c r="G69" s="856" t="s">
        <v>61</v>
      </c>
      <c r="H69" s="868">
        <v>47.06</v>
      </c>
      <c r="I69" s="322"/>
      <c r="J69" s="36"/>
    </row>
    <row r="70" spans="1:10" ht="33.75">
      <c r="A70" s="850"/>
      <c r="B70" s="866" t="s">
        <v>71</v>
      </c>
      <c r="C70" s="856" t="s">
        <v>23</v>
      </c>
      <c r="D70" s="856" t="s">
        <v>25</v>
      </c>
      <c r="E70" s="856" t="s">
        <v>64</v>
      </c>
      <c r="F70" s="871" t="s">
        <v>72</v>
      </c>
      <c r="G70" s="856"/>
      <c r="H70" s="868">
        <f aca="true" t="shared" si="4" ref="H70:J72">H71</f>
        <v>1450.866</v>
      </c>
      <c r="I70" s="322">
        <f t="shared" si="4"/>
        <v>1627.663</v>
      </c>
      <c r="J70" s="36">
        <f t="shared" si="4"/>
        <v>1782.733</v>
      </c>
    </row>
    <row r="71" spans="1:10" ht="12.75">
      <c r="A71" s="850"/>
      <c r="B71" s="866" t="s">
        <v>73</v>
      </c>
      <c r="C71" s="856" t="s">
        <v>23</v>
      </c>
      <c r="D71" s="856" t="s">
        <v>25</v>
      </c>
      <c r="E71" s="856" t="s">
        <v>64</v>
      </c>
      <c r="F71" s="871" t="s">
        <v>74</v>
      </c>
      <c r="G71" s="856"/>
      <c r="H71" s="868">
        <f t="shared" si="4"/>
        <v>1450.866</v>
      </c>
      <c r="I71" s="322">
        <f t="shared" si="4"/>
        <v>1627.663</v>
      </c>
      <c r="J71" s="36">
        <f t="shared" si="4"/>
        <v>1782.733</v>
      </c>
    </row>
    <row r="72" spans="1:10" ht="22.5">
      <c r="A72" s="850"/>
      <c r="B72" s="872" t="s">
        <v>75</v>
      </c>
      <c r="C72" s="856" t="s">
        <v>23</v>
      </c>
      <c r="D72" s="856" t="s">
        <v>25</v>
      </c>
      <c r="E72" s="856" t="s">
        <v>64</v>
      </c>
      <c r="F72" s="871" t="s">
        <v>76</v>
      </c>
      <c r="G72" s="856"/>
      <c r="H72" s="868">
        <f t="shared" si="4"/>
        <v>1450.866</v>
      </c>
      <c r="I72" s="322">
        <f t="shared" si="4"/>
        <v>1627.663</v>
      </c>
      <c r="J72" s="36">
        <f t="shared" si="4"/>
        <v>1782.733</v>
      </c>
    </row>
    <row r="73" spans="1:10" ht="12.75">
      <c r="A73" s="850"/>
      <c r="B73" s="858" t="s">
        <v>38</v>
      </c>
      <c r="C73" s="856" t="s">
        <v>23</v>
      </c>
      <c r="D73" s="856" t="s">
        <v>25</v>
      </c>
      <c r="E73" s="856" t="s">
        <v>64</v>
      </c>
      <c r="F73" s="871" t="s">
        <v>76</v>
      </c>
      <c r="G73" s="856" t="s">
        <v>39</v>
      </c>
      <c r="H73" s="868">
        <v>1450.866</v>
      </c>
      <c r="I73" s="322">
        <v>1627.663</v>
      </c>
      <c r="J73" s="36">
        <v>1782.733</v>
      </c>
    </row>
    <row r="74" spans="1:10" ht="12.75">
      <c r="A74" s="850"/>
      <c r="B74" s="873" t="s">
        <v>529</v>
      </c>
      <c r="C74" s="852" t="s">
        <v>23</v>
      </c>
      <c r="D74" s="852" t="s">
        <v>25</v>
      </c>
      <c r="E74" s="852" t="s">
        <v>256</v>
      </c>
      <c r="F74" s="871"/>
      <c r="G74" s="856"/>
      <c r="H74" s="868">
        <f>H75</f>
        <v>400</v>
      </c>
      <c r="I74" s="322"/>
      <c r="J74" s="36"/>
    </row>
    <row r="75" spans="1:10" ht="31.5">
      <c r="A75" s="850"/>
      <c r="B75" s="851" t="s">
        <v>79</v>
      </c>
      <c r="C75" s="852" t="s">
        <v>23</v>
      </c>
      <c r="D75" s="852" t="s">
        <v>25</v>
      </c>
      <c r="E75" s="852" t="s">
        <v>256</v>
      </c>
      <c r="F75" s="852" t="s">
        <v>80</v>
      </c>
      <c r="G75" s="856"/>
      <c r="H75" s="868">
        <f>H76</f>
        <v>400</v>
      </c>
      <c r="I75" s="322"/>
      <c r="J75" s="36"/>
    </row>
    <row r="76" spans="1:10" ht="12.75">
      <c r="A76" s="850"/>
      <c r="B76" s="874" t="s">
        <v>73</v>
      </c>
      <c r="C76" s="856" t="s">
        <v>23</v>
      </c>
      <c r="D76" s="856" t="s">
        <v>25</v>
      </c>
      <c r="E76" s="856" t="s">
        <v>256</v>
      </c>
      <c r="F76" s="856" t="s">
        <v>81</v>
      </c>
      <c r="G76" s="856"/>
      <c r="H76" s="868">
        <f>H77</f>
        <v>400</v>
      </c>
      <c r="I76" s="322"/>
      <c r="J76" s="36"/>
    </row>
    <row r="77" spans="1:10" ht="12.75">
      <c r="A77" s="850"/>
      <c r="B77" s="874" t="s">
        <v>73</v>
      </c>
      <c r="C77" s="856" t="s">
        <v>23</v>
      </c>
      <c r="D77" s="856" t="s">
        <v>25</v>
      </c>
      <c r="E77" s="856" t="s">
        <v>256</v>
      </c>
      <c r="F77" s="856" t="s">
        <v>82</v>
      </c>
      <c r="G77" s="856"/>
      <c r="H77" s="868">
        <f>H78</f>
        <v>400</v>
      </c>
      <c r="I77" s="322"/>
      <c r="J77" s="36"/>
    </row>
    <row r="78" spans="1:10" ht="22.5">
      <c r="A78" s="850"/>
      <c r="B78" s="875" t="s">
        <v>786</v>
      </c>
      <c r="C78" s="856" t="s">
        <v>23</v>
      </c>
      <c r="D78" s="856" t="s">
        <v>25</v>
      </c>
      <c r="E78" s="856" t="s">
        <v>256</v>
      </c>
      <c r="F78" s="871" t="s">
        <v>785</v>
      </c>
      <c r="G78" s="856"/>
      <c r="H78" s="868">
        <f>H79</f>
        <v>400</v>
      </c>
      <c r="I78" s="322"/>
      <c r="J78" s="36"/>
    </row>
    <row r="79" spans="1:10" ht="22.5">
      <c r="A79" s="850"/>
      <c r="B79" s="858" t="s">
        <v>48</v>
      </c>
      <c r="C79" s="856" t="s">
        <v>23</v>
      </c>
      <c r="D79" s="856" t="s">
        <v>25</v>
      </c>
      <c r="E79" s="856" t="s">
        <v>256</v>
      </c>
      <c r="F79" s="871" t="s">
        <v>785</v>
      </c>
      <c r="G79" s="856" t="s">
        <v>49</v>
      </c>
      <c r="H79" s="868">
        <v>400</v>
      </c>
      <c r="I79" s="322"/>
      <c r="J79" s="36"/>
    </row>
    <row r="80" spans="1:10" ht="12.75">
      <c r="A80" s="850"/>
      <c r="B80" s="851" t="s">
        <v>77</v>
      </c>
      <c r="C80" s="852" t="s">
        <v>23</v>
      </c>
      <c r="D80" s="852" t="s">
        <v>25</v>
      </c>
      <c r="E80" s="852" t="s">
        <v>78</v>
      </c>
      <c r="F80" s="852"/>
      <c r="G80" s="852"/>
      <c r="H80" s="876">
        <f aca="true" t="shared" si="5" ref="H80:J84">H81</f>
        <v>698.7454599999996</v>
      </c>
      <c r="I80" s="323">
        <f t="shared" si="5"/>
        <v>2500.6</v>
      </c>
      <c r="J80" s="38">
        <f t="shared" si="5"/>
        <v>2701.74</v>
      </c>
    </row>
    <row r="81" spans="1:10" ht="31.5">
      <c r="A81" s="850"/>
      <c r="B81" s="851" t="s">
        <v>79</v>
      </c>
      <c r="C81" s="852" t="s">
        <v>23</v>
      </c>
      <c r="D81" s="852" t="s">
        <v>25</v>
      </c>
      <c r="E81" s="852" t="s">
        <v>78</v>
      </c>
      <c r="F81" s="852" t="s">
        <v>80</v>
      </c>
      <c r="G81" s="852"/>
      <c r="H81" s="876">
        <f t="shared" si="5"/>
        <v>698.7454599999996</v>
      </c>
      <c r="I81" s="323">
        <f t="shared" si="5"/>
        <v>2500.6</v>
      </c>
      <c r="J81" s="38">
        <f t="shared" si="5"/>
        <v>2701.74</v>
      </c>
    </row>
    <row r="82" spans="1:10" ht="12.75">
      <c r="A82" s="850"/>
      <c r="B82" s="874" t="s">
        <v>73</v>
      </c>
      <c r="C82" s="856" t="s">
        <v>23</v>
      </c>
      <c r="D82" s="856" t="s">
        <v>25</v>
      </c>
      <c r="E82" s="856" t="s">
        <v>78</v>
      </c>
      <c r="F82" s="856" t="s">
        <v>81</v>
      </c>
      <c r="G82" s="856"/>
      <c r="H82" s="868">
        <f t="shared" si="5"/>
        <v>698.7454599999996</v>
      </c>
      <c r="I82" s="322">
        <f t="shared" si="5"/>
        <v>2500.6</v>
      </c>
      <c r="J82" s="36">
        <f t="shared" si="5"/>
        <v>2701.74</v>
      </c>
    </row>
    <row r="83" spans="1:10" ht="12.75">
      <c r="A83" s="850"/>
      <c r="B83" s="874" t="s">
        <v>73</v>
      </c>
      <c r="C83" s="856" t="s">
        <v>23</v>
      </c>
      <c r="D83" s="856" t="s">
        <v>25</v>
      </c>
      <c r="E83" s="856" t="s">
        <v>78</v>
      </c>
      <c r="F83" s="856" t="s">
        <v>82</v>
      </c>
      <c r="G83" s="856"/>
      <c r="H83" s="868">
        <f t="shared" si="5"/>
        <v>698.7454599999996</v>
      </c>
      <c r="I83" s="322">
        <f t="shared" si="5"/>
        <v>2500.6</v>
      </c>
      <c r="J83" s="36">
        <f t="shared" si="5"/>
        <v>2701.74</v>
      </c>
    </row>
    <row r="84" spans="1:10" ht="22.5">
      <c r="A84" s="850"/>
      <c r="B84" s="874" t="s">
        <v>83</v>
      </c>
      <c r="C84" s="856" t="s">
        <v>23</v>
      </c>
      <c r="D84" s="856" t="s">
        <v>25</v>
      </c>
      <c r="E84" s="856" t="s">
        <v>78</v>
      </c>
      <c r="F84" s="856" t="s">
        <v>84</v>
      </c>
      <c r="G84" s="856"/>
      <c r="H84" s="868">
        <f t="shared" si="5"/>
        <v>698.7454599999996</v>
      </c>
      <c r="I84" s="322">
        <f t="shared" si="5"/>
        <v>2500.6</v>
      </c>
      <c r="J84" s="36">
        <f t="shared" si="5"/>
        <v>2701.74</v>
      </c>
    </row>
    <row r="85" spans="1:10" ht="12.75">
      <c r="A85" s="850"/>
      <c r="B85" s="858" t="s">
        <v>85</v>
      </c>
      <c r="C85" s="856" t="s">
        <v>23</v>
      </c>
      <c r="D85" s="856" t="s">
        <v>25</v>
      </c>
      <c r="E85" s="856" t="s">
        <v>78</v>
      </c>
      <c r="F85" s="856" t="s">
        <v>84</v>
      </c>
      <c r="G85" s="856" t="s">
        <v>86</v>
      </c>
      <c r="H85" s="868">
        <f>3045.93-2347.18454</f>
        <v>698.7454599999996</v>
      </c>
      <c r="I85" s="322">
        <v>2500.6</v>
      </c>
      <c r="J85" s="36">
        <v>2701.74</v>
      </c>
    </row>
    <row r="86" spans="1:10" ht="12.75">
      <c r="A86" s="850"/>
      <c r="B86" s="851" t="s">
        <v>87</v>
      </c>
      <c r="C86" s="852" t="s">
        <v>23</v>
      </c>
      <c r="D86" s="852" t="s">
        <v>25</v>
      </c>
      <c r="E86" s="852" t="s">
        <v>88</v>
      </c>
      <c r="F86" s="852"/>
      <c r="G86" s="852"/>
      <c r="H86" s="876">
        <f>H87+H94</f>
        <v>1141.708</v>
      </c>
      <c r="I86" s="323">
        <f>I87+I94</f>
        <v>812</v>
      </c>
      <c r="J86" s="38">
        <f>J87+J94</f>
        <v>812</v>
      </c>
    </row>
    <row r="87" spans="1:10" ht="21">
      <c r="A87" s="850"/>
      <c r="B87" s="851" t="s">
        <v>89</v>
      </c>
      <c r="C87" s="852" t="s">
        <v>23</v>
      </c>
      <c r="D87" s="852" t="s">
        <v>25</v>
      </c>
      <c r="E87" s="852" t="s">
        <v>88</v>
      </c>
      <c r="F87" s="852" t="s">
        <v>90</v>
      </c>
      <c r="G87" s="852"/>
      <c r="H87" s="876">
        <f aca="true" t="shared" si="6" ref="H87:J89">H88</f>
        <v>543.2</v>
      </c>
      <c r="I87" s="323">
        <f t="shared" si="6"/>
        <v>213.5</v>
      </c>
      <c r="J87" s="38">
        <f t="shared" si="6"/>
        <v>213.5</v>
      </c>
    </row>
    <row r="88" spans="1:10" ht="12.75">
      <c r="A88" s="854"/>
      <c r="B88" s="855" t="s">
        <v>73</v>
      </c>
      <c r="C88" s="856" t="s">
        <v>23</v>
      </c>
      <c r="D88" s="856" t="s">
        <v>25</v>
      </c>
      <c r="E88" s="856" t="s">
        <v>88</v>
      </c>
      <c r="F88" s="856" t="s">
        <v>91</v>
      </c>
      <c r="G88" s="856"/>
      <c r="H88" s="868">
        <f t="shared" si="6"/>
        <v>543.2</v>
      </c>
      <c r="I88" s="322">
        <f t="shared" si="6"/>
        <v>213.5</v>
      </c>
      <c r="J88" s="36">
        <f t="shared" si="6"/>
        <v>213.5</v>
      </c>
    </row>
    <row r="89" spans="1:10" ht="12.75">
      <c r="A89" s="854"/>
      <c r="B89" s="855" t="s">
        <v>73</v>
      </c>
      <c r="C89" s="856" t="s">
        <v>23</v>
      </c>
      <c r="D89" s="856" t="s">
        <v>25</v>
      </c>
      <c r="E89" s="856" t="s">
        <v>88</v>
      </c>
      <c r="F89" s="856" t="s">
        <v>92</v>
      </c>
      <c r="G89" s="856"/>
      <c r="H89" s="868">
        <f t="shared" si="6"/>
        <v>543.2</v>
      </c>
      <c r="I89" s="322">
        <f t="shared" si="6"/>
        <v>213.5</v>
      </c>
      <c r="J89" s="36">
        <f t="shared" si="6"/>
        <v>213.5</v>
      </c>
    </row>
    <row r="90" spans="1:10" ht="12.75">
      <c r="A90" s="850"/>
      <c r="B90" s="851" t="s">
        <v>93</v>
      </c>
      <c r="C90" s="852" t="s">
        <v>23</v>
      </c>
      <c r="D90" s="852" t="s">
        <v>25</v>
      </c>
      <c r="E90" s="852" t="s">
        <v>88</v>
      </c>
      <c r="F90" s="852" t="s">
        <v>94</v>
      </c>
      <c r="G90" s="852"/>
      <c r="H90" s="876">
        <f>H91+H93+H92</f>
        <v>543.2</v>
      </c>
      <c r="I90" s="323">
        <f>I91+I93</f>
        <v>213.5</v>
      </c>
      <c r="J90" s="38">
        <f>J91+J93</f>
        <v>213.5</v>
      </c>
    </row>
    <row r="91" spans="1:11" ht="22.5">
      <c r="A91" s="850"/>
      <c r="B91" s="858" t="s">
        <v>48</v>
      </c>
      <c r="C91" s="856" t="s">
        <v>23</v>
      </c>
      <c r="D91" s="856" t="s">
        <v>25</v>
      </c>
      <c r="E91" s="856" t="s">
        <v>88</v>
      </c>
      <c r="F91" s="856" t="s">
        <v>94</v>
      </c>
      <c r="G91" s="856" t="s">
        <v>49</v>
      </c>
      <c r="H91" s="868">
        <f>260-106.19901</f>
        <v>153.80099</v>
      </c>
      <c r="I91" s="322">
        <v>178.5</v>
      </c>
      <c r="J91" s="36">
        <v>178.5</v>
      </c>
      <c r="K91" s="91">
        <v>-106199.01</v>
      </c>
    </row>
    <row r="92" spans="1:11" ht="12.75">
      <c r="A92" s="850"/>
      <c r="B92" s="858" t="s">
        <v>477</v>
      </c>
      <c r="C92" s="856" t="s">
        <v>23</v>
      </c>
      <c r="D92" s="856" t="s">
        <v>25</v>
      </c>
      <c r="E92" s="856" t="s">
        <v>88</v>
      </c>
      <c r="F92" s="856" t="s">
        <v>94</v>
      </c>
      <c r="G92" s="856" t="s">
        <v>475</v>
      </c>
      <c r="H92" s="868">
        <v>106.19901</v>
      </c>
      <c r="I92" s="322"/>
      <c r="J92" s="36"/>
      <c r="K92" s="91">
        <v>106199.01</v>
      </c>
    </row>
    <row r="93" spans="1:11" ht="12.75">
      <c r="A93" s="850"/>
      <c r="B93" s="858" t="s">
        <v>95</v>
      </c>
      <c r="C93" s="856" t="s">
        <v>23</v>
      </c>
      <c r="D93" s="856" t="s">
        <v>25</v>
      </c>
      <c r="E93" s="856" t="s">
        <v>88</v>
      </c>
      <c r="F93" s="856" t="s">
        <v>94</v>
      </c>
      <c r="G93" s="856" t="s">
        <v>96</v>
      </c>
      <c r="H93" s="868">
        <f>33.2+250</f>
        <v>283.2</v>
      </c>
      <c r="I93" s="322">
        <v>35</v>
      </c>
      <c r="J93" s="36">
        <v>35</v>
      </c>
      <c r="K93" s="93">
        <v>250000</v>
      </c>
    </row>
    <row r="94" spans="1:10" ht="38.25">
      <c r="A94" s="877"/>
      <c r="B94" s="330" t="s">
        <v>97</v>
      </c>
      <c r="C94" s="852" t="s">
        <v>23</v>
      </c>
      <c r="D94" s="852" t="s">
        <v>25</v>
      </c>
      <c r="E94" s="852" t="s">
        <v>88</v>
      </c>
      <c r="F94" s="852" t="s">
        <v>30</v>
      </c>
      <c r="G94" s="852"/>
      <c r="H94" s="876">
        <f aca="true" t="shared" si="7" ref="H94:J95">H95</f>
        <v>598.508</v>
      </c>
      <c r="I94" s="323">
        <f t="shared" si="7"/>
        <v>598.5</v>
      </c>
      <c r="J94" s="38">
        <f t="shared" si="7"/>
        <v>598.5</v>
      </c>
    </row>
    <row r="95" spans="1:10" ht="38.25">
      <c r="A95" s="854"/>
      <c r="B95" s="331" t="s">
        <v>98</v>
      </c>
      <c r="C95" s="856" t="s">
        <v>23</v>
      </c>
      <c r="D95" s="856" t="s">
        <v>25</v>
      </c>
      <c r="E95" s="856" t="s">
        <v>88</v>
      </c>
      <c r="F95" s="856" t="s">
        <v>44</v>
      </c>
      <c r="G95" s="856"/>
      <c r="H95" s="868">
        <f t="shared" si="7"/>
        <v>598.508</v>
      </c>
      <c r="I95" s="322">
        <f t="shared" si="7"/>
        <v>598.5</v>
      </c>
      <c r="J95" s="36">
        <f t="shared" si="7"/>
        <v>598.5</v>
      </c>
    </row>
    <row r="96" spans="1:10" ht="12.75">
      <c r="A96" s="854"/>
      <c r="B96" s="855" t="s">
        <v>73</v>
      </c>
      <c r="C96" s="856" t="s">
        <v>23</v>
      </c>
      <c r="D96" s="856" t="s">
        <v>25</v>
      </c>
      <c r="E96" s="856" t="s">
        <v>88</v>
      </c>
      <c r="F96" s="856" t="s">
        <v>45</v>
      </c>
      <c r="G96" s="856"/>
      <c r="H96" s="868">
        <f>H101</f>
        <v>598.508</v>
      </c>
      <c r="I96" s="322">
        <f>I101</f>
        <v>598.5</v>
      </c>
      <c r="J96" s="36">
        <f>J101</f>
        <v>598.5</v>
      </c>
    </row>
    <row r="97" spans="1:10" ht="12.75" hidden="1">
      <c r="A97" s="854"/>
      <c r="B97" s="855" t="s">
        <v>93</v>
      </c>
      <c r="C97" s="856" t="s">
        <v>23</v>
      </c>
      <c r="D97" s="856" t="s">
        <v>25</v>
      </c>
      <c r="E97" s="856" t="s">
        <v>88</v>
      </c>
      <c r="F97" s="856" t="s">
        <v>99</v>
      </c>
      <c r="G97" s="856"/>
      <c r="H97" s="868">
        <f>H98</f>
        <v>0</v>
      </c>
      <c r="I97" s="322">
        <f>I98</f>
        <v>0</v>
      </c>
      <c r="J97" s="36">
        <f>J98</f>
        <v>0</v>
      </c>
    </row>
    <row r="98" spans="1:10" ht="22.5" hidden="1">
      <c r="A98" s="850"/>
      <c r="B98" s="858" t="s">
        <v>48</v>
      </c>
      <c r="C98" s="856" t="s">
        <v>23</v>
      </c>
      <c r="D98" s="856" t="s">
        <v>25</v>
      </c>
      <c r="E98" s="856" t="s">
        <v>88</v>
      </c>
      <c r="F98" s="856" t="s">
        <v>99</v>
      </c>
      <c r="G98" s="856" t="s">
        <v>49</v>
      </c>
      <c r="H98" s="868"/>
      <c r="I98" s="322"/>
      <c r="J98" s="36"/>
    </row>
    <row r="99" spans="1:10" ht="22.5" hidden="1">
      <c r="A99" s="850"/>
      <c r="B99" s="870" t="s">
        <v>67</v>
      </c>
      <c r="C99" s="856" t="s">
        <v>23</v>
      </c>
      <c r="D99" s="856" t="s">
        <v>25</v>
      </c>
      <c r="E99" s="856" t="s">
        <v>64</v>
      </c>
      <c r="F99" s="856" t="s">
        <v>68</v>
      </c>
      <c r="G99" s="856"/>
      <c r="H99" s="868">
        <f>H100</f>
        <v>0</v>
      </c>
      <c r="I99" s="322">
        <f>I100</f>
        <v>0</v>
      </c>
      <c r="J99" s="36">
        <f>J100</f>
        <v>0</v>
      </c>
    </row>
    <row r="100" spans="1:10" ht="12.75" hidden="1">
      <c r="A100" s="850"/>
      <c r="B100" s="858" t="s">
        <v>60</v>
      </c>
      <c r="C100" s="856" t="s">
        <v>23</v>
      </c>
      <c r="D100" s="856" t="s">
        <v>25</v>
      </c>
      <c r="E100" s="856" t="s">
        <v>64</v>
      </c>
      <c r="F100" s="856" t="s">
        <v>68</v>
      </c>
      <c r="G100" s="856" t="s">
        <v>61</v>
      </c>
      <c r="H100" s="868"/>
      <c r="I100" s="322"/>
      <c r="J100" s="36"/>
    </row>
    <row r="101" spans="1:10" ht="51">
      <c r="A101" s="850"/>
      <c r="B101" s="332" t="s">
        <v>340</v>
      </c>
      <c r="C101" s="856" t="s">
        <v>23</v>
      </c>
      <c r="D101" s="856" t="s">
        <v>25</v>
      </c>
      <c r="E101" s="856" t="s">
        <v>88</v>
      </c>
      <c r="F101" s="856" t="s">
        <v>100</v>
      </c>
      <c r="G101" s="856"/>
      <c r="H101" s="868">
        <f>H102+H103</f>
        <v>598.508</v>
      </c>
      <c r="I101" s="322">
        <f>I102+I103</f>
        <v>598.5</v>
      </c>
      <c r="J101" s="36">
        <f>J102+J103</f>
        <v>598.5</v>
      </c>
    </row>
    <row r="102" spans="1:11" ht="12.75">
      <c r="A102" s="850"/>
      <c r="B102" s="858" t="s">
        <v>38</v>
      </c>
      <c r="C102" s="856" t="s">
        <v>23</v>
      </c>
      <c r="D102" s="856" t="s">
        <v>25</v>
      </c>
      <c r="E102" s="856" t="s">
        <v>88</v>
      </c>
      <c r="F102" s="856" t="s">
        <v>100</v>
      </c>
      <c r="G102" s="856" t="s">
        <v>39</v>
      </c>
      <c r="H102" s="868">
        <f>561.3+0.008</f>
        <v>561.308</v>
      </c>
      <c r="I102" s="322">
        <v>561.3</v>
      </c>
      <c r="J102" s="36">
        <v>561.3</v>
      </c>
      <c r="K102" s="93">
        <v>8</v>
      </c>
    </row>
    <row r="103" spans="1:10" ht="22.5">
      <c r="A103" s="850"/>
      <c r="B103" s="858" t="s">
        <v>48</v>
      </c>
      <c r="C103" s="856" t="s">
        <v>23</v>
      </c>
      <c r="D103" s="856" t="s">
        <v>25</v>
      </c>
      <c r="E103" s="856" t="s">
        <v>88</v>
      </c>
      <c r="F103" s="856" t="s">
        <v>100</v>
      </c>
      <c r="G103" s="856" t="s">
        <v>49</v>
      </c>
      <c r="H103" s="868">
        <v>37.2</v>
      </c>
      <c r="I103" s="322">
        <v>37.2</v>
      </c>
      <c r="J103" s="36">
        <v>37.2</v>
      </c>
    </row>
    <row r="104" spans="1:10" ht="12.75">
      <c r="A104" s="850"/>
      <c r="B104" s="878" t="s">
        <v>101</v>
      </c>
      <c r="C104" s="852" t="s">
        <v>23</v>
      </c>
      <c r="D104" s="852" t="s">
        <v>28</v>
      </c>
      <c r="E104" s="852" t="s">
        <v>26</v>
      </c>
      <c r="F104" s="856"/>
      <c r="G104" s="856"/>
      <c r="H104" s="876">
        <f aca="true" t="shared" si="8" ref="H104:J108">H105</f>
        <v>555.7900000000001</v>
      </c>
      <c r="I104" s="323">
        <f t="shared" si="8"/>
        <v>0</v>
      </c>
      <c r="J104" s="38">
        <f t="shared" si="8"/>
        <v>0</v>
      </c>
    </row>
    <row r="105" spans="1:10" ht="12.75">
      <c r="A105" s="850"/>
      <c r="B105" s="878" t="s">
        <v>102</v>
      </c>
      <c r="C105" s="852" t="s">
        <v>23</v>
      </c>
      <c r="D105" s="852" t="s">
        <v>28</v>
      </c>
      <c r="E105" s="852" t="s">
        <v>41</v>
      </c>
      <c r="F105" s="856"/>
      <c r="G105" s="856"/>
      <c r="H105" s="876">
        <f t="shared" si="8"/>
        <v>555.7900000000001</v>
      </c>
      <c r="I105" s="323">
        <f t="shared" si="8"/>
        <v>0</v>
      </c>
      <c r="J105" s="38">
        <f t="shared" si="8"/>
        <v>0</v>
      </c>
    </row>
    <row r="106" spans="1:10" ht="21">
      <c r="A106" s="850"/>
      <c r="B106" s="851" t="s">
        <v>103</v>
      </c>
      <c r="C106" s="852" t="s">
        <v>23</v>
      </c>
      <c r="D106" s="852" t="s">
        <v>28</v>
      </c>
      <c r="E106" s="852" t="s">
        <v>41</v>
      </c>
      <c r="F106" s="852" t="s">
        <v>80</v>
      </c>
      <c r="G106" s="856"/>
      <c r="H106" s="876">
        <f t="shared" si="8"/>
        <v>555.7900000000001</v>
      </c>
      <c r="I106" s="323">
        <f t="shared" si="8"/>
        <v>0</v>
      </c>
      <c r="J106" s="38">
        <f t="shared" si="8"/>
        <v>0</v>
      </c>
    </row>
    <row r="107" spans="1:10" ht="12.75">
      <c r="A107" s="850"/>
      <c r="B107" s="855" t="s">
        <v>73</v>
      </c>
      <c r="C107" s="856" t="s">
        <v>23</v>
      </c>
      <c r="D107" s="856" t="s">
        <v>28</v>
      </c>
      <c r="E107" s="856" t="s">
        <v>41</v>
      </c>
      <c r="F107" s="856" t="s">
        <v>104</v>
      </c>
      <c r="G107" s="856"/>
      <c r="H107" s="868">
        <f t="shared" si="8"/>
        <v>555.7900000000001</v>
      </c>
      <c r="I107" s="322">
        <f t="shared" si="8"/>
        <v>0</v>
      </c>
      <c r="J107" s="36">
        <f t="shared" si="8"/>
        <v>0</v>
      </c>
    </row>
    <row r="108" spans="1:10" ht="12.75">
      <c r="A108" s="850"/>
      <c r="B108" s="855" t="s">
        <v>73</v>
      </c>
      <c r="C108" s="856" t="s">
        <v>23</v>
      </c>
      <c r="D108" s="856" t="s">
        <v>28</v>
      </c>
      <c r="E108" s="856" t="s">
        <v>41</v>
      </c>
      <c r="F108" s="856" t="s">
        <v>82</v>
      </c>
      <c r="G108" s="856"/>
      <c r="H108" s="868">
        <f t="shared" si="8"/>
        <v>555.7900000000001</v>
      </c>
      <c r="I108" s="322">
        <f t="shared" si="8"/>
        <v>0</v>
      </c>
      <c r="J108" s="36">
        <f t="shared" si="8"/>
        <v>0</v>
      </c>
    </row>
    <row r="109" spans="1:10" ht="22.5">
      <c r="A109" s="850"/>
      <c r="B109" s="879" t="s">
        <v>105</v>
      </c>
      <c r="C109" s="856" t="s">
        <v>23</v>
      </c>
      <c r="D109" s="856" t="s">
        <v>28</v>
      </c>
      <c r="E109" s="856" t="s">
        <v>41</v>
      </c>
      <c r="F109" s="856" t="s">
        <v>106</v>
      </c>
      <c r="G109" s="856"/>
      <c r="H109" s="868">
        <f>H110+H111</f>
        <v>555.7900000000001</v>
      </c>
      <c r="I109" s="322">
        <f>I110+I111</f>
        <v>0</v>
      </c>
      <c r="J109" s="36">
        <f>J110+J111</f>
        <v>0</v>
      </c>
    </row>
    <row r="110" spans="1:11" ht="12.75">
      <c r="A110" s="850"/>
      <c r="B110" s="858" t="s">
        <v>38</v>
      </c>
      <c r="C110" s="856" t="s">
        <v>23</v>
      </c>
      <c r="D110" s="856" t="s">
        <v>28</v>
      </c>
      <c r="E110" s="856" t="s">
        <v>41</v>
      </c>
      <c r="F110" s="856" t="s">
        <v>106</v>
      </c>
      <c r="G110" s="856" t="s">
        <v>39</v>
      </c>
      <c r="H110" s="868">
        <f>638.005-84.43</f>
        <v>553.575</v>
      </c>
      <c r="I110" s="322"/>
      <c r="J110" s="36"/>
      <c r="K110" s="91">
        <v>-84430</v>
      </c>
    </row>
    <row r="111" spans="1:11" ht="22.5">
      <c r="A111" s="850"/>
      <c r="B111" s="858" t="s">
        <v>48</v>
      </c>
      <c r="C111" s="856" t="s">
        <v>23</v>
      </c>
      <c r="D111" s="856" t="s">
        <v>28</v>
      </c>
      <c r="E111" s="856" t="s">
        <v>41</v>
      </c>
      <c r="F111" s="856" t="s">
        <v>106</v>
      </c>
      <c r="G111" s="856" t="s">
        <v>49</v>
      </c>
      <c r="H111" s="868">
        <f>2.195+0.02</f>
        <v>2.215</v>
      </c>
      <c r="I111" s="322"/>
      <c r="J111" s="36"/>
      <c r="K111" s="93">
        <v>20</v>
      </c>
    </row>
    <row r="112" spans="1:10" ht="12.75">
      <c r="A112" s="854"/>
      <c r="B112" s="880" t="s">
        <v>107</v>
      </c>
      <c r="C112" s="852" t="s">
        <v>23</v>
      </c>
      <c r="D112" s="852" t="s">
        <v>41</v>
      </c>
      <c r="E112" s="852" t="s">
        <v>26</v>
      </c>
      <c r="F112" s="852"/>
      <c r="G112" s="852"/>
      <c r="H112" s="876">
        <f>H113</f>
        <v>3513</v>
      </c>
      <c r="I112" s="323">
        <f>I113</f>
        <v>1202</v>
      </c>
      <c r="J112" s="38">
        <f>J113</f>
        <v>676</v>
      </c>
    </row>
    <row r="113" spans="1:10" ht="21">
      <c r="A113" s="850"/>
      <c r="B113" s="851" t="s">
        <v>108</v>
      </c>
      <c r="C113" s="852" t="s">
        <v>23</v>
      </c>
      <c r="D113" s="852" t="s">
        <v>41</v>
      </c>
      <c r="E113" s="852" t="s">
        <v>109</v>
      </c>
      <c r="F113" s="852"/>
      <c r="G113" s="852"/>
      <c r="H113" s="876">
        <f>H114+H133</f>
        <v>3513</v>
      </c>
      <c r="I113" s="323">
        <f>I114+I133</f>
        <v>1202</v>
      </c>
      <c r="J113" s="38">
        <f>J114+J133</f>
        <v>676</v>
      </c>
    </row>
    <row r="114" spans="1:10" ht="31.5">
      <c r="A114" s="850"/>
      <c r="B114" s="878" t="s">
        <v>110</v>
      </c>
      <c r="C114" s="852" t="s">
        <v>23</v>
      </c>
      <c r="D114" s="852" t="s">
        <v>41</v>
      </c>
      <c r="E114" s="852" t="s">
        <v>109</v>
      </c>
      <c r="F114" s="852" t="s">
        <v>111</v>
      </c>
      <c r="G114" s="852"/>
      <c r="H114" s="876">
        <f>H115+H127</f>
        <v>3513</v>
      </c>
      <c r="I114" s="323">
        <f>I115+I127</f>
        <v>1202</v>
      </c>
      <c r="J114" s="38">
        <f>J115+J127</f>
        <v>676</v>
      </c>
    </row>
    <row r="115" spans="1:10" ht="45">
      <c r="A115" s="854"/>
      <c r="B115" s="881" t="s">
        <v>112</v>
      </c>
      <c r="C115" s="856" t="s">
        <v>23</v>
      </c>
      <c r="D115" s="882" t="s">
        <v>41</v>
      </c>
      <c r="E115" s="882" t="s">
        <v>109</v>
      </c>
      <c r="F115" s="882" t="s">
        <v>113</v>
      </c>
      <c r="G115" s="882"/>
      <c r="H115" s="868">
        <f>H116+H123</f>
        <v>473</v>
      </c>
      <c r="I115" s="322">
        <f>I116+I123</f>
        <v>506</v>
      </c>
      <c r="J115" s="36">
        <f>J116+J123</f>
        <v>646</v>
      </c>
    </row>
    <row r="116" spans="1:10" ht="33.75">
      <c r="A116" s="854"/>
      <c r="B116" s="866" t="s">
        <v>114</v>
      </c>
      <c r="C116" s="856" t="s">
        <v>23</v>
      </c>
      <c r="D116" s="882" t="s">
        <v>41</v>
      </c>
      <c r="E116" s="882" t="s">
        <v>109</v>
      </c>
      <c r="F116" s="882" t="s">
        <v>115</v>
      </c>
      <c r="G116" s="882"/>
      <c r="H116" s="868">
        <f>H117+H119+H121</f>
        <v>240</v>
      </c>
      <c r="I116" s="322">
        <f>I117+I119+I121</f>
        <v>320</v>
      </c>
      <c r="J116" s="36">
        <f>J117+J119+J121</f>
        <v>340</v>
      </c>
    </row>
    <row r="117" spans="1:10" ht="22.5">
      <c r="A117" s="854"/>
      <c r="B117" s="883" t="s">
        <v>116</v>
      </c>
      <c r="C117" s="856" t="s">
        <v>23</v>
      </c>
      <c r="D117" s="882" t="s">
        <v>41</v>
      </c>
      <c r="E117" s="882" t="s">
        <v>109</v>
      </c>
      <c r="F117" s="882" t="s">
        <v>117</v>
      </c>
      <c r="G117" s="882"/>
      <c r="H117" s="868">
        <f>H118</f>
        <v>240</v>
      </c>
      <c r="I117" s="322">
        <f>I118</f>
        <v>320</v>
      </c>
      <c r="J117" s="36">
        <f>J118</f>
        <v>340</v>
      </c>
    </row>
    <row r="118" spans="1:10" ht="22.5">
      <c r="A118" s="854"/>
      <c r="B118" s="858" t="s">
        <v>48</v>
      </c>
      <c r="C118" s="856" t="s">
        <v>23</v>
      </c>
      <c r="D118" s="882" t="s">
        <v>41</v>
      </c>
      <c r="E118" s="882" t="s">
        <v>109</v>
      </c>
      <c r="F118" s="882" t="s">
        <v>117</v>
      </c>
      <c r="G118" s="856" t="s">
        <v>49</v>
      </c>
      <c r="H118" s="868">
        <v>240</v>
      </c>
      <c r="I118" s="322">
        <v>320</v>
      </c>
      <c r="J118" s="36">
        <v>340</v>
      </c>
    </row>
    <row r="119" spans="1:10" ht="12.75" hidden="1">
      <c r="A119" s="854"/>
      <c r="B119" s="884" t="s">
        <v>118</v>
      </c>
      <c r="C119" s="856" t="s">
        <v>23</v>
      </c>
      <c r="D119" s="882" t="s">
        <v>41</v>
      </c>
      <c r="E119" s="882" t="s">
        <v>109</v>
      </c>
      <c r="F119" s="882" t="s">
        <v>119</v>
      </c>
      <c r="G119" s="882"/>
      <c r="H119" s="868">
        <f>H120</f>
        <v>0</v>
      </c>
      <c r="I119" s="322">
        <f>I120</f>
        <v>0</v>
      </c>
      <c r="J119" s="36">
        <f>J120</f>
        <v>0</v>
      </c>
    </row>
    <row r="120" spans="1:10" ht="22.5" hidden="1">
      <c r="A120" s="854"/>
      <c r="B120" s="858" t="s">
        <v>48</v>
      </c>
      <c r="C120" s="856" t="s">
        <v>23</v>
      </c>
      <c r="D120" s="882" t="s">
        <v>41</v>
      </c>
      <c r="E120" s="882" t="s">
        <v>109</v>
      </c>
      <c r="F120" s="882" t="s">
        <v>119</v>
      </c>
      <c r="G120" s="856" t="s">
        <v>49</v>
      </c>
      <c r="H120" s="868"/>
      <c r="I120" s="322"/>
      <c r="J120" s="36"/>
    </row>
    <row r="121" spans="1:10" ht="12.75" hidden="1">
      <c r="A121" s="854"/>
      <c r="B121" s="884" t="s">
        <v>120</v>
      </c>
      <c r="C121" s="856" t="s">
        <v>23</v>
      </c>
      <c r="D121" s="882" t="s">
        <v>41</v>
      </c>
      <c r="E121" s="882" t="s">
        <v>109</v>
      </c>
      <c r="F121" s="882" t="s">
        <v>121</v>
      </c>
      <c r="G121" s="882"/>
      <c r="H121" s="868">
        <f>H122</f>
        <v>0</v>
      </c>
      <c r="I121" s="322">
        <f>I122</f>
        <v>0</v>
      </c>
      <c r="J121" s="36">
        <f>J122</f>
        <v>0</v>
      </c>
    </row>
    <row r="122" spans="1:10" ht="22.5" hidden="1">
      <c r="A122" s="854"/>
      <c r="B122" s="858" t="s">
        <v>48</v>
      </c>
      <c r="C122" s="856" t="s">
        <v>23</v>
      </c>
      <c r="D122" s="882" t="s">
        <v>41</v>
      </c>
      <c r="E122" s="882" t="s">
        <v>109</v>
      </c>
      <c r="F122" s="882" t="s">
        <v>121</v>
      </c>
      <c r="G122" s="856" t="s">
        <v>49</v>
      </c>
      <c r="H122" s="868"/>
      <c r="I122" s="322"/>
      <c r="J122" s="36"/>
    </row>
    <row r="123" spans="1:10" ht="12.75">
      <c r="A123" s="854"/>
      <c r="B123" s="884" t="s">
        <v>122</v>
      </c>
      <c r="C123" s="856" t="s">
        <v>23</v>
      </c>
      <c r="D123" s="882" t="s">
        <v>41</v>
      </c>
      <c r="E123" s="882" t="s">
        <v>109</v>
      </c>
      <c r="F123" s="882" t="s">
        <v>123</v>
      </c>
      <c r="G123" s="882"/>
      <c r="H123" s="868">
        <f>H124</f>
        <v>233</v>
      </c>
      <c r="I123" s="322">
        <f>I124</f>
        <v>186</v>
      </c>
      <c r="J123" s="36">
        <f>J124</f>
        <v>306</v>
      </c>
    </row>
    <row r="124" spans="1:10" ht="12.75">
      <c r="A124" s="854"/>
      <c r="B124" s="859" t="s">
        <v>124</v>
      </c>
      <c r="C124" s="856" t="s">
        <v>23</v>
      </c>
      <c r="D124" s="856" t="s">
        <v>41</v>
      </c>
      <c r="E124" s="856" t="s">
        <v>109</v>
      </c>
      <c r="F124" s="882" t="s">
        <v>125</v>
      </c>
      <c r="G124" s="882"/>
      <c r="H124" s="868">
        <f>H125+H126</f>
        <v>233</v>
      </c>
      <c r="I124" s="322">
        <f>I125+I126</f>
        <v>186</v>
      </c>
      <c r="J124" s="36">
        <f>J125+J126</f>
        <v>306</v>
      </c>
    </row>
    <row r="125" spans="1:10" ht="22.5">
      <c r="A125" s="854"/>
      <c r="B125" s="858" t="s">
        <v>48</v>
      </c>
      <c r="C125" s="856" t="s">
        <v>23</v>
      </c>
      <c r="D125" s="856" t="s">
        <v>41</v>
      </c>
      <c r="E125" s="856" t="s">
        <v>109</v>
      </c>
      <c r="F125" s="882" t="s">
        <v>125</v>
      </c>
      <c r="G125" s="882">
        <v>240</v>
      </c>
      <c r="H125" s="868">
        <v>233</v>
      </c>
      <c r="I125" s="322">
        <v>186</v>
      </c>
      <c r="J125" s="36">
        <v>306</v>
      </c>
    </row>
    <row r="126" spans="1:10" ht="22.5" hidden="1">
      <c r="A126" s="854"/>
      <c r="B126" s="885" t="s">
        <v>126</v>
      </c>
      <c r="C126" s="856" t="s">
        <v>23</v>
      </c>
      <c r="D126" s="856" t="s">
        <v>41</v>
      </c>
      <c r="E126" s="856" t="s">
        <v>109</v>
      </c>
      <c r="F126" s="882" t="s">
        <v>125</v>
      </c>
      <c r="G126" s="882" t="s">
        <v>127</v>
      </c>
      <c r="H126" s="868"/>
      <c r="I126" s="322"/>
      <c r="J126" s="36"/>
    </row>
    <row r="127" spans="1:10" ht="12.75">
      <c r="A127" s="854"/>
      <c r="B127" s="884" t="s">
        <v>128</v>
      </c>
      <c r="C127" s="856" t="s">
        <v>23</v>
      </c>
      <c r="D127" s="882" t="s">
        <v>41</v>
      </c>
      <c r="E127" s="882" t="s">
        <v>109</v>
      </c>
      <c r="F127" s="882" t="s">
        <v>129</v>
      </c>
      <c r="G127" s="882"/>
      <c r="H127" s="868">
        <f>H128</f>
        <v>3040</v>
      </c>
      <c r="I127" s="322">
        <f>I128</f>
        <v>696</v>
      </c>
      <c r="J127" s="36">
        <f>J128</f>
        <v>30</v>
      </c>
    </row>
    <row r="128" spans="1:10" ht="22.5">
      <c r="A128" s="854"/>
      <c r="B128" s="884" t="s">
        <v>130</v>
      </c>
      <c r="C128" s="856" t="s">
        <v>23</v>
      </c>
      <c r="D128" s="882" t="s">
        <v>41</v>
      </c>
      <c r="E128" s="882" t="s">
        <v>109</v>
      </c>
      <c r="F128" s="882" t="s">
        <v>131</v>
      </c>
      <c r="G128" s="882"/>
      <c r="H128" s="868">
        <f>H129+H131</f>
        <v>3040</v>
      </c>
      <c r="I128" s="322">
        <f>I129+I131</f>
        <v>696</v>
      </c>
      <c r="J128" s="36">
        <f>J129+J131</f>
        <v>30</v>
      </c>
    </row>
    <row r="129" spans="1:10" ht="12.75">
      <c r="A129" s="854"/>
      <c r="B129" s="329" t="s">
        <v>132</v>
      </c>
      <c r="C129" s="856" t="s">
        <v>23</v>
      </c>
      <c r="D129" s="882" t="s">
        <v>41</v>
      </c>
      <c r="E129" s="882" t="s">
        <v>109</v>
      </c>
      <c r="F129" s="882" t="s">
        <v>133</v>
      </c>
      <c r="G129" s="882"/>
      <c r="H129" s="868">
        <f>H130</f>
        <v>3040</v>
      </c>
      <c r="I129" s="322">
        <f>I130</f>
        <v>696</v>
      </c>
      <c r="J129" s="36">
        <f>J130</f>
        <v>30</v>
      </c>
    </row>
    <row r="130" spans="1:11" ht="22.5">
      <c r="A130" s="854"/>
      <c r="B130" s="858" t="s">
        <v>48</v>
      </c>
      <c r="C130" s="856" t="s">
        <v>23</v>
      </c>
      <c r="D130" s="882" t="s">
        <v>41</v>
      </c>
      <c r="E130" s="882" t="s">
        <v>109</v>
      </c>
      <c r="F130" s="882" t="s">
        <v>133</v>
      </c>
      <c r="G130" s="856" t="s">
        <v>49</v>
      </c>
      <c r="H130" s="868">
        <f>706+934+1400</f>
        <v>3040</v>
      </c>
      <c r="I130" s="322">
        <v>696</v>
      </c>
      <c r="J130" s="36">
        <v>30</v>
      </c>
      <c r="K130" s="93">
        <v>934000</v>
      </c>
    </row>
    <row r="131" spans="1:10" ht="22.5" hidden="1">
      <c r="A131" s="854"/>
      <c r="B131" s="886" t="s">
        <v>134</v>
      </c>
      <c r="C131" s="852" t="s">
        <v>23</v>
      </c>
      <c r="D131" s="882" t="s">
        <v>41</v>
      </c>
      <c r="E131" s="882" t="s">
        <v>109</v>
      </c>
      <c r="F131" s="882" t="s">
        <v>135</v>
      </c>
      <c r="G131" s="882"/>
      <c r="H131" s="868">
        <f>H132</f>
        <v>0</v>
      </c>
      <c r="I131" s="322">
        <f>I132</f>
        <v>0</v>
      </c>
      <c r="J131" s="36">
        <f>J132</f>
        <v>0</v>
      </c>
    </row>
    <row r="132" spans="1:10" ht="22.5" hidden="1">
      <c r="A132" s="854"/>
      <c r="B132" s="858" t="s">
        <v>48</v>
      </c>
      <c r="C132" s="852" t="s">
        <v>23</v>
      </c>
      <c r="D132" s="882" t="s">
        <v>41</v>
      </c>
      <c r="E132" s="882" t="s">
        <v>109</v>
      </c>
      <c r="F132" s="882" t="s">
        <v>135</v>
      </c>
      <c r="G132" s="856" t="s">
        <v>49</v>
      </c>
      <c r="H132" s="868"/>
      <c r="I132" s="322"/>
      <c r="J132" s="36"/>
    </row>
    <row r="133" spans="1:10" ht="31.5" hidden="1">
      <c r="A133" s="850"/>
      <c r="B133" s="887" t="s">
        <v>136</v>
      </c>
      <c r="C133" s="852" t="s">
        <v>23</v>
      </c>
      <c r="D133" s="852" t="s">
        <v>41</v>
      </c>
      <c r="E133" s="852" t="s">
        <v>109</v>
      </c>
      <c r="F133" s="852" t="s">
        <v>137</v>
      </c>
      <c r="G133" s="852"/>
      <c r="H133" s="876">
        <f aca="true" t="shared" si="9" ref="H133:J135">H134</f>
        <v>0</v>
      </c>
      <c r="I133" s="323">
        <f t="shared" si="9"/>
        <v>0</v>
      </c>
      <c r="J133" s="38">
        <f t="shared" si="9"/>
        <v>0</v>
      </c>
    </row>
    <row r="134" spans="1:10" ht="12.75" hidden="1">
      <c r="A134" s="854"/>
      <c r="B134" s="884" t="s">
        <v>138</v>
      </c>
      <c r="C134" s="852" t="s">
        <v>23</v>
      </c>
      <c r="D134" s="856" t="s">
        <v>41</v>
      </c>
      <c r="E134" s="856" t="s">
        <v>109</v>
      </c>
      <c r="F134" s="856" t="s">
        <v>139</v>
      </c>
      <c r="G134" s="856"/>
      <c r="H134" s="868">
        <f t="shared" si="9"/>
        <v>0</v>
      </c>
      <c r="I134" s="322">
        <f t="shared" si="9"/>
        <v>0</v>
      </c>
      <c r="J134" s="36">
        <f t="shared" si="9"/>
        <v>0</v>
      </c>
    </row>
    <row r="135" spans="1:10" ht="12.75" hidden="1">
      <c r="A135" s="850"/>
      <c r="B135" s="855" t="s">
        <v>140</v>
      </c>
      <c r="C135" s="852" t="s">
        <v>23</v>
      </c>
      <c r="D135" s="882" t="s">
        <v>41</v>
      </c>
      <c r="E135" s="882" t="s">
        <v>109</v>
      </c>
      <c r="F135" s="882" t="s">
        <v>141</v>
      </c>
      <c r="G135" s="882"/>
      <c r="H135" s="868">
        <f t="shared" si="9"/>
        <v>0</v>
      </c>
      <c r="I135" s="322">
        <f t="shared" si="9"/>
        <v>0</v>
      </c>
      <c r="J135" s="36">
        <f t="shared" si="9"/>
        <v>0</v>
      </c>
    </row>
    <row r="136" spans="1:10" ht="22.5" hidden="1">
      <c r="A136" s="854"/>
      <c r="B136" s="858" t="s">
        <v>48</v>
      </c>
      <c r="C136" s="852" t="s">
        <v>23</v>
      </c>
      <c r="D136" s="882" t="s">
        <v>41</v>
      </c>
      <c r="E136" s="882" t="s">
        <v>109</v>
      </c>
      <c r="F136" s="882" t="s">
        <v>141</v>
      </c>
      <c r="G136" s="856" t="s">
        <v>49</v>
      </c>
      <c r="H136" s="868"/>
      <c r="I136" s="322"/>
      <c r="J136" s="36"/>
    </row>
    <row r="137" spans="1:10" ht="12.75">
      <c r="A137" s="854"/>
      <c r="B137" s="888" t="s">
        <v>142</v>
      </c>
      <c r="C137" s="852" t="s">
        <v>23</v>
      </c>
      <c r="D137" s="889" t="s">
        <v>64</v>
      </c>
      <c r="E137" s="889" t="s">
        <v>26</v>
      </c>
      <c r="F137" s="889"/>
      <c r="G137" s="889"/>
      <c r="H137" s="890">
        <f>H138+H171</f>
        <v>16367.51457</v>
      </c>
      <c r="I137" s="324">
        <f>I138+I171</f>
        <v>6055</v>
      </c>
      <c r="J137" s="39">
        <f>J138+J171</f>
        <v>6300</v>
      </c>
    </row>
    <row r="138" spans="1:10" ht="12.75">
      <c r="A138" s="891"/>
      <c r="B138" s="888" t="s">
        <v>143</v>
      </c>
      <c r="C138" s="852" t="s">
        <v>23</v>
      </c>
      <c r="D138" s="889" t="s">
        <v>64</v>
      </c>
      <c r="E138" s="889" t="s">
        <v>109</v>
      </c>
      <c r="F138" s="889"/>
      <c r="G138" s="889"/>
      <c r="H138" s="890">
        <f>H139</f>
        <v>12989.87157</v>
      </c>
      <c r="I138" s="324">
        <f>I139</f>
        <v>5740</v>
      </c>
      <c r="J138" s="39">
        <f>J139</f>
        <v>5980</v>
      </c>
    </row>
    <row r="139" spans="1:10" ht="31.5">
      <c r="A139" s="850"/>
      <c r="B139" s="878" t="s">
        <v>144</v>
      </c>
      <c r="C139" s="852" t="s">
        <v>23</v>
      </c>
      <c r="D139" s="852" t="s">
        <v>64</v>
      </c>
      <c r="E139" s="852" t="s">
        <v>109</v>
      </c>
      <c r="F139" s="852" t="s">
        <v>145</v>
      </c>
      <c r="G139" s="852"/>
      <c r="H139" s="876">
        <f>H140+H148</f>
        <v>12989.87157</v>
      </c>
      <c r="I139" s="323">
        <f>I140+I148</f>
        <v>5740</v>
      </c>
      <c r="J139" s="37">
        <f>J140+J148</f>
        <v>5980</v>
      </c>
    </row>
    <row r="140" spans="1:10" ht="22.5">
      <c r="A140" s="854"/>
      <c r="B140" s="872" t="s">
        <v>146</v>
      </c>
      <c r="C140" s="856" t="s">
        <v>23</v>
      </c>
      <c r="D140" s="882" t="s">
        <v>64</v>
      </c>
      <c r="E140" s="882" t="s">
        <v>109</v>
      </c>
      <c r="F140" s="856" t="s">
        <v>147</v>
      </c>
      <c r="G140" s="882"/>
      <c r="H140" s="868">
        <f>H141</f>
        <v>3578.156</v>
      </c>
      <c r="I140" s="322">
        <f>I141</f>
        <v>0</v>
      </c>
      <c r="J140" s="35">
        <f>J141</f>
        <v>0</v>
      </c>
    </row>
    <row r="141" spans="1:10" ht="45">
      <c r="A141" s="854"/>
      <c r="B141" s="866" t="s">
        <v>148</v>
      </c>
      <c r="C141" s="856" t="s">
        <v>23</v>
      </c>
      <c r="D141" s="882" t="s">
        <v>64</v>
      </c>
      <c r="E141" s="882" t="s">
        <v>109</v>
      </c>
      <c r="F141" s="882" t="s">
        <v>149</v>
      </c>
      <c r="G141" s="882"/>
      <c r="H141" s="868">
        <f>H142+H144+H147</f>
        <v>3578.156</v>
      </c>
      <c r="I141" s="322">
        <f>I142+I144+I147</f>
        <v>0</v>
      </c>
      <c r="J141" s="35">
        <f>J142+J144+J147</f>
        <v>0</v>
      </c>
    </row>
    <row r="142" spans="1:10" ht="12.75">
      <c r="A142" s="854"/>
      <c r="B142" s="329" t="s">
        <v>150</v>
      </c>
      <c r="C142" s="856" t="s">
        <v>23</v>
      </c>
      <c r="D142" s="882" t="s">
        <v>64</v>
      </c>
      <c r="E142" s="882" t="s">
        <v>109</v>
      </c>
      <c r="F142" s="882" t="s">
        <v>151</v>
      </c>
      <c r="G142" s="856"/>
      <c r="H142" s="868">
        <f>H143</f>
        <v>3478.156</v>
      </c>
      <c r="I142" s="322">
        <f>I143</f>
        <v>0</v>
      </c>
      <c r="J142" s="35">
        <f>J143</f>
        <v>0</v>
      </c>
    </row>
    <row r="143" spans="1:11" ht="22.5">
      <c r="A143" s="854"/>
      <c r="B143" s="858" t="s">
        <v>48</v>
      </c>
      <c r="C143" s="856" t="s">
        <v>23</v>
      </c>
      <c r="D143" s="882" t="s">
        <v>64</v>
      </c>
      <c r="E143" s="882" t="s">
        <v>109</v>
      </c>
      <c r="F143" s="882" t="s">
        <v>151</v>
      </c>
      <c r="G143" s="856" t="s">
        <v>49</v>
      </c>
      <c r="H143" s="868">
        <f>2530+948.156</f>
        <v>3478.156</v>
      </c>
      <c r="I143" s="322"/>
      <c r="J143" s="36"/>
      <c r="K143" s="93">
        <v>948156</v>
      </c>
    </row>
    <row r="144" spans="1:10" ht="22.5">
      <c r="A144" s="854"/>
      <c r="B144" s="866" t="s">
        <v>341</v>
      </c>
      <c r="C144" s="856" t="s">
        <v>23</v>
      </c>
      <c r="D144" s="882" t="s">
        <v>64</v>
      </c>
      <c r="E144" s="882" t="s">
        <v>109</v>
      </c>
      <c r="F144" s="882" t="s">
        <v>152</v>
      </c>
      <c r="G144" s="856"/>
      <c r="H144" s="868">
        <f>H145</f>
        <v>100</v>
      </c>
      <c r="I144" s="322">
        <f>I145</f>
        <v>0</v>
      </c>
      <c r="J144" s="36">
        <f>J145</f>
        <v>0</v>
      </c>
    </row>
    <row r="145" spans="1:10" ht="22.5">
      <c r="A145" s="854"/>
      <c r="B145" s="858" t="s">
        <v>48</v>
      </c>
      <c r="C145" s="856" t="s">
        <v>23</v>
      </c>
      <c r="D145" s="882" t="s">
        <v>64</v>
      </c>
      <c r="E145" s="882" t="s">
        <v>109</v>
      </c>
      <c r="F145" s="882" t="s">
        <v>152</v>
      </c>
      <c r="G145" s="856" t="s">
        <v>49</v>
      </c>
      <c r="H145" s="868">
        <v>100</v>
      </c>
      <c r="I145" s="322"/>
      <c r="J145" s="36"/>
    </row>
    <row r="146" spans="1:10" ht="25.5" hidden="1">
      <c r="A146" s="854"/>
      <c r="B146" s="333" t="s">
        <v>153</v>
      </c>
      <c r="C146" s="856" t="s">
        <v>23</v>
      </c>
      <c r="D146" s="882" t="s">
        <v>64</v>
      </c>
      <c r="E146" s="882" t="s">
        <v>109</v>
      </c>
      <c r="F146" s="882" t="s">
        <v>784</v>
      </c>
      <c r="G146" s="856"/>
      <c r="H146" s="868">
        <f>H147</f>
        <v>0</v>
      </c>
      <c r="I146" s="322">
        <f>I147</f>
        <v>0</v>
      </c>
      <c r="J146" s="36">
        <f>J147</f>
        <v>0</v>
      </c>
    </row>
    <row r="147" spans="1:10" ht="22.5" hidden="1">
      <c r="A147" s="854"/>
      <c r="B147" s="858" t="s">
        <v>48</v>
      </c>
      <c r="C147" s="856" t="s">
        <v>23</v>
      </c>
      <c r="D147" s="882" t="s">
        <v>64</v>
      </c>
      <c r="E147" s="882" t="s">
        <v>109</v>
      </c>
      <c r="F147" s="882" t="s">
        <v>784</v>
      </c>
      <c r="G147" s="856" t="s">
        <v>49</v>
      </c>
      <c r="H147" s="868">
        <f>495.5-495.5</f>
        <v>0</v>
      </c>
      <c r="I147" s="322"/>
      <c r="J147" s="36"/>
    </row>
    <row r="148" spans="1:10" ht="22.5">
      <c r="A148" s="854"/>
      <c r="B148" s="872" t="s">
        <v>154</v>
      </c>
      <c r="C148" s="856" t="s">
        <v>23</v>
      </c>
      <c r="D148" s="882" t="s">
        <v>64</v>
      </c>
      <c r="E148" s="882" t="s">
        <v>109</v>
      </c>
      <c r="F148" s="856" t="s">
        <v>155</v>
      </c>
      <c r="G148" s="856"/>
      <c r="H148" s="868">
        <f>H149</f>
        <v>9411.71557</v>
      </c>
      <c r="I148" s="322">
        <f>I149</f>
        <v>5740</v>
      </c>
      <c r="J148" s="36">
        <f>J149</f>
        <v>5980</v>
      </c>
    </row>
    <row r="149" spans="1:10" ht="22.5">
      <c r="A149" s="854"/>
      <c r="B149" s="866" t="s">
        <v>156</v>
      </c>
      <c r="C149" s="856" t="s">
        <v>23</v>
      </c>
      <c r="D149" s="882" t="s">
        <v>64</v>
      </c>
      <c r="E149" s="882" t="s">
        <v>109</v>
      </c>
      <c r="F149" s="882" t="s">
        <v>157</v>
      </c>
      <c r="G149" s="856"/>
      <c r="H149" s="868">
        <f>H150+H152</f>
        <v>9411.71557</v>
      </c>
      <c r="I149" s="322">
        <f>I150+I152</f>
        <v>5740</v>
      </c>
      <c r="J149" s="36">
        <f>J150+J152</f>
        <v>5980</v>
      </c>
    </row>
    <row r="150" spans="1:10" ht="12.75">
      <c r="A150" s="854"/>
      <c r="B150" s="866" t="s">
        <v>150</v>
      </c>
      <c r="C150" s="856" t="s">
        <v>23</v>
      </c>
      <c r="D150" s="882" t="s">
        <v>64</v>
      </c>
      <c r="E150" s="882" t="s">
        <v>109</v>
      </c>
      <c r="F150" s="882" t="s">
        <v>158</v>
      </c>
      <c r="G150" s="856"/>
      <c r="H150" s="868">
        <f>H151</f>
        <v>2704.5</v>
      </c>
      <c r="I150" s="322">
        <f>I151</f>
        <v>5240</v>
      </c>
      <c r="J150" s="36">
        <f>J151</f>
        <v>5380</v>
      </c>
    </row>
    <row r="151" spans="1:10" ht="22.5">
      <c r="A151" s="854"/>
      <c r="B151" s="858" t="s">
        <v>48</v>
      </c>
      <c r="C151" s="856" t="s">
        <v>23</v>
      </c>
      <c r="D151" s="882" t="s">
        <v>64</v>
      </c>
      <c r="E151" s="882" t="s">
        <v>109</v>
      </c>
      <c r="F151" s="882" t="s">
        <v>158</v>
      </c>
      <c r="G151" s="856" t="s">
        <v>49</v>
      </c>
      <c r="H151" s="868">
        <v>2704.5</v>
      </c>
      <c r="I151" s="322">
        <v>5240</v>
      </c>
      <c r="J151" s="36">
        <v>5380</v>
      </c>
    </row>
    <row r="152" spans="1:10" ht="22.5">
      <c r="A152" s="854"/>
      <c r="B152" s="866" t="s">
        <v>159</v>
      </c>
      <c r="C152" s="856" t="s">
        <v>23</v>
      </c>
      <c r="D152" s="882" t="s">
        <v>64</v>
      </c>
      <c r="E152" s="882" t="s">
        <v>109</v>
      </c>
      <c r="F152" s="882" t="s">
        <v>160</v>
      </c>
      <c r="G152" s="856"/>
      <c r="H152" s="868">
        <f>H153</f>
        <v>6707.21557</v>
      </c>
      <c r="I152" s="322">
        <f>I153</f>
        <v>500</v>
      </c>
      <c r="J152" s="36">
        <f>J153</f>
        <v>600</v>
      </c>
    </row>
    <row r="153" spans="1:11" ht="22.5">
      <c r="A153" s="854"/>
      <c r="B153" s="858" t="s">
        <v>48</v>
      </c>
      <c r="C153" s="856" t="s">
        <v>23</v>
      </c>
      <c r="D153" s="882" t="s">
        <v>64</v>
      </c>
      <c r="E153" s="882" t="s">
        <v>109</v>
      </c>
      <c r="F153" s="882" t="s">
        <v>160</v>
      </c>
      <c r="G153" s="856" t="s">
        <v>49</v>
      </c>
      <c r="H153" s="868">
        <f>400+3253.83857+3053.377</f>
        <v>6707.21557</v>
      </c>
      <c r="I153" s="322">
        <v>500</v>
      </c>
      <c r="J153" s="36">
        <v>600</v>
      </c>
      <c r="K153" s="93">
        <v>3253838.57</v>
      </c>
    </row>
    <row r="154" spans="1:10" ht="31.5" hidden="1">
      <c r="A154" s="850"/>
      <c r="B154" s="887" t="s">
        <v>161</v>
      </c>
      <c r="C154" s="852" t="s">
        <v>23</v>
      </c>
      <c r="D154" s="852" t="s">
        <v>64</v>
      </c>
      <c r="E154" s="852" t="s">
        <v>109</v>
      </c>
      <c r="F154" s="852" t="s">
        <v>162</v>
      </c>
      <c r="G154" s="852"/>
      <c r="H154" s="876">
        <f>H155</f>
        <v>0</v>
      </c>
      <c r="I154" s="323">
        <f>I155</f>
        <v>0</v>
      </c>
      <c r="J154" s="38">
        <f>J155</f>
        <v>0</v>
      </c>
    </row>
    <row r="155" spans="1:10" ht="22.5" hidden="1">
      <c r="A155" s="854"/>
      <c r="B155" s="884" t="s">
        <v>163</v>
      </c>
      <c r="C155" s="852" t="s">
        <v>23</v>
      </c>
      <c r="D155" s="882" t="s">
        <v>64</v>
      </c>
      <c r="E155" s="882" t="s">
        <v>109</v>
      </c>
      <c r="F155" s="882" t="s">
        <v>164</v>
      </c>
      <c r="G155" s="882"/>
      <c r="H155" s="868">
        <f>H156+H159</f>
        <v>0</v>
      </c>
      <c r="I155" s="322">
        <f>I156+I159</f>
        <v>0</v>
      </c>
      <c r="J155" s="36">
        <f>J156+J159</f>
        <v>0</v>
      </c>
    </row>
    <row r="156" spans="1:10" ht="33.75" hidden="1">
      <c r="A156" s="854"/>
      <c r="B156" s="884" t="s">
        <v>165</v>
      </c>
      <c r="C156" s="852" t="s">
        <v>23</v>
      </c>
      <c r="D156" s="882" t="s">
        <v>64</v>
      </c>
      <c r="E156" s="882" t="s">
        <v>109</v>
      </c>
      <c r="F156" s="882" t="s">
        <v>166</v>
      </c>
      <c r="G156" s="882"/>
      <c r="H156" s="868">
        <f aca="true" t="shared" si="10" ref="H156:J157">H157</f>
        <v>0</v>
      </c>
      <c r="I156" s="322">
        <f t="shared" si="10"/>
        <v>0</v>
      </c>
      <c r="J156" s="36">
        <f t="shared" si="10"/>
        <v>0</v>
      </c>
    </row>
    <row r="157" spans="1:10" ht="33.75" hidden="1">
      <c r="A157" s="854"/>
      <c r="B157" s="855" t="s">
        <v>167</v>
      </c>
      <c r="C157" s="852" t="s">
        <v>23</v>
      </c>
      <c r="D157" s="882" t="s">
        <v>64</v>
      </c>
      <c r="E157" s="882" t="s">
        <v>109</v>
      </c>
      <c r="F157" s="882" t="s">
        <v>168</v>
      </c>
      <c r="G157" s="882"/>
      <c r="H157" s="868">
        <f t="shared" si="10"/>
        <v>0</v>
      </c>
      <c r="I157" s="322">
        <f t="shared" si="10"/>
        <v>0</v>
      </c>
      <c r="J157" s="36">
        <f t="shared" si="10"/>
        <v>0</v>
      </c>
    </row>
    <row r="158" spans="1:10" ht="12.75" hidden="1">
      <c r="A158" s="854"/>
      <c r="B158" s="858" t="s">
        <v>169</v>
      </c>
      <c r="C158" s="852" t="s">
        <v>23</v>
      </c>
      <c r="D158" s="882" t="s">
        <v>64</v>
      </c>
      <c r="E158" s="882" t="s">
        <v>109</v>
      </c>
      <c r="F158" s="882" t="s">
        <v>168</v>
      </c>
      <c r="G158" s="856" t="s">
        <v>170</v>
      </c>
      <c r="H158" s="868">
        <v>0</v>
      </c>
      <c r="I158" s="322">
        <v>0</v>
      </c>
      <c r="J158" s="36">
        <v>0</v>
      </c>
    </row>
    <row r="159" spans="1:10" ht="45" hidden="1">
      <c r="A159" s="854"/>
      <c r="B159" s="884" t="s">
        <v>171</v>
      </c>
      <c r="C159" s="852" t="s">
        <v>23</v>
      </c>
      <c r="D159" s="882" t="s">
        <v>172</v>
      </c>
      <c r="E159" s="882" t="s">
        <v>109</v>
      </c>
      <c r="F159" s="882" t="s">
        <v>173</v>
      </c>
      <c r="G159" s="882"/>
      <c r="H159" s="868">
        <f>H160+H162+H164</f>
        <v>0</v>
      </c>
      <c r="I159" s="322">
        <f>I160+I162+I164</f>
        <v>0</v>
      </c>
      <c r="J159" s="36">
        <f>J160+J162+J164</f>
        <v>0</v>
      </c>
    </row>
    <row r="160" spans="1:10" ht="22.5" hidden="1">
      <c r="A160" s="854"/>
      <c r="B160" s="855" t="s">
        <v>174</v>
      </c>
      <c r="C160" s="852" t="s">
        <v>23</v>
      </c>
      <c r="D160" s="882" t="s">
        <v>64</v>
      </c>
      <c r="E160" s="882" t="s">
        <v>109</v>
      </c>
      <c r="F160" s="882" t="s">
        <v>175</v>
      </c>
      <c r="G160" s="882"/>
      <c r="H160" s="868">
        <f>H161</f>
        <v>0</v>
      </c>
      <c r="I160" s="322">
        <f>I161</f>
        <v>0</v>
      </c>
      <c r="J160" s="36">
        <f>J161</f>
        <v>0</v>
      </c>
    </row>
    <row r="161" spans="1:10" ht="22.5" hidden="1">
      <c r="A161" s="854"/>
      <c r="B161" s="858" t="s">
        <v>48</v>
      </c>
      <c r="C161" s="852" t="s">
        <v>23</v>
      </c>
      <c r="D161" s="882" t="s">
        <v>64</v>
      </c>
      <c r="E161" s="882" t="s">
        <v>109</v>
      </c>
      <c r="F161" s="882" t="s">
        <v>175</v>
      </c>
      <c r="G161" s="856" t="s">
        <v>49</v>
      </c>
      <c r="H161" s="868"/>
      <c r="I161" s="322"/>
      <c r="J161" s="36"/>
    </row>
    <row r="162" spans="1:10" ht="33.75" hidden="1">
      <c r="A162" s="891"/>
      <c r="B162" s="855" t="s">
        <v>176</v>
      </c>
      <c r="C162" s="852" t="s">
        <v>23</v>
      </c>
      <c r="D162" s="882" t="s">
        <v>64</v>
      </c>
      <c r="E162" s="882" t="s">
        <v>109</v>
      </c>
      <c r="F162" s="882" t="s">
        <v>177</v>
      </c>
      <c r="G162" s="882"/>
      <c r="H162" s="868">
        <f>H163</f>
        <v>0</v>
      </c>
      <c r="I162" s="322">
        <f>I163</f>
        <v>0</v>
      </c>
      <c r="J162" s="36">
        <f>J163</f>
        <v>0</v>
      </c>
    </row>
    <row r="163" spans="1:10" ht="22.5" hidden="1">
      <c r="A163" s="891"/>
      <c r="B163" s="858" t="s">
        <v>48</v>
      </c>
      <c r="C163" s="852" t="s">
        <v>23</v>
      </c>
      <c r="D163" s="882" t="s">
        <v>64</v>
      </c>
      <c r="E163" s="882" t="s">
        <v>109</v>
      </c>
      <c r="F163" s="882" t="s">
        <v>177</v>
      </c>
      <c r="G163" s="856" t="s">
        <v>49</v>
      </c>
      <c r="H163" s="868"/>
      <c r="I163" s="322"/>
      <c r="J163" s="36"/>
    </row>
    <row r="164" spans="1:10" ht="45" hidden="1">
      <c r="A164" s="891"/>
      <c r="B164" s="855" t="s">
        <v>178</v>
      </c>
      <c r="C164" s="852" t="s">
        <v>23</v>
      </c>
      <c r="D164" s="882" t="s">
        <v>64</v>
      </c>
      <c r="E164" s="882" t="s">
        <v>109</v>
      </c>
      <c r="F164" s="882" t="s">
        <v>179</v>
      </c>
      <c r="G164" s="882"/>
      <c r="H164" s="868">
        <f>H165</f>
        <v>0</v>
      </c>
      <c r="I164" s="322">
        <f>I165</f>
        <v>0</v>
      </c>
      <c r="J164" s="36">
        <f>J165</f>
        <v>0</v>
      </c>
    </row>
    <row r="165" spans="1:10" ht="22.5" hidden="1">
      <c r="A165" s="891"/>
      <c r="B165" s="858" t="s">
        <v>48</v>
      </c>
      <c r="C165" s="852" t="s">
        <v>23</v>
      </c>
      <c r="D165" s="882" t="s">
        <v>64</v>
      </c>
      <c r="E165" s="882" t="s">
        <v>109</v>
      </c>
      <c r="F165" s="882" t="s">
        <v>179</v>
      </c>
      <c r="G165" s="856" t="s">
        <v>49</v>
      </c>
      <c r="H165" s="868"/>
      <c r="I165" s="322"/>
      <c r="J165" s="36"/>
    </row>
    <row r="166" spans="1:10" ht="31.5" hidden="1">
      <c r="A166" s="877"/>
      <c r="B166" s="851" t="s">
        <v>79</v>
      </c>
      <c r="C166" s="852" t="s">
        <v>23</v>
      </c>
      <c r="D166" s="852" t="s">
        <v>64</v>
      </c>
      <c r="E166" s="852" t="s">
        <v>109</v>
      </c>
      <c r="F166" s="852" t="s">
        <v>80</v>
      </c>
      <c r="G166" s="852"/>
      <c r="H166" s="876">
        <f aca="true" t="shared" si="11" ref="H166:J169">H167</f>
        <v>0</v>
      </c>
      <c r="I166" s="323">
        <f t="shared" si="11"/>
        <v>0</v>
      </c>
      <c r="J166" s="38">
        <f t="shared" si="11"/>
        <v>0</v>
      </c>
    </row>
    <row r="167" spans="1:10" ht="12.75" hidden="1">
      <c r="A167" s="850"/>
      <c r="B167" s="851" t="s">
        <v>73</v>
      </c>
      <c r="C167" s="852" t="s">
        <v>23</v>
      </c>
      <c r="D167" s="852" t="s">
        <v>64</v>
      </c>
      <c r="E167" s="852" t="s">
        <v>109</v>
      </c>
      <c r="F167" s="852" t="s">
        <v>104</v>
      </c>
      <c r="G167" s="852"/>
      <c r="H167" s="876">
        <f t="shared" si="11"/>
        <v>0</v>
      </c>
      <c r="I167" s="323">
        <f t="shared" si="11"/>
        <v>0</v>
      </c>
      <c r="J167" s="38">
        <f t="shared" si="11"/>
        <v>0</v>
      </c>
    </row>
    <row r="168" spans="1:10" ht="12.75" hidden="1">
      <c r="A168" s="850"/>
      <c r="B168" s="851" t="s">
        <v>73</v>
      </c>
      <c r="C168" s="852" t="s">
        <v>23</v>
      </c>
      <c r="D168" s="852" t="s">
        <v>64</v>
      </c>
      <c r="E168" s="852" t="s">
        <v>109</v>
      </c>
      <c r="F168" s="852" t="s">
        <v>82</v>
      </c>
      <c r="G168" s="852"/>
      <c r="H168" s="876">
        <f t="shared" si="11"/>
        <v>0</v>
      </c>
      <c r="I168" s="323">
        <f t="shared" si="11"/>
        <v>0</v>
      </c>
      <c r="J168" s="38">
        <f t="shared" si="11"/>
        <v>0</v>
      </c>
    </row>
    <row r="169" spans="1:10" ht="45" hidden="1">
      <c r="A169" s="891"/>
      <c r="B169" s="855" t="s">
        <v>180</v>
      </c>
      <c r="C169" s="852" t="s">
        <v>23</v>
      </c>
      <c r="D169" s="856" t="s">
        <v>64</v>
      </c>
      <c r="E169" s="856" t="s">
        <v>109</v>
      </c>
      <c r="F169" s="856" t="s">
        <v>181</v>
      </c>
      <c r="G169" s="856"/>
      <c r="H169" s="868">
        <f t="shared" si="11"/>
        <v>0</v>
      </c>
      <c r="I169" s="322">
        <f t="shared" si="11"/>
        <v>0</v>
      </c>
      <c r="J169" s="36">
        <f t="shared" si="11"/>
        <v>0</v>
      </c>
    </row>
    <row r="170" spans="1:10" ht="22.5" hidden="1">
      <c r="A170" s="891"/>
      <c r="B170" s="858" t="s">
        <v>48</v>
      </c>
      <c r="C170" s="852" t="s">
        <v>23</v>
      </c>
      <c r="D170" s="882" t="s">
        <v>64</v>
      </c>
      <c r="E170" s="882" t="s">
        <v>109</v>
      </c>
      <c r="F170" s="882" t="s">
        <v>181</v>
      </c>
      <c r="G170" s="856" t="s">
        <v>49</v>
      </c>
      <c r="H170" s="868"/>
      <c r="I170" s="322"/>
      <c r="J170" s="36"/>
    </row>
    <row r="171" spans="1:10" ht="12.75">
      <c r="A171" s="891"/>
      <c r="B171" s="888" t="s">
        <v>182</v>
      </c>
      <c r="C171" s="852" t="s">
        <v>23</v>
      </c>
      <c r="D171" s="889" t="s">
        <v>64</v>
      </c>
      <c r="E171" s="889" t="s">
        <v>183</v>
      </c>
      <c r="F171" s="889"/>
      <c r="G171" s="889"/>
      <c r="H171" s="890">
        <f>H172+H176</f>
        <v>3377.643</v>
      </c>
      <c r="I171" s="324">
        <f>I172+I176</f>
        <v>315</v>
      </c>
      <c r="J171" s="39">
        <f>J172+J176</f>
        <v>320</v>
      </c>
    </row>
    <row r="172" spans="1:10" ht="31.5">
      <c r="A172" s="850"/>
      <c r="B172" s="878" t="s">
        <v>184</v>
      </c>
      <c r="C172" s="852" t="s">
        <v>23</v>
      </c>
      <c r="D172" s="852" t="s">
        <v>64</v>
      </c>
      <c r="E172" s="852" t="s">
        <v>183</v>
      </c>
      <c r="F172" s="852" t="s">
        <v>185</v>
      </c>
      <c r="G172" s="852"/>
      <c r="H172" s="876">
        <f aca="true" t="shared" si="12" ref="H172:J174">H173</f>
        <v>310</v>
      </c>
      <c r="I172" s="323">
        <f t="shared" si="12"/>
        <v>315</v>
      </c>
      <c r="J172" s="37">
        <f t="shared" si="12"/>
        <v>320</v>
      </c>
    </row>
    <row r="173" spans="1:10" ht="33.75">
      <c r="A173" s="850"/>
      <c r="B173" s="866" t="s">
        <v>186</v>
      </c>
      <c r="C173" s="852" t="s">
        <v>23</v>
      </c>
      <c r="D173" s="852" t="s">
        <v>64</v>
      </c>
      <c r="E173" s="852" t="s">
        <v>183</v>
      </c>
      <c r="F173" s="852" t="s">
        <v>187</v>
      </c>
      <c r="G173" s="852"/>
      <c r="H173" s="876">
        <f t="shared" si="12"/>
        <v>310</v>
      </c>
      <c r="I173" s="323">
        <f t="shared" si="12"/>
        <v>315</v>
      </c>
      <c r="J173" s="37">
        <f t="shared" si="12"/>
        <v>320</v>
      </c>
    </row>
    <row r="174" spans="1:10" ht="22.5">
      <c r="A174" s="854"/>
      <c r="B174" s="892" t="s">
        <v>342</v>
      </c>
      <c r="C174" s="856" t="s">
        <v>23</v>
      </c>
      <c r="D174" s="882" t="s">
        <v>64</v>
      </c>
      <c r="E174" s="882" t="s">
        <v>183</v>
      </c>
      <c r="F174" s="882" t="s">
        <v>188</v>
      </c>
      <c r="G174" s="882"/>
      <c r="H174" s="868">
        <f t="shared" si="12"/>
        <v>310</v>
      </c>
      <c r="I174" s="322">
        <f t="shared" si="12"/>
        <v>315</v>
      </c>
      <c r="J174" s="35">
        <f t="shared" si="12"/>
        <v>320</v>
      </c>
    </row>
    <row r="175" spans="1:10" ht="22.5">
      <c r="A175" s="854"/>
      <c r="B175" s="858" t="s">
        <v>48</v>
      </c>
      <c r="C175" s="856" t="s">
        <v>23</v>
      </c>
      <c r="D175" s="882" t="s">
        <v>64</v>
      </c>
      <c r="E175" s="882" t="s">
        <v>183</v>
      </c>
      <c r="F175" s="882" t="s">
        <v>188</v>
      </c>
      <c r="G175" s="856" t="s">
        <v>49</v>
      </c>
      <c r="H175" s="868">
        <v>310</v>
      </c>
      <c r="I175" s="322">
        <v>315</v>
      </c>
      <c r="J175" s="36">
        <v>320</v>
      </c>
    </row>
    <row r="176" spans="1:10" ht="31.5">
      <c r="A176" s="877"/>
      <c r="B176" s="851" t="s">
        <v>79</v>
      </c>
      <c r="C176" s="852" t="s">
        <v>23</v>
      </c>
      <c r="D176" s="852" t="s">
        <v>64</v>
      </c>
      <c r="E176" s="852" t="s">
        <v>183</v>
      </c>
      <c r="F176" s="852" t="s">
        <v>80</v>
      </c>
      <c r="G176" s="852"/>
      <c r="H176" s="876">
        <f aca="true" t="shared" si="13" ref="H176:J177">H177</f>
        <v>3067.643</v>
      </c>
      <c r="I176" s="323">
        <f t="shared" si="13"/>
        <v>0</v>
      </c>
      <c r="J176" s="37">
        <f t="shared" si="13"/>
        <v>0</v>
      </c>
    </row>
    <row r="177" spans="1:10" ht="12.75">
      <c r="A177" s="854"/>
      <c r="B177" s="855" t="s">
        <v>73</v>
      </c>
      <c r="C177" s="856" t="s">
        <v>23</v>
      </c>
      <c r="D177" s="856" t="s">
        <v>64</v>
      </c>
      <c r="E177" s="856" t="s">
        <v>183</v>
      </c>
      <c r="F177" s="856" t="s">
        <v>104</v>
      </c>
      <c r="G177" s="856"/>
      <c r="H177" s="868">
        <f t="shared" si="13"/>
        <v>3067.643</v>
      </c>
      <c r="I177" s="322">
        <f t="shared" si="13"/>
        <v>0</v>
      </c>
      <c r="J177" s="35">
        <f t="shared" si="13"/>
        <v>0</v>
      </c>
    </row>
    <row r="178" spans="1:10" ht="12.75">
      <c r="A178" s="854"/>
      <c r="B178" s="855" t="s">
        <v>73</v>
      </c>
      <c r="C178" s="856" t="s">
        <v>23</v>
      </c>
      <c r="D178" s="856" t="s">
        <v>64</v>
      </c>
      <c r="E178" s="856" t="s">
        <v>183</v>
      </c>
      <c r="F178" s="856" t="s">
        <v>82</v>
      </c>
      <c r="G178" s="856"/>
      <c r="H178" s="868">
        <f>H179+H181+H184</f>
        <v>3067.643</v>
      </c>
      <c r="I178" s="322">
        <f>I179+I181+I184</f>
        <v>0</v>
      </c>
      <c r="J178" s="35">
        <f>J179+J181+J184</f>
        <v>0</v>
      </c>
    </row>
    <row r="179" spans="1:10" ht="12.75" hidden="1">
      <c r="A179" s="850"/>
      <c r="B179" s="855" t="s">
        <v>189</v>
      </c>
      <c r="C179" s="856" t="s">
        <v>23</v>
      </c>
      <c r="D179" s="856" t="s">
        <v>64</v>
      </c>
      <c r="E179" s="856" t="s">
        <v>183</v>
      </c>
      <c r="F179" s="856" t="s">
        <v>190</v>
      </c>
      <c r="G179" s="856"/>
      <c r="H179" s="868">
        <f>H180</f>
        <v>0</v>
      </c>
      <c r="I179" s="322">
        <f>I180</f>
        <v>0</v>
      </c>
      <c r="J179" s="35">
        <f>J180</f>
        <v>0</v>
      </c>
    </row>
    <row r="180" spans="1:10" ht="22.5" hidden="1">
      <c r="A180" s="891"/>
      <c r="B180" s="858" t="s">
        <v>48</v>
      </c>
      <c r="C180" s="856" t="s">
        <v>23</v>
      </c>
      <c r="D180" s="882" t="s">
        <v>64</v>
      </c>
      <c r="E180" s="882" t="s">
        <v>183</v>
      </c>
      <c r="F180" s="882" t="s">
        <v>190</v>
      </c>
      <c r="G180" s="856" t="s">
        <v>49</v>
      </c>
      <c r="H180" s="868"/>
      <c r="I180" s="322"/>
      <c r="J180" s="35"/>
    </row>
    <row r="181" spans="1:10" ht="12.75">
      <c r="A181" s="850"/>
      <c r="B181" s="855" t="s">
        <v>191</v>
      </c>
      <c r="C181" s="856" t="s">
        <v>23</v>
      </c>
      <c r="D181" s="856" t="s">
        <v>64</v>
      </c>
      <c r="E181" s="856" t="s">
        <v>183</v>
      </c>
      <c r="F181" s="856" t="s">
        <v>192</v>
      </c>
      <c r="G181" s="856"/>
      <c r="H181" s="868">
        <f>H182</f>
        <v>94.8</v>
      </c>
      <c r="I181" s="322">
        <f>I182</f>
        <v>0</v>
      </c>
      <c r="J181" s="35">
        <f>J182</f>
        <v>0</v>
      </c>
    </row>
    <row r="182" spans="1:10" ht="22.5">
      <c r="A182" s="893"/>
      <c r="B182" s="858" t="s">
        <v>48</v>
      </c>
      <c r="C182" s="856" t="s">
        <v>23</v>
      </c>
      <c r="D182" s="882" t="s">
        <v>64</v>
      </c>
      <c r="E182" s="882" t="s">
        <v>183</v>
      </c>
      <c r="F182" s="882" t="s">
        <v>192</v>
      </c>
      <c r="G182" s="856" t="s">
        <v>49</v>
      </c>
      <c r="H182" s="868">
        <v>94.8</v>
      </c>
      <c r="I182" s="322"/>
      <c r="J182" s="36"/>
    </row>
    <row r="183" spans="1:10" ht="12.75">
      <c r="A183" s="893"/>
      <c r="B183" s="855" t="s">
        <v>193</v>
      </c>
      <c r="C183" s="856" t="s">
        <v>23</v>
      </c>
      <c r="D183" s="856" t="s">
        <v>64</v>
      </c>
      <c r="E183" s="856" t="s">
        <v>183</v>
      </c>
      <c r="F183" s="856" t="s">
        <v>194</v>
      </c>
      <c r="G183" s="856"/>
      <c r="H183" s="868">
        <f>H184</f>
        <v>2972.843</v>
      </c>
      <c r="I183" s="322">
        <f>I184</f>
        <v>0</v>
      </c>
      <c r="J183" s="36">
        <f>J184</f>
        <v>0</v>
      </c>
    </row>
    <row r="184" spans="1:11" ht="22.5">
      <c r="A184" s="893"/>
      <c r="B184" s="858" t="s">
        <v>48</v>
      </c>
      <c r="C184" s="856" t="s">
        <v>23</v>
      </c>
      <c r="D184" s="882" t="s">
        <v>64</v>
      </c>
      <c r="E184" s="882" t="s">
        <v>183</v>
      </c>
      <c r="F184" s="882" t="s">
        <v>194</v>
      </c>
      <c r="G184" s="856" t="s">
        <v>49</v>
      </c>
      <c r="H184" s="868">
        <f>1737.14+2140.203-904.5</f>
        <v>2972.843</v>
      </c>
      <c r="I184" s="322"/>
      <c r="J184" s="36"/>
      <c r="K184" s="93">
        <v>2140203</v>
      </c>
    </row>
    <row r="185" spans="1:10" ht="12.75">
      <c r="A185" s="893"/>
      <c r="B185" s="888" t="s">
        <v>195</v>
      </c>
      <c r="C185" s="852" t="s">
        <v>23</v>
      </c>
      <c r="D185" s="889" t="s">
        <v>196</v>
      </c>
      <c r="E185" s="889" t="s">
        <v>26</v>
      </c>
      <c r="F185" s="889"/>
      <c r="G185" s="889"/>
      <c r="H185" s="890">
        <f>H186+H196+H218</f>
        <v>64343.39705</v>
      </c>
      <c r="I185" s="324">
        <f>I186+I196+I218</f>
        <v>40536.79</v>
      </c>
      <c r="J185" s="39">
        <f>J186+J196+J218</f>
        <v>40253.18</v>
      </c>
    </row>
    <row r="186" spans="1:10" ht="12.75">
      <c r="A186" s="891"/>
      <c r="B186" s="888" t="s">
        <v>197</v>
      </c>
      <c r="C186" s="852" t="s">
        <v>23</v>
      </c>
      <c r="D186" s="889" t="s">
        <v>196</v>
      </c>
      <c r="E186" s="889" t="s">
        <v>25</v>
      </c>
      <c r="F186" s="889"/>
      <c r="G186" s="889"/>
      <c r="H186" s="890">
        <f aca="true" t="shared" si="14" ref="H186:J188">H187</f>
        <v>3584.3469999999998</v>
      </c>
      <c r="I186" s="324">
        <f t="shared" si="14"/>
        <v>799.115</v>
      </c>
      <c r="J186" s="39">
        <f t="shared" si="14"/>
        <v>895.01</v>
      </c>
    </row>
    <row r="187" spans="1:10" ht="31.5">
      <c r="A187" s="877"/>
      <c r="B187" s="851" t="s">
        <v>79</v>
      </c>
      <c r="C187" s="852" t="s">
        <v>23</v>
      </c>
      <c r="D187" s="852" t="s">
        <v>196</v>
      </c>
      <c r="E187" s="852" t="s">
        <v>25</v>
      </c>
      <c r="F187" s="852" t="s">
        <v>80</v>
      </c>
      <c r="G187" s="852"/>
      <c r="H187" s="876">
        <f t="shared" si="14"/>
        <v>3584.3469999999998</v>
      </c>
      <c r="I187" s="323">
        <f t="shared" si="14"/>
        <v>799.115</v>
      </c>
      <c r="J187" s="37">
        <f t="shared" si="14"/>
        <v>895.01</v>
      </c>
    </row>
    <row r="188" spans="1:10" ht="12.75">
      <c r="A188" s="854"/>
      <c r="B188" s="855" t="s">
        <v>73</v>
      </c>
      <c r="C188" s="856" t="s">
        <v>23</v>
      </c>
      <c r="D188" s="856" t="s">
        <v>196</v>
      </c>
      <c r="E188" s="856" t="s">
        <v>25</v>
      </c>
      <c r="F188" s="856" t="s">
        <v>104</v>
      </c>
      <c r="G188" s="856"/>
      <c r="H188" s="868">
        <f t="shared" si="14"/>
        <v>3584.3469999999998</v>
      </c>
      <c r="I188" s="322">
        <f t="shared" si="14"/>
        <v>799.115</v>
      </c>
      <c r="J188" s="35">
        <f t="shared" si="14"/>
        <v>895.01</v>
      </c>
    </row>
    <row r="189" spans="1:10" ht="12.75">
      <c r="A189" s="854"/>
      <c r="B189" s="855" t="s">
        <v>73</v>
      </c>
      <c r="C189" s="856" t="s">
        <v>23</v>
      </c>
      <c r="D189" s="856" t="s">
        <v>196</v>
      </c>
      <c r="E189" s="856" t="s">
        <v>25</v>
      </c>
      <c r="F189" s="856" t="s">
        <v>82</v>
      </c>
      <c r="G189" s="856"/>
      <c r="H189" s="868">
        <f>H190+H192+H194</f>
        <v>3584.3469999999998</v>
      </c>
      <c r="I189" s="322">
        <f>I190+I192+I194</f>
        <v>799.115</v>
      </c>
      <c r="J189" s="35">
        <f>J190+J192+J194</f>
        <v>895.01</v>
      </c>
    </row>
    <row r="190" spans="1:10" ht="12.75">
      <c r="A190" s="850"/>
      <c r="B190" s="855" t="s">
        <v>198</v>
      </c>
      <c r="C190" s="856" t="s">
        <v>23</v>
      </c>
      <c r="D190" s="856" t="s">
        <v>196</v>
      </c>
      <c r="E190" s="856" t="s">
        <v>25</v>
      </c>
      <c r="F190" s="856" t="s">
        <v>199</v>
      </c>
      <c r="G190" s="856"/>
      <c r="H190" s="868">
        <f>H191</f>
        <v>2870.852</v>
      </c>
      <c r="I190" s="322">
        <f>I191</f>
        <v>0</v>
      </c>
      <c r="J190" s="35">
        <f>J191</f>
        <v>0</v>
      </c>
    </row>
    <row r="191" spans="1:11" ht="22.5">
      <c r="A191" s="891"/>
      <c r="B191" s="858" t="s">
        <v>48</v>
      </c>
      <c r="C191" s="856" t="s">
        <v>23</v>
      </c>
      <c r="D191" s="882" t="s">
        <v>196</v>
      </c>
      <c r="E191" s="882" t="s">
        <v>25</v>
      </c>
      <c r="F191" s="856" t="s">
        <v>199</v>
      </c>
      <c r="G191" s="856" t="s">
        <v>49</v>
      </c>
      <c r="H191" s="868">
        <f>1172.707+1698.145</f>
        <v>2870.852</v>
      </c>
      <c r="I191" s="322"/>
      <c r="J191" s="36"/>
      <c r="K191" s="93">
        <v>1698145</v>
      </c>
    </row>
    <row r="192" spans="1:10" ht="12.75" hidden="1">
      <c r="A192" s="850"/>
      <c r="B192" s="855" t="s">
        <v>200</v>
      </c>
      <c r="C192" s="856" t="s">
        <v>23</v>
      </c>
      <c r="D192" s="856" t="s">
        <v>196</v>
      </c>
      <c r="E192" s="856" t="s">
        <v>25</v>
      </c>
      <c r="F192" s="856" t="s">
        <v>201</v>
      </c>
      <c r="G192" s="856"/>
      <c r="H192" s="868">
        <f>H193</f>
        <v>0</v>
      </c>
      <c r="I192" s="322">
        <f>I193</f>
        <v>0</v>
      </c>
      <c r="J192" s="36">
        <f>J193</f>
        <v>0</v>
      </c>
    </row>
    <row r="193" spans="1:10" ht="22.5" hidden="1">
      <c r="A193" s="891"/>
      <c r="B193" s="858" t="s">
        <v>48</v>
      </c>
      <c r="C193" s="856" t="s">
        <v>23</v>
      </c>
      <c r="D193" s="882" t="s">
        <v>196</v>
      </c>
      <c r="E193" s="882" t="s">
        <v>25</v>
      </c>
      <c r="F193" s="882" t="s">
        <v>201</v>
      </c>
      <c r="G193" s="856" t="s">
        <v>49</v>
      </c>
      <c r="H193" s="868"/>
      <c r="I193" s="322"/>
      <c r="J193" s="36"/>
    </row>
    <row r="194" spans="1:10" ht="12.75">
      <c r="A194" s="850"/>
      <c r="B194" s="855" t="s">
        <v>202</v>
      </c>
      <c r="C194" s="856" t="s">
        <v>23</v>
      </c>
      <c r="D194" s="856" t="s">
        <v>196</v>
      </c>
      <c r="E194" s="856" t="s">
        <v>25</v>
      </c>
      <c r="F194" s="856" t="s">
        <v>203</v>
      </c>
      <c r="G194" s="856"/>
      <c r="H194" s="868">
        <f>H195</f>
        <v>713.495</v>
      </c>
      <c r="I194" s="322">
        <f>I195</f>
        <v>799.115</v>
      </c>
      <c r="J194" s="36">
        <f>J195</f>
        <v>895.01</v>
      </c>
    </row>
    <row r="195" spans="1:10" ht="22.5">
      <c r="A195" s="891"/>
      <c r="B195" s="858" t="s">
        <v>48</v>
      </c>
      <c r="C195" s="856" t="s">
        <v>23</v>
      </c>
      <c r="D195" s="882" t="s">
        <v>196</v>
      </c>
      <c r="E195" s="882" t="s">
        <v>25</v>
      </c>
      <c r="F195" s="882" t="s">
        <v>203</v>
      </c>
      <c r="G195" s="856" t="s">
        <v>49</v>
      </c>
      <c r="H195" s="868">
        <v>713.495</v>
      </c>
      <c r="I195" s="322">
        <v>799.115</v>
      </c>
      <c r="J195" s="36">
        <v>895.01</v>
      </c>
    </row>
    <row r="196" spans="1:10" ht="12.75">
      <c r="A196" s="893"/>
      <c r="B196" s="888" t="s">
        <v>204</v>
      </c>
      <c r="C196" s="852" t="s">
        <v>23</v>
      </c>
      <c r="D196" s="889" t="s">
        <v>196</v>
      </c>
      <c r="E196" s="889" t="s">
        <v>28</v>
      </c>
      <c r="F196" s="889"/>
      <c r="G196" s="889"/>
      <c r="H196" s="890">
        <f>H197+H201+H209</f>
        <v>18818.25344</v>
      </c>
      <c r="I196" s="324">
        <f>I197+I201+I209</f>
        <v>3718.8</v>
      </c>
      <c r="J196" s="39">
        <f>J197+J201+J209</f>
        <v>4854</v>
      </c>
    </row>
    <row r="197" spans="1:10" ht="31.5" hidden="1">
      <c r="A197" s="893"/>
      <c r="B197" s="894" t="s">
        <v>205</v>
      </c>
      <c r="C197" s="852" t="s">
        <v>23</v>
      </c>
      <c r="D197" s="852" t="s">
        <v>196</v>
      </c>
      <c r="E197" s="852" t="s">
        <v>28</v>
      </c>
      <c r="F197" s="852" t="s">
        <v>206</v>
      </c>
      <c r="G197" s="852"/>
      <c r="H197" s="876">
        <f aca="true" t="shared" si="15" ref="H197:J199">H198</f>
        <v>0</v>
      </c>
      <c r="I197" s="323">
        <f t="shared" si="15"/>
        <v>48</v>
      </c>
      <c r="J197" s="37">
        <f t="shared" si="15"/>
        <v>816.12</v>
      </c>
    </row>
    <row r="198" spans="1:10" ht="12.75" hidden="1">
      <c r="A198" s="893"/>
      <c r="B198" s="866" t="s">
        <v>207</v>
      </c>
      <c r="C198" s="856" t="s">
        <v>23</v>
      </c>
      <c r="D198" s="882" t="s">
        <v>196</v>
      </c>
      <c r="E198" s="882" t="s">
        <v>28</v>
      </c>
      <c r="F198" s="856" t="s">
        <v>208</v>
      </c>
      <c r="G198" s="856"/>
      <c r="H198" s="868">
        <f t="shared" si="15"/>
        <v>0</v>
      </c>
      <c r="I198" s="322">
        <f t="shared" si="15"/>
        <v>48</v>
      </c>
      <c r="J198" s="35">
        <f t="shared" si="15"/>
        <v>816.12</v>
      </c>
    </row>
    <row r="199" spans="1:10" ht="22.5" hidden="1">
      <c r="A199" s="893"/>
      <c r="B199" s="895" t="s">
        <v>209</v>
      </c>
      <c r="C199" s="856" t="s">
        <v>23</v>
      </c>
      <c r="D199" s="882" t="s">
        <v>196</v>
      </c>
      <c r="E199" s="882" t="s">
        <v>28</v>
      </c>
      <c r="F199" s="882" t="s">
        <v>210</v>
      </c>
      <c r="G199" s="882"/>
      <c r="H199" s="868">
        <f t="shared" si="15"/>
        <v>0</v>
      </c>
      <c r="I199" s="322">
        <f t="shared" si="15"/>
        <v>48</v>
      </c>
      <c r="J199" s="35">
        <f t="shared" si="15"/>
        <v>816.12</v>
      </c>
    </row>
    <row r="200" spans="1:11" ht="12.75" hidden="1">
      <c r="A200" s="893"/>
      <c r="B200" s="858" t="s">
        <v>169</v>
      </c>
      <c r="C200" s="856" t="s">
        <v>23</v>
      </c>
      <c r="D200" s="882" t="s">
        <v>196</v>
      </c>
      <c r="E200" s="882" t="s">
        <v>28</v>
      </c>
      <c r="F200" s="882" t="s">
        <v>210</v>
      </c>
      <c r="G200" s="856" t="s">
        <v>170</v>
      </c>
      <c r="H200" s="868">
        <f>2200-100-2100</f>
        <v>0</v>
      </c>
      <c r="I200" s="322">
        <v>48</v>
      </c>
      <c r="J200" s="36">
        <v>816.12</v>
      </c>
      <c r="K200" s="93">
        <v>-100000</v>
      </c>
    </row>
    <row r="201" spans="1:10" ht="45" customHeight="1">
      <c r="A201" s="850"/>
      <c r="B201" s="896" t="s">
        <v>345</v>
      </c>
      <c r="C201" s="852" t="s">
        <v>23</v>
      </c>
      <c r="D201" s="852" t="s">
        <v>196</v>
      </c>
      <c r="E201" s="852" t="s">
        <v>28</v>
      </c>
      <c r="F201" s="852" t="s">
        <v>211</v>
      </c>
      <c r="G201" s="852"/>
      <c r="H201" s="876">
        <f>H204+H208</f>
        <v>16301.0689</v>
      </c>
      <c r="I201" s="323">
        <f>I202</f>
        <v>3670.8</v>
      </c>
      <c r="J201" s="37">
        <f>J202</f>
        <v>4037.88</v>
      </c>
    </row>
    <row r="202" spans="1:10" ht="22.5">
      <c r="A202" s="897"/>
      <c r="B202" s="866" t="s">
        <v>212</v>
      </c>
      <c r="C202" s="856" t="s">
        <v>23</v>
      </c>
      <c r="D202" s="882" t="s">
        <v>196</v>
      </c>
      <c r="E202" s="882" t="s">
        <v>28</v>
      </c>
      <c r="F202" s="882" t="s">
        <v>213</v>
      </c>
      <c r="G202" s="882"/>
      <c r="H202" s="868">
        <f>H203</f>
        <v>15935.0699</v>
      </c>
      <c r="I202" s="322">
        <f>I203</f>
        <v>3670.8</v>
      </c>
      <c r="J202" s="35">
        <f>J203</f>
        <v>4037.88</v>
      </c>
    </row>
    <row r="203" spans="1:10" ht="24" customHeight="1">
      <c r="A203" s="897"/>
      <c r="B203" s="866" t="s">
        <v>214</v>
      </c>
      <c r="C203" s="856" t="s">
        <v>23</v>
      </c>
      <c r="D203" s="882" t="s">
        <v>196</v>
      </c>
      <c r="E203" s="882" t="s">
        <v>28</v>
      </c>
      <c r="F203" s="882" t="s">
        <v>215</v>
      </c>
      <c r="G203" s="882"/>
      <c r="H203" s="868">
        <f>H204+H205</f>
        <v>15935.0699</v>
      </c>
      <c r="I203" s="322">
        <f>I204+I205</f>
        <v>3670.8</v>
      </c>
      <c r="J203" s="35">
        <f>J204+J205</f>
        <v>4037.88</v>
      </c>
    </row>
    <row r="204" spans="1:13" ht="22.5">
      <c r="A204" s="891"/>
      <c r="B204" s="858" t="s">
        <v>48</v>
      </c>
      <c r="C204" s="856" t="s">
        <v>23</v>
      </c>
      <c r="D204" s="882" t="s">
        <v>196</v>
      </c>
      <c r="E204" s="882" t="s">
        <v>28</v>
      </c>
      <c r="F204" s="882" t="s">
        <v>215</v>
      </c>
      <c r="G204" s="856" t="s">
        <v>49</v>
      </c>
      <c r="H204" s="868">
        <f>3282.5+12652.5699</f>
        <v>15935.0699</v>
      </c>
      <c r="I204" s="322">
        <v>3670.8</v>
      </c>
      <c r="J204" s="36">
        <v>4037.88</v>
      </c>
      <c r="K204" s="91">
        <v>3000000</v>
      </c>
      <c r="L204" s="90">
        <v>9652569.9</v>
      </c>
      <c r="M204" s="92"/>
    </row>
    <row r="205" spans="1:10" ht="12.75" hidden="1">
      <c r="A205" s="891"/>
      <c r="B205" s="855" t="s">
        <v>216</v>
      </c>
      <c r="C205" s="856" t="s">
        <v>23</v>
      </c>
      <c r="D205" s="882" t="s">
        <v>196</v>
      </c>
      <c r="E205" s="882" t="s">
        <v>28</v>
      </c>
      <c r="F205" s="882" t="s">
        <v>217</v>
      </c>
      <c r="G205" s="882"/>
      <c r="H205" s="868">
        <f>H206</f>
        <v>0</v>
      </c>
      <c r="I205" s="322">
        <f>I206</f>
        <v>0</v>
      </c>
      <c r="J205" s="36">
        <f>J206</f>
        <v>0</v>
      </c>
    </row>
    <row r="206" spans="1:10" ht="22.5" hidden="1">
      <c r="A206" s="891"/>
      <c r="B206" s="858" t="s">
        <v>48</v>
      </c>
      <c r="C206" s="856" t="s">
        <v>23</v>
      </c>
      <c r="D206" s="882" t="s">
        <v>196</v>
      </c>
      <c r="E206" s="882" t="s">
        <v>28</v>
      </c>
      <c r="F206" s="882" t="s">
        <v>218</v>
      </c>
      <c r="G206" s="856" t="s">
        <v>49</v>
      </c>
      <c r="H206" s="868"/>
      <c r="I206" s="322"/>
      <c r="J206" s="36"/>
    </row>
    <row r="207" spans="1:10" ht="25.5">
      <c r="A207" s="891"/>
      <c r="B207" s="334" t="s">
        <v>343</v>
      </c>
      <c r="C207" s="856" t="s">
        <v>23</v>
      </c>
      <c r="D207" s="882" t="s">
        <v>196</v>
      </c>
      <c r="E207" s="882" t="s">
        <v>28</v>
      </c>
      <c r="F207" s="882" t="s">
        <v>219</v>
      </c>
      <c r="G207" s="856"/>
      <c r="H207" s="868">
        <f>H208</f>
        <v>365.999</v>
      </c>
      <c r="I207" s="322"/>
      <c r="J207" s="40"/>
    </row>
    <row r="208" spans="1:10" ht="22.5">
      <c r="A208" s="891"/>
      <c r="B208" s="858" t="s">
        <v>48</v>
      </c>
      <c r="C208" s="856" t="s">
        <v>23</v>
      </c>
      <c r="D208" s="882" t="s">
        <v>196</v>
      </c>
      <c r="E208" s="882" t="s">
        <v>28</v>
      </c>
      <c r="F208" s="882" t="s">
        <v>219</v>
      </c>
      <c r="G208" s="856" t="s">
        <v>49</v>
      </c>
      <c r="H208" s="868">
        <v>365.999</v>
      </c>
      <c r="I208" s="322"/>
      <c r="J208" s="40"/>
    </row>
    <row r="209" spans="1:10" ht="31.5">
      <c r="A209" s="897"/>
      <c r="B209" s="851" t="s">
        <v>79</v>
      </c>
      <c r="C209" s="852" t="s">
        <v>23</v>
      </c>
      <c r="D209" s="898" t="s">
        <v>196</v>
      </c>
      <c r="E209" s="898" t="s">
        <v>28</v>
      </c>
      <c r="F209" s="852" t="s">
        <v>80</v>
      </c>
      <c r="G209" s="898"/>
      <c r="H209" s="876">
        <f aca="true" t="shared" si="16" ref="H209:J214">H210</f>
        <v>2517.18454</v>
      </c>
      <c r="I209" s="323">
        <f t="shared" si="16"/>
        <v>0</v>
      </c>
      <c r="J209" s="37">
        <f t="shared" si="16"/>
        <v>0</v>
      </c>
    </row>
    <row r="210" spans="1:10" ht="12.75">
      <c r="A210" s="897"/>
      <c r="B210" s="874" t="s">
        <v>73</v>
      </c>
      <c r="C210" s="856" t="s">
        <v>23</v>
      </c>
      <c r="D210" s="882" t="s">
        <v>196</v>
      </c>
      <c r="E210" s="882" t="s">
        <v>28</v>
      </c>
      <c r="F210" s="856" t="s">
        <v>81</v>
      </c>
      <c r="G210" s="882"/>
      <c r="H210" s="868">
        <f t="shared" si="16"/>
        <v>2517.18454</v>
      </c>
      <c r="I210" s="322">
        <f t="shared" si="16"/>
        <v>0</v>
      </c>
      <c r="J210" s="35">
        <f t="shared" si="16"/>
        <v>0</v>
      </c>
    </row>
    <row r="211" spans="1:10" ht="12.75">
      <c r="A211" s="891"/>
      <c r="B211" s="874" t="s">
        <v>73</v>
      </c>
      <c r="C211" s="856" t="s">
        <v>23</v>
      </c>
      <c r="D211" s="882" t="s">
        <v>196</v>
      </c>
      <c r="E211" s="882" t="s">
        <v>28</v>
      </c>
      <c r="F211" s="856" t="s">
        <v>82</v>
      </c>
      <c r="G211" s="882"/>
      <c r="H211" s="868">
        <f>H214+H212</f>
        <v>2517.18454</v>
      </c>
      <c r="I211" s="322">
        <f>I214</f>
        <v>0</v>
      </c>
      <c r="J211" s="35">
        <f>J214</f>
        <v>0</v>
      </c>
    </row>
    <row r="212" spans="1:10" ht="22.5">
      <c r="A212" s="891"/>
      <c r="B212" s="866" t="s">
        <v>214</v>
      </c>
      <c r="C212" s="856" t="s">
        <v>23</v>
      </c>
      <c r="D212" s="882" t="s">
        <v>196</v>
      </c>
      <c r="E212" s="882" t="s">
        <v>28</v>
      </c>
      <c r="F212" s="856" t="s">
        <v>746</v>
      </c>
      <c r="G212" s="882"/>
      <c r="H212" s="868">
        <f>H213</f>
        <v>2517.18454</v>
      </c>
      <c r="I212" s="322"/>
      <c r="J212" s="35"/>
    </row>
    <row r="213" spans="1:10" ht="22.5">
      <c r="A213" s="891"/>
      <c r="B213" s="858" t="s">
        <v>48</v>
      </c>
      <c r="C213" s="856" t="s">
        <v>23</v>
      </c>
      <c r="D213" s="882" t="s">
        <v>196</v>
      </c>
      <c r="E213" s="882" t="s">
        <v>28</v>
      </c>
      <c r="F213" s="856" t="s">
        <v>746</v>
      </c>
      <c r="G213" s="882" t="s">
        <v>49</v>
      </c>
      <c r="H213" s="868">
        <f>170+2347.18454</f>
        <v>2517.18454</v>
      </c>
      <c r="I213" s="322"/>
      <c r="J213" s="35"/>
    </row>
    <row r="214" spans="1:10" ht="22.5" hidden="1">
      <c r="A214" s="893"/>
      <c r="B214" s="883" t="s">
        <v>344</v>
      </c>
      <c r="C214" s="856" t="s">
        <v>23</v>
      </c>
      <c r="D214" s="882" t="s">
        <v>196</v>
      </c>
      <c r="E214" s="882" t="s">
        <v>28</v>
      </c>
      <c r="F214" s="856" t="s">
        <v>220</v>
      </c>
      <c r="G214" s="856"/>
      <c r="H214" s="868">
        <f t="shared" si="16"/>
        <v>0</v>
      </c>
      <c r="I214" s="322">
        <f t="shared" si="16"/>
        <v>0</v>
      </c>
      <c r="J214" s="35">
        <f t="shared" si="16"/>
        <v>0</v>
      </c>
    </row>
    <row r="215" spans="1:11" ht="12.75" hidden="1">
      <c r="A215" s="893"/>
      <c r="B215" s="858" t="s">
        <v>169</v>
      </c>
      <c r="C215" s="856" t="s">
        <v>23</v>
      </c>
      <c r="D215" s="882" t="s">
        <v>196</v>
      </c>
      <c r="E215" s="882" t="s">
        <v>28</v>
      </c>
      <c r="F215" s="856" t="s">
        <v>220</v>
      </c>
      <c r="G215" s="856" t="s">
        <v>170</v>
      </c>
      <c r="H215" s="868">
        <f>4460.87+439.13-170-4583.625-146.375</f>
        <v>0</v>
      </c>
      <c r="I215" s="322"/>
      <c r="J215" s="36"/>
      <c r="K215" s="93">
        <v>439130</v>
      </c>
    </row>
    <row r="216" spans="1:10" ht="22.5" hidden="1">
      <c r="A216" s="893"/>
      <c r="B216" s="858" t="s">
        <v>48</v>
      </c>
      <c r="C216" s="852" t="s">
        <v>23</v>
      </c>
      <c r="D216" s="882" t="s">
        <v>196</v>
      </c>
      <c r="E216" s="882" t="s">
        <v>28</v>
      </c>
      <c r="F216" s="882" t="s">
        <v>221</v>
      </c>
      <c r="G216" s="856" t="s">
        <v>49</v>
      </c>
      <c r="H216" s="868"/>
      <c r="I216" s="322"/>
      <c r="J216" s="36"/>
    </row>
    <row r="217" spans="1:10" ht="22.5" hidden="1">
      <c r="A217" s="893"/>
      <c r="B217" s="858" t="s">
        <v>222</v>
      </c>
      <c r="C217" s="852" t="s">
        <v>23</v>
      </c>
      <c r="D217" s="882" t="s">
        <v>196</v>
      </c>
      <c r="E217" s="882" t="s">
        <v>28</v>
      </c>
      <c r="F217" s="882" t="s">
        <v>221</v>
      </c>
      <c r="G217" s="856" t="s">
        <v>223</v>
      </c>
      <c r="H217" s="868"/>
      <c r="I217" s="322"/>
      <c r="J217" s="36"/>
    </row>
    <row r="218" spans="1:10" ht="12.75">
      <c r="A218" s="891"/>
      <c r="B218" s="888" t="s">
        <v>224</v>
      </c>
      <c r="C218" s="852" t="s">
        <v>23</v>
      </c>
      <c r="D218" s="889" t="s">
        <v>196</v>
      </c>
      <c r="E218" s="889" t="s">
        <v>41</v>
      </c>
      <c r="F218" s="889"/>
      <c r="G218" s="889"/>
      <c r="H218" s="890">
        <f>H219+H225</f>
        <v>41940.79661</v>
      </c>
      <c r="I218" s="324">
        <f>I219+I225</f>
        <v>36018.875</v>
      </c>
      <c r="J218" s="39">
        <f>J219+J225</f>
        <v>34504.17</v>
      </c>
    </row>
    <row r="219" spans="1:10" ht="31.5">
      <c r="A219" s="850"/>
      <c r="B219" s="899" t="s">
        <v>225</v>
      </c>
      <c r="C219" s="852" t="s">
        <v>23</v>
      </c>
      <c r="D219" s="852" t="s">
        <v>196</v>
      </c>
      <c r="E219" s="852" t="s">
        <v>41</v>
      </c>
      <c r="F219" s="852" t="s">
        <v>226</v>
      </c>
      <c r="G219" s="852"/>
      <c r="H219" s="876">
        <f>H220</f>
        <v>41940.79661</v>
      </c>
      <c r="I219" s="323">
        <f>I220</f>
        <v>32518.875</v>
      </c>
      <c r="J219" s="37">
        <f>J220</f>
        <v>31004.17</v>
      </c>
    </row>
    <row r="220" spans="1:10" ht="33.75">
      <c r="A220" s="850"/>
      <c r="B220" s="866" t="s">
        <v>227</v>
      </c>
      <c r="C220" s="856" t="s">
        <v>23</v>
      </c>
      <c r="D220" s="856" t="s">
        <v>196</v>
      </c>
      <c r="E220" s="856" t="s">
        <v>41</v>
      </c>
      <c r="F220" s="856" t="s">
        <v>228</v>
      </c>
      <c r="G220" s="852"/>
      <c r="H220" s="868">
        <f>H221+H223</f>
        <v>41940.79661</v>
      </c>
      <c r="I220" s="322">
        <f>I221+I223</f>
        <v>32518.875</v>
      </c>
      <c r="J220" s="35">
        <f>J221+J223</f>
        <v>31004.17</v>
      </c>
    </row>
    <row r="221" spans="1:10" ht="33.75">
      <c r="A221" s="854"/>
      <c r="B221" s="872" t="s">
        <v>229</v>
      </c>
      <c r="C221" s="856" t="s">
        <v>23</v>
      </c>
      <c r="D221" s="882" t="s">
        <v>196</v>
      </c>
      <c r="E221" s="882" t="s">
        <v>41</v>
      </c>
      <c r="F221" s="882" t="s">
        <v>230</v>
      </c>
      <c r="G221" s="882"/>
      <c r="H221" s="868">
        <f>H222</f>
        <v>16554.553</v>
      </c>
      <c r="I221" s="322">
        <f>I222</f>
        <v>10043.38</v>
      </c>
      <c r="J221" s="35">
        <f>J222</f>
        <v>6288.726</v>
      </c>
    </row>
    <row r="222" spans="1:11" ht="22.5">
      <c r="A222" s="854"/>
      <c r="B222" s="858" t="s">
        <v>48</v>
      </c>
      <c r="C222" s="856" t="s">
        <v>23</v>
      </c>
      <c r="D222" s="882" t="s">
        <v>196</v>
      </c>
      <c r="E222" s="882" t="s">
        <v>41</v>
      </c>
      <c r="F222" s="882" t="s">
        <v>230</v>
      </c>
      <c r="G222" s="856" t="s">
        <v>49</v>
      </c>
      <c r="H222" s="868">
        <f>23803.393-9230-1000+2981.16</f>
        <v>16554.553</v>
      </c>
      <c r="I222" s="322">
        <v>10043.38</v>
      </c>
      <c r="J222" s="36">
        <v>6288.726</v>
      </c>
      <c r="K222" s="93">
        <v>2981160</v>
      </c>
    </row>
    <row r="223" spans="1:10" ht="33.75">
      <c r="A223" s="854"/>
      <c r="B223" s="872" t="s">
        <v>231</v>
      </c>
      <c r="C223" s="856" t="s">
        <v>23</v>
      </c>
      <c r="D223" s="882" t="s">
        <v>196</v>
      </c>
      <c r="E223" s="882" t="s">
        <v>41</v>
      </c>
      <c r="F223" s="882" t="s">
        <v>232</v>
      </c>
      <c r="G223" s="856"/>
      <c r="H223" s="868">
        <f>H224</f>
        <v>25386.243609999998</v>
      </c>
      <c r="I223" s="322">
        <f>I224</f>
        <v>22475.495</v>
      </c>
      <c r="J223" s="36">
        <f>J224</f>
        <v>24715.444</v>
      </c>
    </row>
    <row r="224" spans="1:13" ht="22.5">
      <c r="A224" s="854"/>
      <c r="B224" s="858" t="s">
        <v>48</v>
      </c>
      <c r="C224" s="856" t="s">
        <v>23</v>
      </c>
      <c r="D224" s="882" t="s">
        <v>196</v>
      </c>
      <c r="E224" s="882" t="s">
        <v>41</v>
      </c>
      <c r="F224" s="882" t="s">
        <v>232</v>
      </c>
      <c r="G224" s="856" t="s">
        <v>49</v>
      </c>
      <c r="H224" s="868">
        <f>20438.996+2793.26961+504.5+1503.103+146.375</f>
        <v>25386.243609999998</v>
      </c>
      <c r="I224" s="322">
        <v>22475.495</v>
      </c>
      <c r="J224" s="36">
        <v>24715.444</v>
      </c>
      <c r="K224" s="91"/>
      <c r="L224" s="91">
        <v>100000</v>
      </c>
      <c r="M224" s="91">
        <v>2693269.61</v>
      </c>
    </row>
    <row r="225" spans="1:10" ht="42" hidden="1">
      <c r="A225" s="850"/>
      <c r="B225" s="899" t="s">
        <v>233</v>
      </c>
      <c r="C225" s="852" t="s">
        <v>23</v>
      </c>
      <c r="D225" s="852" t="s">
        <v>196</v>
      </c>
      <c r="E225" s="852" t="s">
        <v>41</v>
      </c>
      <c r="F225" s="852" t="s">
        <v>234</v>
      </c>
      <c r="G225" s="852"/>
      <c r="H225" s="876">
        <f>H226+H230</f>
        <v>0</v>
      </c>
      <c r="I225" s="323">
        <f>I226+I230</f>
        <v>3500</v>
      </c>
      <c r="J225" s="38">
        <f>J226+J230</f>
        <v>3500</v>
      </c>
    </row>
    <row r="226" spans="1:10" ht="33.75" hidden="1">
      <c r="A226" s="900"/>
      <c r="B226" s="866" t="s">
        <v>235</v>
      </c>
      <c r="C226" s="856" t="s">
        <v>23</v>
      </c>
      <c r="D226" s="882" t="s">
        <v>196</v>
      </c>
      <c r="E226" s="882" t="s">
        <v>41</v>
      </c>
      <c r="F226" s="882" t="s">
        <v>236</v>
      </c>
      <c r="G226" s="882"/>
      <c r="H226" s="868">
        <f>H228</f>
        <v>0</v>
      </c>
      <c r="I226" s="322">
        <f aca="true" t="shared" si="17" ref="I226:J228">I227</f>
        <v>3500</v>
      </c>
      <c r="J226" s="36">
        <f t="shared" si="17"/>
        <v>3500</v>
      </c>
    </row>
    <row r="227" spans="1:10" ht="12.75" hidden="1">
      <c r="A227" s="850"/>
      <c r="B227" s="884" t="s">
        <v>237</v>
      </c>
      <c r="C227" s="856" t="s">
        <v>23</v>
      </c>
      <c r="D227" s="856" t="s">
        <v>196</v>
      </c>
      <c r="E227" s="856" t="s">
        <v>41</v>
      </c>
      <c r="F227" s="882" t="s">
        <v>236</v>
      </c>
      <c r="G227" s="852"/>
      <c r="H227" s="868">
        <f>H228</f>
        <v>0</v>
      </c>
      <c r="I227" s="322">
        <f t="shared" si="17"/>
        <v>3500</v>
      </c>
      <c r="J227" s="36">
        <f t="shared" si="17"/>
        <v>3500</v>
      </c>
    </row>
    <row r="228" spans="1:10" ht="12.75" hidden="1">
      <c r="A228" s="900"/>
      <c r="B228" s="901" t="s">
        <v>238</v>
      </c>
      <c r="C228" s="856" t="s">
        <v>23</v>
      </c>
      <c r="D228" s="882" t="s">
        <v>196</v>
      </c>
      <c r="E228" s="882" t="s">
        <v>41</v>
      </c>
      <c r="F228" s="882" t="s">
        <v>239</v>
      </c>
      <c r="G228" s="882"/>
      <c r="H228" s="868">
        <f>H229</f>
        <v>0</v>
      </c>
      <c r="I228" s="322">
        <f t="shared" si="17"/>
        <v>3500</v>
      </c>
      <c r="J228" s="36">
        <f t="shared" si="17"/>
        <v>3500</v>
      </c>
    </row>
    <row r="229" spans="1:11" ht="22.5" hidden="1">
      <c r="A229" s="891"/>
      <c r="B229" s="858" t="s">
        <v>48</v>
      </c>
      <c r="C229" s="856" t="s">
        <v>23</v>
      </c>
      <c r="D229" s="882" t="s">
        <v>196</v>
      </c>
      <c r="E229" s="882" t="s">
        <v>41</v>
      </c>
      <c r="F229" s="882" t="s">
        <v>239</v>
      </c>
      <c r="G229" s="856" t="s">
        <v>49</v>
      </c>
      <c r="H229" s="868">
        <f>3000-3000</f>
        <v>0</v>
      </c>
      <c r="I229" s="322">
        <v>3500</v>
      </c>
      <c r="J229" s="36">
        <v>3500</v>
      </c>
      <c r="K229" s="93">
        <v>-3000000</v>
      </c>
    </row>
    <row r="230" spans="1:10" ht="22.5" hidden="1">
      <c r="A230" s="897"/>
      <c r="B230" s="884" t="s">
        <v>240</v>
      </c>
      <c r="C230" s="852" t="s">
        <v>23</v>
      </c>
      <c r="D230" s="882" t="s">
        <v>196</v>
      </c>
      <c r="E230" s="882" t="s">
        <v>41</v>
      </c>
      <c r="F230" s="882" t="s">
        <v>241</v>
      </c>
      <c r="G230" s="882"/>
      <c r="H230" s="868">
        <f>H231+H236</f>
        <v>0</v>
      </c>
      <c r="I230" s="322">
        <f>I231+I236</f>
        <v>0</v>
      </c>
      <c r="J230" s="36">
        <f>J231+J236</f>
        <v>0</v>
      </c>
    </row>
    <row r="231" spans="1:10" ht="33.75" hidden="1">
      <c r="A231" s="897"/>
      <c r="B231" s="884" t="s">
        <v>242</v>
      </c>
      <c r="C231" s="852" t="s">
        <v>23</v>
      </c>
      <c r="D231" s="882" t="s">
        <v>196</v>
      </c>
      <c r="E231" s="882" t="s">
        <v>41</v>
      </c>
      <c r="F231" s="882" t="s">
        <v>243</v>
      </c>
      <c r="G231" s="882"/>
      <c r="H231" s="868">
        <f>H232+H234</f>
        <v>0</v>
      </c>
      <c r="I231" s="322">
        <f>I232+I234</f>
        <v>0</v>
      </c>
      <c r="J231" s="36">
        <f>J232+J234</f>
        <v>0</v>
      </c>
    </row>
    <row r="232" spans="1:10" ht="22.5" hidden="1">
      <c r="A232" s="891"/>
      <c r="B232" s="855" t="s">
        <v>244</v>
      </c>
      <c r="C232" s="852" t="s">
        <v>23</v>
      </c>
      <c r="D232" s="882" t="s">
        <v>196</v>
      </c>
      <c r="E232" s="882" t="s">
        <v>41</v>
      </c>
      <c r="F232" s="882" t="s">
        <v>245</v>
      </c>
      <c r="G232" s="882"/>
      <c r="H232" s="868">
        <f>H233</f>
        <v>0</v>
      </c>
      <c r="I232" s="322">
        <f>I233</f>
        <v>0</v>
      </c>
      <c r="J232" s="36">
        <f>J233</f>
        <v>0</v>
      </c>
    </row>
    <row r="233" spans="1:10" ht="22.5" hidden="1">
      <c r="A233" s="891"/>
      <c r="B233" s="858" t="s">
        <v>48</v>
      </c>
      <c r="C233" s="852" t="s">
        <v>23</v>
      </c>
      <c r="D233" s="882" t="s">
        <v>196</v>
      </c>
      <c r="E233" s="882" t="s">
        <v>41</v>
      </c>
      <c r="F233" s="882" t="s">
        <v>245</v>
      </c>
      <c r="G233" s="856" t="s">
        <v>49</v>
      </c>
      <c r="H233" s="868"/>
      <c r="I233" s="322"/>
      <c r="J233" s="36"/>
    </row>
    <row r="234" spans="1:10" ht="22.5" hidden="1">
      <c r="A234" s="891"/>
      <c r="B234" s="855" t="s">
        <v>246</v>
      </c>
      <c r="C234" s="852" t="s">
        <v>23</v>
      </c>
      <c r="D234" s="882" t="s">
        <v>196</v>
      </c>
      <c r="E234" s="882" t="s">
        <v>41</v>
      </c>
      <c r="F234" s="882" t="s">
        <v>247</v>
      </c>
      <c r="G234" s="882"/>
      <c r="H234" s="868">
        <f>H235</f>
        <v>0</v>
      </c>
      <c r="I234" s="322">
        <f>I235</f>
        <v>0</v>
      </c>
      <c r="J234" s="36">
        <f>J235</f>
        <v>0</v>
      </c>
    </row>
    <row r="235" spans="1:10" ht="22.5" hidden="1">
      <c r="A235" s="891"/>
      <c r="B235" s="858" t="s">
        <v>48</v>
      </c>
      <c r="C235" s="852" t="s">
        <v>23</v>
      </c>
      <c r="D235" s="882" t="s">
        <v>196</v>
      </c>
      <c r="E235" s="882" t="s">
        <v>41</v>
      </c>
      <c r="F235" s="882" t="s">
        <v>247</v>
      </c>
      <c r="G235" s="856" t="s">
        <v>49</v>
      </c>
      <c r="H235" s="868"/>
      <c r="I235" s="322"/>
      <c r="J235" s="36"/>
    </row>
    <row r="236" spans="1:10" ht="22.5" hidden="1">
      <c r="A236" s="854"/>
      <c r="B236" s="902" t="s">
        <v>248</v>
      </c>
      <c r="C236" s="852" t="s">
        <v>23</v>
      </c>
      <c r="D236" s="903" t="s">
        <v>196</v>
      </c>
      <c r="E236" s="903" t="s">
        <v>41</v>
      </c>
      <c r="F236" s="903" t="s">
        <v>249</v>
      </c>
      <c r="G236" s="903"/>
      <c r="H236" s="904">
        <f>H237+H241</f>
        <v>0</v>
      </c>
      <c r="I236" s="325">
        <f>I237+I241</f>
        <v>0</v>
      </c>
      <c r="J236" s="41">
        <f>J237+J241</f>
        <v>0</v>
      </c>
    </row>
    <row r="237" spans="1:10" ht="12.75" hidden="1">
      <c r="A237" s="850"/>
      <c r="B237" s="905" t="s">
        <v>250</v>
      </c>
      <c r="C237" s="852" t="s">
        <v>23</v>
      </c>
      <c r="D237" s="882" t="s">
        <v>196</v>
      </c>
      <c r="E237" s="882" t="s">
        <v>41</v>
      </c>
      <c r="F237" s="882" t="s">
        <v>251</v>
      </c>
      <c r="G237" s="882"/>
      <c r="H237" s="868">
        <f>H238+H239+H240</f>
        <v>0</v>
      </c>
      <c r="I237" s="322">
        <f>I238+I239+I240</f>
        <v>0</v>
      </c>
      <c r="J237" s="36">
        <f>J238+J239+J240</f>
        <v>0</v>
      </c>
    </row>
    <row r="238" spans="1:10" ht="12.75" hidden="1">
      <c r="A238" s="854"/>
      <c r="B238" s="858" t="s">
        <v>252</v>
      </c>
      <c r="C238" s="852" t="s">
        <v>23</v>
      </c>
      <c r="D238" s="882" t="s">
        <v>196</v>
      </c>
      <c r="E238" s="882" t="s">
        <v>41</v>
      </c>
      <c r="F238" s="882" t="s">
        <v>251</v>
      </c>
      <c r="G238" s="856" t="s">
        <v>253</v>
      </c>
      <c r="H238" s="868"/>
      <c r="I238" s="322"/>
      <c r="J238" s="36"/>
    </row>
    <row r="239" spans="1:10" ht="22.5" hidden="1">
      <c r="A239" s="854"/>
      <c r="B239" s="858" t="s">
        <v>48</v>
      </c>
      <c r="C239" s="852" t="s">
        <v>23</v>
      </c>
      <c r="D239" s="882" t="s">
        <v>196</v>
      </c>
      <c r="E239" s="882" t="s">
        <v>41</v>
      </c>
      <c r="F239" s="882" t="s">
        <v>251</v>
      </c>
      <c r="G239" s="856" t="s">
        <v>49</v>
      </c>
      <c r="H239" s="868"/>
      <c r="I239" s="322"/>
      <c r="J239" s="36"/>
    </row>
    <row r="240" spans="1:10" ht="12.75" hidden="1">
      <c r="A240" s="854"/>
      <c r="B240" s="858" t="s">
        <v>95</v>
      </c>
      <c r="C240" s="852" t="s">
        <v>23</v>
      </c>
      <c r="D240" s="882" t="s">
        <v>196</v>
      </c>
      <c r="E240" s="882" t="s">
        <v>41</v>
      </c>
      <c r="F240" s="882" t="s">
        <v>251</v>
      </c>
      <c r="G240" s="856" t="s">
        <v>96</v>
      </c>
      <c r="H240" s="868"/>
      <c r="I240" s="322"/>
      <c r="J240" s="36"/>
    </row>
    <row r="241" spans="1:10" ht="22.5" hidden="1">
      <c r="A241" s="850"/>
      <c r="B241" s="874" t="s">
        <v>254</v>
      </c>
      <c r="C241" s="852" t="s">
        <v>23</v>
      </c>
      <c r="D241" s="882" t="s">
        <v>196</v>
      </c>
      <c r="E241" s="882" t="s">
        <v>41</v>
      </c>
      <c r="F241" s="882" t="s">
        <v>251</v>
      </c>
      <c r="G241" s="882"/>
      <c r="H241" s="868">
        <f>H242</f>
        <v>0</v>
      </c>
      <c r="I241" s="322">
        <f>I242</f>
        <v>0</v>
      </c>
      <c r="J241" s="36">
        <f>J242</f>
        <v>0</v>
      </c>
    </row>
    <row r="242" spans="1:10" ht="22.5" hidden="1">
      <c r="A242" s="854"/>
      <c r="B242" s="858" t="s">
        <v>48</v>
      </c>
      <c r="C242" s="852" t="s">
        <v>23</v>
      </c>
      <c r="D242" s="882" t="s">
        <v>196</v>
      </c>
      <c r="E242" s="882" t="s">
        <v>41</v>
      </c>
      <c r="F242" s="882" t="s">
        <v>251</v>
      </c>
      <c r="G242" s="856" t="s">
        <v>49</v>
      </c>
      <c r="H242" s="868"/>
      <c r="I242" s="322"/>
      <c r="J242" s="36"/>
    </row>
    <row r="243" spans="1:10" ht="12.75">
      <c r="A243" s="854"/>
      <c r="B243" s="851" t="s">
        <v>255</v>
      </c>
      <c r="C243" s="852" t="s">
        <v>23</v>
      </c>
      <c r="D243" s="852" t="s">
        <v>256</v>
      </c>
      <c r="E243" s="852" t="s">
        <v>26</v>
      </c>
      <c r="F243" s="852"/>
      <c r="G243" s="852"/>
      <c r="H243" s="876">
        <f aca="true" t="shared" si="18" ref="H243:J245">H244</f>
        <v>284</v>
      </c>
      <c r="I243" s="323">
        <f t="shared" si="18"/>
        <v>302</v>
      </c>
      <c r="J243" s="38">
        <f t="shared" si="18"/>
        <v>337</v>
      </c>
    </row>
    <row r="244" spans="1:10" ht="12.75">
      <c r="A244" s="850"/>
      <c r="B244" s="851" t="s">
        <v>257</v>
      </c>
      <c r="C244" s="852" t="s">
        <v>23</v>
      </c>
      <c r="D244" s="852" t="s">
        <v>256</v>
      </c>
      <c r="E244" s="852" t="s">
        <v>256</v>
      </c>
      <c r="F244" s="852"/>
      <c r="G244" s="852"/>
      <c r="H244" s="876">
        <f t="shared" si="18"/>
        <v>284</v>
      </c>
      <c r="I244" s="323">
        <f t="shared" si="18"/>
        <v>302</v>
      </c>
      <c r="J244" s="38">
        <f t="shared" si="18"/>
        <v>337</v>
      </c>
    </row>
    <row r="245" spans="1:10" ht="31.5">
      <c r="A245" s="850"/>
      <c r="B245" s="878" t="s">
        <v>258</v>
      </c>
      <c r="C245" s="852" t="s">
        <v>23</v>
      </c>
      <c r="D245" s="852" t="s">
        <v>256</v>
      </c>
      <c r="E245" s="852" t="s">
        <v>256</v>
      </c>
      <c r="F245" s="852" t="s">
        <v>259</v>
      </c>
      <c r="G245" s="852"/>
      <c r="H245" s="876">
        <f t="shared" si="18"/>
        <v>284</v>
      </c>
      <c r="I245" s="323">
        <f t="shared" si="18"/>
        <v>302</v>
      </c>
      <c r="J245" s="38">
        <f t="shared" si="18"/>
        <v>337</v>
      </c>
    </row>
    <row r="246" spans="1:10" ht="22.5">
      <c r="A246" s="854"/>
      <c r="B246" s="872" t="s">
        <v>260</v>
      </c>
      <c r="C246" s="856" t="s">
        <v>23</v>
      </c>
      <c r="D246" s="856" t="s">
        <v>256</v>
      </c>
      <c r="E246" s="856" t="s">
        <v>256</v>
      </c>
      <c r="F246" s="856" t="s">
        <v>261</v>
      </c>
      <c r="G246" s="856"/>
      <c r="H246" s="868">
        <f>H247+H250</f>
        <v>284</v>
      </c>
      <c r="I246" s="322">
        <f>I247+I250</f>
        <v>302</v>
      </c>
      <c r="J246" s="36">
        <f>J247+J250</f>
        <v>337</v>
      </c>
    </row>
    <row r="247" spans="1:10" ht="45" hidden="1">
      <c r="A247" s="854"/>
      <c r="B247" s="872" t="s">
        <v>262</v>
      </c>
      <c r="C247" s="856" t="s">
        <v>23</v>
      </c>
      <c r="D247" s="856" t="s">
        <v>256</v>
      </c>
      <c r="E247" s="856" t="s">
        <v>256</v>
      </c>
      <c r="F247" s="856" t="s">
        <v>263</v>
      </c>
      <c r="G247" s="856"/>
      <c r="H247" s="868">
        <f aca="true" t="shared" si="19" ref="H247:J248">H248</f>
        <v>0</v>
      </c>
      <c r="I247" s="322">
        <f t="shared" si="19"/>
        <v>0</v>
      </c>
      <c r="J247" s="36">
        <f t="shared" si="19"/>
        <v>0</v>
      </c>
    </row>
    <row r="248" spans="1:10" ht="22.5" hidden="1">
      <c r="A248" s="906"/>
      <c r="B248" s="907" t="s">
        <v>264</v>
      </c>
      <c r="C248" s="856" t="s">
        <v>23</v>
      </c>
      <c r="D248" s="856" t="s">
        <v>256</v>
      </c>
      <c r="E248" s="856" t="s">
        <v>256</v>
      </c>
      <c r="F248" s="856" t="s">
        <v>265</v>
      </c>
      <c r="G248" s="856"/>
      <c r="H248" s="868">
        <f t="shared" si="19"/>
        <v>0</v>
      </c>
      <c r="I248" s="322">
        <f t="shared" si="19"/>
        <v>0</v>
      </c>
      <c r="J248" s="36">
        <f t="shared" si="19"/>
        <v>0</v>
      </c>
    </row>
    <row r="249" spans="1:10" ht="22.5" hidden="1">
      <c r="A249" s="906"/>
      <c r="B249" s="866" t="s">
        <v>266</v>
      </c>
      <c r="C249" s="856" t="s">
        <v>23</v>
      </c>
      <c r="D249" s="856" t="s">
        <v>256</v>
      </c>
      <c r="E249" s="856" t="s">
        <v>256</v>
      </c>
      <c r="F249" s="856" t="s">
        <v>265</v>
      </c>
      <c r="G249" s="856" t="s">
        <v>49</v>
      </c>
      <c r="H249" s="868"/>
      <c r="I249" s="322"/>
      <c r="J249" s="36"/>
    </row>
    <row r="250" spans="1:10" ht="22.5">
      <c r="A250" s="906"/>
      <c r="B250" s="855" t="s">
        <v>266</v>
      </c>
      <c r="C250" s="856" t="s">
        <v>23</v>
      </c>
      <c r="D250" s="856" t="s">
        <v>256</v>
      </c>
      <c r="E250" s="856" t="s">
        <v>256</v>
      </c>
      <c r="F250" s="856" t="s">
        <v>263</v>
      </c>
      <c r="G250" s="856"/>
      <c r="H250" s="868">
        <f aca="true" t="shared" si="20" ref="H250:J251">H251</f>
        <v>284</v>
      </c>
      <c r="I250" s="322">
        <f t="shared" si="20"/>
        <v>302</v>
      </c>
      <c r="J250" s="36">
        <f t="shared" si="20"/>
        <v>337</v>
      </c>
    </row>
    <row r="251" spans="1:10" ht="25.5">
      <c r="A251" s="854"/>
      <c r="B251" s="335" t="s">
        <v>267</v>
      </c>
      <c r="C251" s="856" t="s">
        <v>23</v>
      </c>
      <c r="D251" s="856" t="s">
        <v>256</v>
      </c>
      <c r="E251" s="856" t="s">
        <v>256</v>
      </c>
      <c r="F251" s="856" t="s">
        <v>268</v>
      </c>
      <c r="G251" s="856"/>
      <c r="H251" s="868">
        <f t="shared" si="20"/>
        <v>284</v>
      </c>
      <c r="I251" s="322">
        <f t="shared" si="20"/>
        <v>302</v>
      </c>
      <c r="J251" s="36">
        <f t="shared" si="20"/>
        <v>337</v>
      </c>
    </row>
    <row r="252" spans="1:10" ht="22.5">
      <c r="A252" s="854"/>
      <c r="B252" s="858" t="s">
        <v>48</v>
      </c>
      <c r="C252" s="856" t="s">
        <v>23</v>
      </c>
      <c r="D252" s="856" t="s">
        <v>256</v>
      </c>
      <c r="E252" s="856" t="s">
        <v>256</v>
      </c>
      <c r="F252" s="856" t="s">
        <v>268</v>
      </c>
      <c r="G252" s="856" t="s">
        <v>49</v>
      </c>
      <c r="H252" s="868">
        <v>284</v>
      </c>
      <c r="I252" s="322">
        <v>302</v>
      </c>
      <c r="J252" s="36">
        <v>337</v>
      </c>
    </row>
    <row r="253" spans="1:10" ht="13.5" hidden="1" thickBot="1">
      <c r="A253" s="850">
        <v>3</v>
      </c>
      <c r="B253" s="908" t="s">
        <v>269</v>
      </c>
      <c r="C253" s="852" t="s">
        <v>23</v>
      </c>
      <c r="D253" s="856"/>
      <c r="E253" s="856"/>
      <c r="F253" s="856"/>
      <c r="G253" s="856"/>
      <c r="H253" s="868"/>
      <c r="I253" s="322"/>
      <c r="J253" s="36"/>
    </row>
    <row r="254" spans="1:10" ht="12.75" hidden="1">
      <c r="A254" s="854"/>
      <c r="B254" s="851" t="s">
        <v>270</v>
      </c>
      <c r="C254" s="852" t="s">
        <v>23</v>
      </c>
      <c r="D254" s="852" t="s">
        <v>271</v>
      </c>
      <c r="E254" s="852" t="s">
        <v>26</v>
      </c>
      <c r="F254" s="852"/>
      <c r="G254" s="852"/>
      <c r="H254" s="876">
        <f>H255+H263</f>
        <v>0</v>
      </c>
      <c r="I254" s="323">
        <f>I255+I263</f>
        <v>0</v>
      </c>
      <c r="J254" s="38">
        <f>J255+J263</f>
        <v>0</v>
      </c>
    </row>
    <row r="255" spans="1:10" ht="12.75" hidden="1">
      <c r="A255" s="854"/>
      <c r="B255" s="851" t="s">
        <v>272</v>
      </c>
      <c r="C255" s="852" t="s">
        <v>23</v>
      </c>
      <c r="D255" s="852" t="s">
        <v>271</v>
      </c>
      <c r="E255" s="852" t="s">
        <v>25</v>
      </c>
      <c r="F255" s="852"/>
      <c r="G255" s="852"/>
      <c r="H255" s="876">
        <f aca="true" t="shared" si="21" ref="H255:J258">H256</f>
        <v>0</v>
      </c>
      <c r="I255" s="323">
        <f t="shared" si="21"/>
        <v>0</v>
      </c>
      <c r="J255" s="38">
        <f t="shared" si="21"/>
        <v>0</v>
      </c>
    </row>
    <row r="256" spans="1:10" ht="31.5" hidden="1">
      <c r="A256" s="850"/>
      <c r="B256" s="878" t="s">
        <v>258</v>
      </c>
      <c r="C256" s="852" t="s">
        <v>23</v>
      </c>
      <c r="D256" s="852" t="s">
        <v>271</v>
      </c>
      <c r="E256" s="852" t="s">
        <v>25</v>
      </c>
      <c r="F256" s="852" t="s">
        <v>259</v>
      </c>
      <c r="G256" s="852"/>
      <c r="H256" s="876">
        <f t="shared" si="21"/>
        <v>0</v>
      </c>
      <c r="I256" s="323">
        <f t="shared" si="21"/>
        <v>0</v>
      </c>
      <c r="J256" s="38">
        <f t="shared" si="21"/>
        <v>0</v>
      </c>
    </row>
    <row r="257" spans="1:10" ht="33.75" hidden="1">
      <c r="A257" s="850"/>
      <c r="B257" s="872" t="s">
        <v>273</v>
      </c>
      <c r="C257" s="852" t="s">
        <v>23</v>
      </c>
      <c r="D257" s="856" t="s">
        <v>271</v>
      </c>
      <c r="E257" s="856" t="s">
        <v>25</v>
      </c>
      <c r="F257" s="856" t="s">
        <v>274</v>
      </c>
      <c r="G257" s="856"/>
      <c r="H257" s="868">
        <f t="shared" si="21"/>
        <v>0</v>
      </c>
      <c r="I257" s="322">
        <f t="shared" si="21"/>
        <v>0</v>
      </c>
      <c r="J257" s="36">
        <f t="shared" si="21"/>
        <v>0</v>
      </c>
    </row>
    <row r="258" spans="1:10" ht="12.75" hidden="1">
      <c r="A258" s="850"/>
      <c r="B258" s="866" t="s">
        <v>275</v>
      </c>
      <c r="C258" s="852" t="s">
        <v>23</v>
      </c>
      <c r="D258" s="856" t="s">
        <v>271</v>
      </c>
      <c r="E258" s="856" t="s">
        <v>25</v>
      </c>
      <c r="F258" s="856" t="s">
        <v>276</v>
      </c>
      <c r="G258" s="856"/>
      <c r="H258" s="868">
        <f t="shared" si="21"/>
        <v>0</v>
      </c>
      <c r="I258" s="322">
        <f t="shared" si="21"/>
        <v>0</v>
      </c>
      <c r="J258" s="36">
        <f t="shared" si="21"/>
        <v>0</v>
      </c>
    </row>
    <row r="259" spans="1:10" ht="12.75" hidden="1">
      <c r="A259" s="850"/>
      <c r="B259" s="855" t="s">
        <v>250</v>
      </c>
      <c r="C259" s="852" t="s">
        <v>23</v>
      </c>
      <c r="D259" s="856" t="s">
        <v>271</v>
      </c>
      <c r="E259" s="856" t="s">
        <v>25</v>
      </c>
      <c r="F259" s="856" t="s">
        <v>277</v>
      </c>
      <c r="G259" s="856"/>
      <c r="H259" s="868">
        <f>H260+H261+H262</f>
        <v>0</v>
      </c>
      <c r="I259" s="322">
        <f>I260+I261+I262</f>
        <v>0</v>
      </c>
      <c r="J259" s="36">
        <f>J260+J261+J262</f>
        <v>0</v>
      </c>
    </row>
    <row r="260" spans="1:10" ht="12.75" hidden="1">
      <c r="A260" s="854"/>
      <c r="B260" s="858" t="s">
        <v>252</v>
      </c>
      <c r="C260" s="852" t="s">
        <v>23</v>
      </c>
      <c r="D260" s="856" t="s">
        <v>271</v>
      </c>
      <c r="E260" s="856" t="s">
        <v>25</v>
      </c>
      <c r="F260" s="856" t="s">
        <v>277</v>
      </c>
      <c r="G260" s="856" t="s">
        <v>253</v>
      </c>
      <c r="H260" s="868"/>
      <c r="I260" s="322"/>
      <c r="J260" s="36"/>
    </row>
    <row r="261" spans="1:10" ht="22.5" hidden="1">
      <c r="A261" s="854"/>
      <c r="B261" s="858" t="s">
        <v>48</v>
      </c>
      <c r="C261" s="852" t="s">
        <v>23</v>
      </c>
      <c r="D261" s="856" t="s">
        <v>271</v>
      </c>
      <c r="E261" s="856" t="s">
        <v>25</v>
      </c>
      <c r="F261" s="856" t="s">
        <v>277</v>
      </c>
      <c r="G261" s="856" t="s">
        <v>49</v>
      </c>
      <c r="H261" s="868"/>
      <c r="I261" s="322"/>
      <c r="J261" s="36"/>
    </row>
    <row r="262" spans="1:10" ht="12.75" hidden="1">
      <c r="A262" s="854"/>
      <c r="B262" s="858" t="s">
        <v>95</v>
      </c>
      <c r="C262" s="852" t="s">
        <v>23</v>
      </c>
      <c r="D262" s="856" t="s">
        <v>271</v>
      </c>
      <c r="E262" s="856" t="s">
        <v>25</v>
      </c>
      <c r="F262" s="856" t="s">
        <v>277</v>
      </c>
      <c r="G262" s="856" t="s">
        <v>96</v>
      </c>
      <c r="H262" s="868"/>
      <c r="I262" s="322"/>
      <c r="J262" s="36"/>
    </row>
    <row r="263" spans="1:10" ht="12.75" hidden="1">
      <c r="A263" s="850"/>
      <c r="B263" s="851" t="s">
        <v>278</v>
      </c>
      <c r="C263" s="852" t="s">
        <v>23</v>
      </c>
      <c r="D263" s="852" t="s">
        <v>271</v>
      </c>
      <c r="E263" s="852" t="s">
        <v>64</v>
      </c>
      <c r="F263" s="852"/>
      <c r="G263" s="852"/>
      <c r="H263" s="876">
        <f aca="true" t="shared" si="22" ref="H263:J264">H264</f>
        <v>0</v>
      </c>
      <c r="I263" s="323">
        <f t="shared" si="22"/>
        <v>0</v>
      </c>
      <c r="J263" s="38">
        <f t="shared" si="22"/>
        <v>0</v>
      </c>
    </row>
    <row r="264" spans="1:10" ht="31.5" hidden="1">
      <c r="A264" s="850"/>
      <c r="B264" s="878" t="s">
        <v>258</v>
      </c>
      <c r="C264" s="852" t="s">
        <v>23</v>
      </c>
      <c r="D264" s="852" t="s">
        <v>271</v>
      </c>
      <c r="E264" s="852" t="s">
        <v>64</v>
      </c>
      <c r="F264" s="852" t="s">
        <v>259</v>
      </c>
      <c r="G264" s="852"/>
      <c r="H264" s="876">
        <f t="shared" si="22"/>
        <v>0</v>
      </c>
      <c r="I264" s="323">
        <f t="shared" si="22"/>
        <v>0</v>
      </c>
      <c r="J264" s="38">
        <f t="shared" si="22"/>
        <v>0</v>
      </c>
    </row>
    <row r="265" spans="1:10" ht="33.75" hidden="1">
      <c r="A265" s="854"/>
      <c r="B265" s="872" t="s">
        <v>279</v>
      </c>
      <c r="C265" s="852" t="s">
        <v>23</v>
      </c>
      <c r="D265" s="856" t="s">
        <v>271</v>
      </c>
      <c r="E265" s="856" t="s">
        <v>64</v>
      </c>
      <c r="F265" s="856" t="s">
        <v>280</v>
      </c>
      <c r="G265" s="856"/>
      <c r="H265" s="868">
        <f>H266+H269</f>
        <v>0</v>
      </c>
      <c r="I265" s="322">
        <f>I266+I269</f>
        <v>0</v>
      </c>
      <c r="J265" s="36">
        <f>J266+J269</f>
        <v>0</v>
      </c>
    </row>
    <row r="266" spans="1:10" ht="12.75" hidden="1">
      <c r="A266" s="854"/>
      <c r="B266" s="866" t="s">
        <v>281</v>
      </c>
      <c r="C266" s="852" t="s">
        <v>23</v>
      </c>
      <c r="D266" s="856" t="s">
        <v>271</v>
      </c>
      <c r="E266" s="856" t="s">
        <v>64</v>
      </c>
      <c r="F266" s="856" t="s">
        <v>282</v>
      </c>
      <c r="G266" s="856"/>
      <c r="H266" s="868">
        <f aca="true" t="shared" si="23" ref="H266:J267">H267</f>
        <v>0</v>
      </c>
      <c r="I266" s="322">
        <f t="shared" si="23"/>
        <v>0</v>
      </c>
      <c r="J266" s="36">
        <f t="shared" si="23"/>
        <v>0</v>
      </c>
    </row>
    <row r="267" spans="1:10" ht="12.75" hidden="1">
      <c r="A267" s="854"/>
      <c r="B267" s="335" t="s">
        <v>283</v>
      </c>
      <c r="C267" s="852" t="s">
        <v>23</v>
      </c>
      <c r="D267" s="856" t="s">
        <v>271</v>
      </c>
      <c r="E267" s="856" t="s">
        <v>64</v>
      </c>
      <c r="F267" s="856" t="s">
        <v>284</v>
      </c>
      <c r="G267" s="856"/>
      <c r="H267" s="868">
        <f t="shared" si="23"/>
        <v>0</v>
      </c>
      <c r="I267" s="322">
        <f t="shared" si="23"/>
        <v>0</v>
      </c>
      <c r="J267" s="36">
        <f t="shared" si="23"/>
        <v>0</v>
      </c>
    </row>
    <row r="268" spans="1:10" ht="22.5" hidden="1">
      <c r="A268" s="854"/>
      <c r="B268" s="858" t="s">
        <v>48</v>
      </c>
      <c r="C268" s="852" t="s">
        <v>23</v>
      </c>
      <c r="D268" s="856" t="s">
        <v>271</v>
      </c>
      <c r="E268" s="856" t="s">
        <v>64</v>
      </c>
      <c r="F268" s="856" t="s">
        <v>284</v>
      </c>
      <c r="G268" s="856" t="s">
        <v>49</v>
      </c>
      <c r="H268" s="868"/>
      <c r="I268" s="322"/>
      <c r="J268" s="36"/>
    </row>
    <row r="269" spans="1:10" ht="22.5" hidden="1">
      <c r="A269" s="854"/>
      <c r="B269" s="855" t="s">
        <v>285</v>
      </c>
      <c r="C269" s="852" t="s">
        <v>23</v>
      </c>
      <c r="D269" s="856" t="s">
        <v>271</v>
      </c>
      <c r="E269" s="856" t="s">
        <v>64</v>
      </c>
      <c r="F269" s="856" t="s">
        <v>286</v>
      </c>
      <c r="G269" s="856"/>
      <c r="H269" s="868">
        <f>H270+H272</f>
        <v>0</v>
      </c>
      <c r="I269" s="322">
        <f>I270+I272</f>
        <v>0</v>
      </c>
      <c r="J269" s="36">
        <f>J270+J272</f>
        <v>0</v>
      </c>
    </row>
    <row r="270" spans="1:10" ht="22.5" hidden="1">
      <c r="A270" s="854"/>
      <c r="B270" s="855" t="s">
        <v>287</v>
      </c>
      <c r="C270" s="852" t="s">
        <v>23</v>
      </c>
      <c r="D270" s="856" t="s">
        <v>271</v>
      </c>
      <c r="E270" s="856" t="s">
        <v>64</v>
      </c>
      <c r="F270" s="856" t="s">
        <v>288</v>
      </c>
      <c r="G270" s="856"/>
      <c r="H270" s="868">
        <f>H271</f>
        <v>0</v>
      </c>
      <c r="I270" s="322">
        <f>I271</f>
        <v>0</v>
      </c>
      <c r="J270" s="36">
        <f>J271</f>
        <v>0</v>
      </c>
    </row>
    <row r="271" spans="1:10" ht="22.5" hidden="1">
      <c r="A271" s="854"/>
      <c r="B271" s="858" t="s">
        <v>48</v>
      </c>
      <c r="C271" s="852" t="s">
        <v>23</v>
      </c>
      <c r="D271" s="856" t="s">
        <v>271</v>
      </c>
      <c r="E271" s="856" t="s">
        <v>64</v>
      </c>
      <c r="F271" s="856" t="s">
        <v>288</v>
      </c>
      <c r="G271" s="856" t="s">
        <v>49</v>
      </c>
      <c r="H271" s="868">
        <v>0</v>
      </c>
      <c r="I271" s="322">
        <v>0</v>
      </c>
      <c r="J271" s="36">
        <v>0</v>
      </c>
    </row>
    <row r="272" spans="1:10" ht="22.5" hidden="1">
      <c r="A272" s="854"/>
      <c r="B272" s="855" t="s">
        <v>289</v>
      </c>
      <c r="C272" s="852" t="s">
        <v>23</v>
      </c>
      <c r="D272" s="856" t="s">
        <v>271</v>
      </c>
      <c r="E272" s="856" t="s">
        <v>64</v>
      </c>
      <c r="F272" s="856" t="s">
        <v>290</v>
      </c>
      <c r="G272" s="856"/>
      <c r="H272" s="868">
        <f>H273</f>
        <v>0</v>
      </c>
      <c r="I272" s="322">
        <f>I273</f>
        <v>0</v>
      </c>
      <c r="J272" s="36">
        <f>J273</f>
        <v>0</v>
      </c>
    </row>
    <row r="273" spans="1:10" ht="22.5" hidden="1">
      <c r="A273" s="854"/>
      <c r="B273" s="858" t="s">
        <v>48</v>
      </c>
      <c r="C273" s="852" t="s">
        <v>23</v>
      </c>
      <c r="D273" s="856" t="s">
        <v>271</v>
      </c>
      <c r="E273" s="856" t="s">
        <v>64</v>
      </c>
      <c r="F273" s="856" t="s">
        <v>290</v>
      </c>
      <c r="G273" s="856" t="s">
        <v>170</v>
      </c>
      <c r="H273" s="868"/>
      <c r="I273" s="322"/>
      <c r="J273" s="36"/>
    </row>
    <row r="274" spans="1:10" ht="12.75">
      <c r="A274" s="854"/>
      <c r="B274" s="851" t="s">
        <v>291</v>
      </c>
      <c r="C274" s="852" t="s">
        <v>23</v>
      </c>
      <c r="D274" s="852" t="s">
        <v>292</v>
      </c>
      <c r="E274" s="852" t="s">
        <v>26</v>
      </c>
      <c r="F274" s="852"/>
      <c r="G274" s="852"/>
      <c r="H274" s="876">
        <f>H275+H281</f>
        <v>1152.146</v>
      </c>
      <c r="I274" s="323">
        <f>I275+I281</f>
        <v>1117.1999999999998</v>
      </c>
      <c r="J274" s="37">
        <f>J275+J281</f>
        <v>1195.4</v>
      </c>
    </row>
    <row r="275" spans="1:10" ht="12.75">
      <c r="A275" s="854"/>
      <c r="B275" s="851" t="s">
        <v>293</v>
      </c>
      <c r="C275" s="852" t="s">
        <v>23</v>
      </c>
      <c r="D275" s="852" t="s">
        <v>292</v>
      </c>
      <c r="E275" s="852" t="s">
        <v>25</v>
      </c>
      <c r="F275" s="852"/>
      <c r="G275" s="852"/>
      <c r="H275" s="876">
        <f aca="true" t="shared" si="24" ref="H275:J279">H276</f>
        <v>883.691</v>
      </c>
      <c r="I275" s="323">
        <f t="shared" si="24"/>
        <v>531.38</v>
      </c>
      <c r="J275" s="37">
        <f t="shared" si="24"/>
        <v>584.513</v>
      </c>
    </row>
    <row r="276" spans="1:10" ht="31.5">
      <c r="A276" s="854"/>
      <c r="B276" s="851" t="s">
        <v>79</v>
      </c>
      <c r="C276" s="852" t="s">
        <v>23</v>
      </c>
      <c r="D276" s="852" t="s">
        <v>292</v>
      </c>
      <c r="E276" s="852" t="s">
        <v>25</v>
      </c>
      <c r="F276" s="852" t="s">
        <v>80</v>
      </c>
      <c r="G276" s="852"/>
      <c r="H276" s="876">
        <f t="shared" si="24"/>
        <v>883.691</v>
      </c>
      <c r="I276" s="323">
        <f t="shared" si="24"/>
        <v>531.38</v>
      </c>
      <c r="J276" s="37">
        <f t="shared" si="24"/>
        <v>584.513</v>
      </c>
    </row>
    <row r="277" spans="1:10" ht="12.75">
      <c r="A277" s="854"/>
      <c r="B277" s="855" t="s">
        <v>73</v>
      </c>
      <c r="C277" s="856" t="s">
        <v>23</v>
      </c>
      <c r="D277" s="856" t="s">
        <v>292</v>
      </c>
      <c r="E277" s="856" t="s">
        <v>25</v>
      </c>
      <c r="F277" s="856" t="s">
        <v>104</v>
      </c>
      <c r="G277" s="856"/>
      <c r="H277" s="868">
        <f t="shared" si="24"/>
        <v>883.691</v>
      </c>
      <c r="I277" s="322">
        <f t="shared" si="24"/>
        <v>531.38</v>
      </c>
      <c r="J277" s="35">
        <f t="shared" si="24"/>
        <v>584.513</v>
      </c>
    </row>
    <row r="278" spans="1:10" ht="12.75">
      <c r="A278" s="854"/>
      <c r="B278" s="855" t="s">
        <v>73</v>
      </c>
      <c r="C278" s="856" t="s">
        <v>23</v>
      </c>
      <c r="D278" s="856" t="s">
        <v>292</v>
      </c>
      <c r="E278" s="856" t="s">
        <v>25</v>
      </c>
      <c r="F278" s="856" t="s">
        <v>82</v>
      </c>
      <c r="G278" s="856"/>
      <c r="H278" s="868">
        <f t="shared" si="24"/>
        <v>883.691</v>
      </c>
      <c r="I278" s="322">
        <f t="shared" si="24"/>
        <v>531.38</v>
      </c>
      <c r="J278" s="35">
        <f t="shared" si="24"/>
        <v>584.513</v>
      </c>
    </row>
    <row r="279" spans="1:10" ht="12.75">
      <c r="A279" s="854"/>
      <c r="B279" s="855" t="s">
        <v>294</v>
      </c>
      <c r="C279" s="856" t="s">
        <v>23</v>
      </c>
      <c r="D279" s="856" t="s">
        <v>292</v>
      </c>
      <c r="E279" s="856" t="s">
        <v>25</v>
      </c>
      <c r="F279" s="856" t="s">
        <v>295</v>
      </c>
      <c r="G279" s="856"/>
      <c r="H279" s="868">
        <f t="shared" si="24"/>
        <v>883.691</v>
      </c>
      <c r="I279" s="322">
        <f t="shared" si="24"/>
        <v>531.38</v>
      </c>
      <c r="J279" s="35">
        <f t="shared" si="24"/>
        <v>584.513</v>
      </c>
    </row>
    <row r="280" spans="1:10" ht="20.25" customHeight="1">
      <c r="A280" s="854"/>
      <c r="B280" s="909" t="s">
        <v>296</v>
      </c>
      <c r="C280" s="856" t="s">
        <v>23</v>
      </c>
      <c r="D280" s="856" t="s">
        <v>292</v>
      </c>
      <c r="E280" s="856" t="s">
        <v>25</v>
      </c>
      <c r="F280" s="856" t="s">
        <v>295</v>
      </c>
      <c r="G280" s="856" t="s">
        <v>297</v>
      </c>
      <c r="H280" s="868">
        <v>883.691</v>
      </c>
      <c r="I280" s="322">
        <v>531.38</v>
      </c>
      <c r="J280" s="36">
        <v>584.513</v>
      </c>
    </row>
    <row r="281" spans="1:10" ht="12.75">
      <c r="A281" s="854"/>
      <c r="B281" s="851" t="s">
        <v>298</v>
      </c>
      <c r="C281" s="852" t="s">
        <v>23</v>
      </c>
      <c r="D281" s="852" t="s">
        <v>292</v>
      </c>
      <c r="E281" s="852" t="s">
        <v>41</v>
      </c>
      <c r="F281" s="852"/>
      <c r="G281" s="852"/>
      <c r="H281" s="876">
        <f aca="true" t="shared" si="25" ref="H281:J284">H282</f>
        <v>268.455</v>
      </c>
      <c r="I281" s="323">
        <f t="shared" si="25"/>
        <v>585.8199999999999</v>
      </c>
      <c r="J281" s="37">
        <f t="shared" si="25"/>
        <v>610.887</v>
      </c>
    </row>
    <row r="282" spans="1:10" ht="18" customHeight="1">
      <c r="A282" s="854"/>
      <c r="B282" s="851" t="s">
        <v>79</v>
      </c>
      <c r="C282" s="852" t="s">
        <v>23</v>
      </c>
      <c r="D282" s="852" t="s">
        <v>292</v>
      </c>
      <c r="E282" s="852" t="s">
        <v>41</v>
      </c>
      <c r="F282" s="852" t="s">
        <v>80</v>
      </c>
      <c r="G282" s="852"/>
      <c r="H282" s="876">
        <f t="shared" si="25"/>
        <v>268.455</v>
      </c>
      <c r="I282" s="323">
        <f t="shared" si="25"/>
        <v>585.8199999999999</v>
      </c>
      <c r="J282" s="37">
        <f t="shared" si="25"/>
        <v>610.887</v>
      </c>
    </row>
    <row r="283" spans="1:10" ht="12.75">
      <c r="A283" s="854"/>
      <c r="B283" s="855" t="s">
        <v>73</v>
      </c>
      <c r="C283" s="856" t="s">
        <v>23</v>
      </c>
      <c r="D283" s="856" t="s">
        <v>292</v>
      </c>
      <c r="E283" s="856" t="s">
        <v>41</v>
      </c>
      <c r="F283" s="856" t="s">
        <v>104</v>
      </c>
      <c r="G283" s="856"/>
      <c r="H283" s="868">
        <f t="shared" si="25"/>
        <v>268.455</v>
      </c>
      <c r="I283" s="322">
        <f t="shared" si="25"/>
        <v>585.8199999999999</v>
      </c>
      <c r="J283" s="35">
        <f t="shared" si="25"/>
        <v>610.887</v>
      </c>
    </row>
    <row r="284" spans="1:10" ht="12.75">
      <c r="A284" s="854"/>
      <c r="B284" s="855" t="s">
        <v>73</v>
      </c>
      <c r="C284" s="856" t="s">
        <v>23</v>
      </c>
      <c r="D284" s="856" t="s">
        <v>292</v>
      </c>
      <c r="E284" s="856" t="s">
        <v>41</v>
      </c>
      <c r="F284" s="856" t="s">
        <v>82</v>
      </c>
      <c r="G284" s="856"/>
      <c r="H284" s="868">
        <f t="shared" si="25"/>
        <v>268.455</v>
      </c>
      <c r="I284" s="322">
        <f t="shared" si="25"/>
        <v>585.8199999999999</v>
      </c>
      <c r="J284" s="35">
        <f t="shared" si="25"/>
        <v>610.887</v>
      </c>
    </row>
    <row r="285" spans="1:10" ht="12.75">
      <c r="A285" s="854"/>
      <c r="B285" s="855" t="s">
        <v>299</v>
      </c>
      <c r="C285" s="856" t="s">
        <v>23</v>
      </c>
      <c r="D285" s="856" t="s">
        <v>292</v>
      </c>
      <c r="E285" s="856" t="s">
        <v>41</v>
      </c>
      <c r="F285" s="856" t="s">
        <v>300</v>
      </c>
      <c r="G285" s="856"/>
      <c r="H285" s="868">
        <f>H286+H287+H288</f>
        <v>268.455</v>
      </c>
      <c r="I285" s="322">
        <f>I286+I287+I288</f>
        <v>585.8199999999999</v>
      </c>
      <c r="J285" s="35">
        <f>J286+J287+J288</f>
        <v>610.887</v>
      </c>
    </row>
    <row r="286" spans="1:10" ht="22.5">
      <c r="A286" s="854"/>
      <c r="B286" s="858" t="s">
        <v>48</v>
      </c>
      <c r="C286" s="856" t="s">
        <v>23</v>
      </c>
      <c r="D286" s="856" t="s">
        <v>292</v>
      </c>
      <c r="E286" s="856" t="s">
        <v>41</v>
      </c>
      <c r="F286" s="856" t="s">
        <v>300</v>
      </c>
      <c r="G286" s="856" t="s">
        <v>49</v>
      </c>
      <c r="H286" s="868">
        <v>28.455</v>
      </c>
      <c r="I286" s="322">
        <v>31.3</v>
      </c>
      <c r="J286" s="36">
        <v>34.43</v>
      </c>
    </row>
    <row r="287" spans="1:11" ht="12.75">
      <c r="A287" s="854"/>
      <c r="B287" s="858" t="s">
        <v>301</v>
      </c>
      <c r="C287" s="856" t="s">
        <v>23</v>
      </c>
      <c r="D287" s="856" t="s">
        <v>292</v>
      </c>
      <c r="E287" s="856" t="s">
        <v>41</v>
      </c>
      <c r="F287" s="856" t="s">
        <v>300</v>
      </c>
      <c r="G287" s="856" t="s">
        <v>302</v>
      </c>
      <c r="H287" s="868">
        <f>131.855+108.145</f>
        <v>240</v>
      </c>
      <c r="I287" s="322">
        <v>554.52</v>
      </c>
      <c r="J287" s="36">
        <v>576.457</v>
      </c>
      <c r="K287" s="93">
        <v>108145</v>
      </c>
    </row>
    <row r="288" spans="1:10" ht="22.5" hidden="1">
      <c r="A288" s="854"/>
      <c r="B288" s="858" t="s">
        <v>296</v>
      </c>
      <c r="C288" s="852" t="s">
        <v>23</v>
      </c>
      <c r="D288" s="856" t="s">
        <v>292</v>
      </c>
      <c r="E288" s="856" t="s">
        <v>41</v>
      </c>
      <c r="F288" s="856" t="s">
        <v>300</v>
      </c>
      <c r="G288" s="856" t="s">
        <v>297</v>
      </c>
      <c r="H288" s="868"/>
      <c r="I288" s="322"/>
      <c r="J288" s="36"/>
    </row>
    <row r="289" spans="1:10" ht="12.75">
      <c r="A289" s="854"/>
      <c r="B289" s="851" t="s">
        <v>303</v>
      </c>
      <c r="C289" s="852" t="s">
        <v>23</v>
      </c>
      <c r="D289" s="852" t="s">
        <v>78</v>
      </c>
      <c r="E289" s="852" t="s">
        <v>26</v>
      </c>
      <c r="F289" s="852"/>
      <c r="G289" s="852"/>
      <c r="H289" s="876">
        <f>H290+H298</f>
        <v>400</v>
      </c>
      <c r="I289" s="323">
        <f>I290+I298</f>
        <v>450</v>
      </c>
      <c r="J289" s="37">
        <f>J290+J298</f>
        <v>500</v>
      </c>
    </row>
    <row r="290" spans="1:10" ht="12.75" hidden="1">
      <c r="A290" s="854"/>
      <c r="B290" s="851" t="s">
        <v>304</v>
      </c>
      <c r="C290" s="852" t="s">
        <v>23</v>
      </c>
      <c r="D290" s="852" t="s">
        <v>78</v>
      </c>
      <c r="E290" s="852" t="s">
        <v>28</v>
      </c>
      <c r="F290" s="852" t="s">
        <v>305</v>
      </c>
      <c r="G290" s="852" t="s">
        <v>305</v>
      </c>
      <c r="H290" s="876">
        <f aca="true" t="shared" si="26" ref="H290:J293">H291</f>
        <v>0</v>
      </c>
      <c r="I290" s="323">
        <f t="shared" si="26"/>
        <v>0</v>
      </c>
      <c r="J290" s="37">
        <f t="shared" si="26"/>
        <v>0</v>
      </c>
    </row>
    <row r="291" spans="1:10" ht="31.5" hidden="1">
      <c r="A291" s="854"/>
      <c r="B291" s="851" t="s">
        <v>306</v>
      </c>
      <c r="C291" s="852" t="s">
        <v>23</v>
      </c>
      <c r="D291" s="852" t="s">
        <v>78</v>
      </c>
      <c r="E291" s="852" t="s">
        <v>28</v>
      </c>
      <c r="F291" s="852" t="s">
        <v>307</v>
      </c>
      <c r="G291" s="852"/>
      <c r="H291" s="876">
        <f t="shared" si="26"/>
        <v>0</v>
      </c>
      <c r="I291" s="323">
        <f t="shared" si="26"/>
        <v>0</v>
      </c>
      <c r="J291" s="37">
        <f t="shared" si="26"/>
        <v>0</v>
      </c>
    </row>
    <row r="292" spans="1:10" ht="33.75" hidden="1">
      <c r="A292" s="906"/>
      <c r="B292" s="855" t="s">
        <v>308</v>
      </c>
      <c r="C292" s="852" t="s">
        <v>23</v>
      </c>
      <c r="D292" s="856" t="s">
        <v>78</v>
      </c>
      <c r="E292" s="856" t="s">
        <v>28</v>
      </c>
      <c r="F292" s="856" t="s">
        <v>309</v>
      </c>
      <c r="G292" s="856"/>
      <c r="H292" s="868">
        <f t="shared" si="26"/>
        <v>0</v>
      </c>
      <c r="I292" s="322">
        <f t="shared" si="26"/>
        <v>0</v>
      </c>
      <c r="J292" s="35">
        <f t="shared" si="26"/>
        <v>0</v>
      </c>
    </row>
    <row r="293" spans="1:10" ht="12.75" hidden="1">
      <c r="A293" s="906"/>
      <c r="B293" s="855" t="s">
        <v>310</v>
      </c>
      <c r="C293" s="852" t="s">
        <v>23</v>
      </c>
      <c r="D293" s="856" t="s">
        <v>78</v>
      </c>
      <c r="E293" s="856" t="s">
        <v>28</v>
      </c>
      <c r="F293" s="856" t="s">
        <v>311</v>
      </c>
      <c r="G293" s="856"/>
      <c r="H293" s="868">
        <f t="shared" si="26"/>
        <v>0</v>
      </c>
      <c r="I293" s="322">
        <f t="shared" si="26"/>
        <v>0</v>
      </c>
      <c r="J293" s="35">
        <f t="shared" si="26"/>
        <v>0</v>
      </c>
    </row>
    <row r="294" spans="1:10" ht="12.75" hidden="1">
      <c r="A294" s="906"/>
      <c r="B294" s="855" t="s">
        <v>250</v>
      </c>
      <c r="C294" s="852" t="s">
        <v>23</v>
      </c>
      <c r="D294" s="856" t="s">
        <v>78</v>
      </c>
      <c r="E294" s="856" t="s">
        <v>28</v>
      </c>
      <c r="F294" s="856" t="s">
        <v>312</v>
      </c>
      <c r="G294" s="856"/>
      <c r="H294" s="868">
        <f>H295+H296+H297</f>
        <v>0</v>
      </c>
      <c r="I294" s="322">
        <f>I295+I296+I297</f>
        <v>0</v>
      </c>
      <c r="J294" s="35">
        <f>J295+J296+J297</f>
        <v>0</v>
      </c>
    </row>
    <row r="295" spans="1:10" ht="12.75" hidden="1">
      <c r="A295" s="854"/>
      <c r="B295" s="858" t="s">
        <v>252</v>
      </c>
      <c r="C295" s="852" t="s">
        <v>23</v>
      </c>
      <c r="D295" s="856" t="s">
        <v>78</v>
      </c>
      <c r="E295" s="856" t="s">
        <v>28</v>
      </c>
      <c r="F295" s="856" t="s">
        <v>312</v>
      </c>
      <c r="G295" s="856" t="s">
        <v>253</v>
      </c>
      <c r="H295" s="868"/>
      <c r="I295" s="322"/>
      <c r="J295" s="35"/>
    </row>
    <row r="296" spans="1:10" ht="22.5" hidden="1">
      <c r="A296" s="854"/>
      <c r="B296" s="858" t="s">
        <v>48</v>
      </c>
      <c r="C296" s="852" t="s">
        <v>23</v>
      </c>
      <c r="D296" s="856" t="s">
        <v>78</v>
      </c>
      <c r="E296" s="856" t="s">
        <v>28</v>
      </c>
      <c r="F296" s="856" t="s">
        <v>312</v>
      </c>
      <c r="G296" s="856" t="s">
        <v>49</v>
      </c>
      <c r="H296" s="868"/>
      <c r="I296" s="322"/>
      <c r="J296" s="35"/>
    </row>
    <row r="297" spans="1:10" ht="12.75" hidden="1">
      <c r="A297" s="854"/>
      <c r="B297" s="858" t="s">
        <v>95</v>
      </c>
      <c r="C297" s="852" t="s">
        <v>23</v>
      </c>
      <c r="D297" s="856" t="s">
        <v>78</v>
      </c>
      <c r="E297" s="856" t="s">
        <v>28</v>
      </c>
      <c r="F297" s="856" t="s">
        <v>312</v>
      </c>
      <c r="G297" s="856" t="s">
        <v>96</v>
      </c>
      <c r="H297" s="868"/>
      <c r="I297" s="322"/>
      <c r="J297" s="35"/>
    </row>
    <row r="298" spans="1:10" ht="12.75">
      <c r="A298" s="854"/>
      <c r="B298" s="851" t="s">
        <v>313</v>
      </c>
      <c r="C298" s="852" t="s">
        <v>23</v>
      </c>
      <c r="D298" s="852" t="s">
        <v>78</v>
      </c>
      <c r="E298" s="852" t="s">
        <v>196</v>
      </c>
      <c r="F298" s="852" t="s">
        <v>305</v>
      </c>
      <c r="G298" s="852" t="s">
        <v>305</v>
      </c>
      <c r="H298" s="876">
        <f>H299+H316</f>
        <v>400</v>
      </c>
      <c r="I298" s="323">
        <f>I299+I316</f>
        <v>450</v>
      </c>
      <c r="J298" s="37">
        <f>J299+J316</f>
        <v>500</v>
      </c>
    </row>
    <row r="299" spans="1:10" ht="31.5">
      <c r="A299" s="854"/>
      <c r="B299" s="878" t="s">
        <v>314</v>
      </c>
      <c r="C299" s="852" t="s">
        <v>23</v>
      </c>
      <c r="D299" s="852" t="s">
        <v>78</v>
      </c>
      <c r="E299" s="852" t="s">
        <v>196</v>
      </c>
      <c r="F299" s="852" t="s">
        <v>307</v>
      </c>
      <c r="G299" s="852"/>
      <c r="H299" s="876">
        <f>H300+H309</f>
        <v>400</v>
      </c>
      <c r="I299" s="323">
        <f>I300+I309</f>
        <v>450</v>
      </c>
      <c r="J299" s="37">
        <f>J300+J309</f>
        <v>500</v>
      </c>
    </row>
    <row r="300" spans="1:10" ht="22.5" hidden="1">
      <c r="A300" s="854"/>
      <c r="B300" s="855" t="s">
        <v>315</v>
      </c>
      <c r="C300" s="852" t="s">
        <v>23</v>
      </c>
      <c r="D300" s="856" t="s">
        <v>78</v>
      </c>
      <c r="E300" s="856" t="s">
        <v>196</v>
      </c>
      <c r="F300" s="856" t="s">
        <v>316</v>
      </c>
      <c r="G300" s="852"/>
      <c r="H300" s="868">
        <f>H301+H304</f>
        <v>0</v>
      </c>
      <c r="I300" s="322">
        <f>I301+I304</f>
        <v>0</v>
      </c>
      <c r="J300" s="35">
        <f>J301+J304</f>
        <v>0</v>
      </c>
    </row>
    <row r="301" spans="1:10" ht="22.5" hidden="1">
      <c r="A301" s="854"/>
      <c r="B301" s="855" t="s">
        <v>317</v>
      </c>
      <c r="C301" s="852" t="s">
        <v>23</v>
      </c>
      <c r="D301" s="856" t="s">
        <v>78</v>
      </c>
      <c r="E301" s="856" t="s">
        <v>196</v>
      </c>
      <c r="F301" s="856" t="s">
        <v>318</v>
      </c>
      <c r="G301" s="852"/>
      <c r="H301" s="868">
        <f aca="true" t="shared" si="27" ref="H301:J302">H302</f>
        <v>0</v>
      </c>
      <c r="I301" s="322">
        <f t="shared" si="27"/>
        <v>0</v>
      </c>
      <c r="J301" s="35">
        <f t="shared" si="27"/>
        <v>0</v>
      </c>
    </row>
    <row r="302" spans="1:10" ht="22.5" hidden="1">
      <c r="A302" s="854"/>
      <c r="B302" s="855" t="s">
        <v>319</v>
      </c>
      <c r="C302" s="852" t="s">
        <v>23</v>
      </c>
      <c r="D302" s="856" t="s">
        <v>78</v>
      </c>
      <c r="E302" s="856" t="s">
        <v>196</v>
      </c>
      <c r="F302" s="856" t="s">
        <v>320</v>
      </c>
      <c r="G302" s="856"/>
      <c r="H302" s="868">
        <f t="shared" si="27"/>
        <v>0</v>
      </c>
      <c r="I302" s="322">
        <f t="shared" si="27"/>
        <v>0</v>
      </c>
      <c r="J302" s="35">
        <f t="shared" si="27"/>
        <v>0</v>
      </c>
    </row>
    <row r="303" spans="1:10" ht="12.75" hidden="1">
      <c r="A303" s="854"/>
      <c r="B303" s="858" t="s">
        <v>169</v>
      </c>
      <c r="C303" s="852" t="s">
        <v>23</v>
      </c>
      <c r="D303" s="856" t="s">
        <v>78</v>
      </c>
      <c r="E303" s="856" t="s">
        <v>196</v>
      </c>
      <c r="F303" s="856" t="s">
        <v>320</v>
      </c>
      <c r="G303" s="856" t="s">
        <v>170</v>
      </c>
      <c r="H303" s="868">
        <v>0</v>
      </c>
      <c r="I303" s="322">
        <v>0</v>
      </c>
      <c r="J303" s="35">
        <v>0</v>
      </c>
    </row>
    <row r="304" spans="1:10" ht="22.5" hidden="1">
      <c r="A304" s="854"/>
      <c r="B304" s="855" t="s">
        <v>321</v>
      </c>
      <c r="C304" s="852" t="s">
        <v>23</v>
      </c>
      <c r="D304" s="856" t="s">
        <v>78</v>
      </c>
      <c r="E304" s="856" t="s">
        <v>196</v>
      </c>
      <c r="F304" s="856" t="s">
        <v>322</v>
      </c>
      <c r="G304" s="852"/>
      <c r="H304" s="868">
        <f>H305+H307</f>
        <v>0</v>
      </c>
      <c r="I304" s="322">
        <f>I305+I307</f>
        <v>0</v>
      </c>
      <c r="J304" s="35">
        <f>J305+J307</f>
        <v>0</v>
      </c>
    </row>
    <row r="305" spans="1:10" ht="12.75" hidden="1">
      <c r="A305" s="854"/>
      <c r="B305" s="855" t="s">
        <v>323</v>
      </c>
      <c r="C305" s="852" t="s">
        <v>23</v>
      </c>
      <c r="D305" s="856" t="s">
        <v>78</v>
      </c>
      <c r="E305" s="856" t="s">
        <v>196</v>
      </c>
      <c r="F305" s="856" t="s">
        <v>324</v>
      </c>
      <c r="G305" s="856"/>
      <c r="H305" s="868">
        <f>H306</f>
        <v>0</v>
      </c>
      <c r="I305" s="322">
        <f>I306</f>
        <v>0</v>
      </c>
      <c r="J305" s="35">
        <f>J306</f>
        <v>0</v>
      </c>
    </row>
    <row r="306" spans="1:10" ht="22.5" hidden="1">
      <c r="A306" s="854"/>
      <c r="B306" s="858" t="s">
        <v>48</v>
      </c>
      <c r="C306" s="852" t="s">
        <v>23</v>
      </c>
      <c r="D306" s="856" t="s">
        <v>78</v>
      </c>
      <c r="E306" s="856" t="s">
        <v>196</v>
      </c>
      <c r="F306" s="856" t="s">
        <v>324</v>
      </c>
      <c r="G306" s="856" t="s">
        <v>49</v>
      </c>
      <c r="H306" s="868"/>
      <c r="I306" s="322"/>
      <c r="J306" s="35"/>
    </row>
    <row r="307" spans="1:10" ht="12.75" hidden="1">
      <c r="A307" s="854"/>
      <c r="B307" s="855" t="s">
        <v>325</v>
      </c>
      <c r="C307" s="852" t="s">
        <v>23</v>
      </c>
      <c r="D307" s="856" t="s">
        <v>78</v>
      </c>
      <c r="E307" s="856" t="s">
        <v>196</v>
      </c>
      <c r="F307" s="856" t="s">
        <v>326</v>
      </c>
      <c r="G307" s="856"/>
      <c r="H307" s="868">
        <f>H308</f>
        <v>0</v>
      </c>
      <c r="I307" s="322">
        <f>I308</f>
        <v>0</v>
      </c>
      <c r="J307" s="35">
        <f>J308</f>
        <v>0</v>
      </c>
    </row>
    <row r="308" spans="1:10" ht="22.5" hidden="1">
      <c r="A308" s="854"/>
      <c r="B308" s="858" t="s">
        <v>48</v>
      </c>
      <c r="C308" s="852" t="s">
        <v>23</v>
      </c>
      <c r="D308" s="856" t="s">
        <v>78</v>
      </c>
      <c r="E308" s="856" t="s">
        <v>196</v>
      </c>
      <c r="F308" s="856" t="s">
        <v>326</v>
      </c>
      <c r="G308" s="856" t="s">
        <v>49</v>
      </c>
      <c r="H308" s="868">
        <v>0</v>
      </c>
      <c r="I308" s="322">
        <v>0</v>
      </c>
      <c r="J308" s="35">
        <v>0</v>
      </c>
    </row>
    <row r="309" spans="1:10" ht="33.75">
      <c r="A309" s="854"/>
      <c r="B309" s="872" t="s">
        <v>327</v>
      </c>
      <c r="C309" s="856" t="s">
        <v>23</v>
      </c>
      <c r="D309" s="856" t="s">
        <v>78</v>
      </c>
      <c r="E309" s="856" t="s">
        <v>196</v>
      </c>
      <c r="F309" s="856" t="s">
        <v>328</v>
      </c>
      <c r="G309" s="856"/>
      <c r="H309" s="868">
        <f>H310+H313</f>
        <v>400</v>
      </c>
      <c r="I309" s="322">
        <f>I310+I313</f>
        <v>450</v>
      </c>
      <c r="J309" s="35">
        <f>J310+J313</f>
        <v>500</v>
      </c>
    </row>
    <row r="310" spans="1:10" ht="22.5">
      <c r="A310" s="854"/>
      <c r="B310" s="866" t="s">
        <v>329</v>
      </c>
      <c r="C310" s="856" t="s">
        <v>23</v>
      </c>
      <c r="D310" s="856" t="s">
        <v>78</v>
      </c>
      <c r="E310" s="856" t="s">
        <v>196</v>
      </c>
      <c r="F310" s="856" t="s">
        <v>330</v>
      </c>
      <c r="G310" s="856"/>
      <c r="H310" s="868">
        <f aca="true" t="shared" si="28" ref="H310:J311">H311</f>
        <v>400</v>
      </c>
      <c r="I310" s="322">
        <f t="shared" si="28"/>
        <v>450</v>
      </c>
      <c r="J310" s="35">
        <f t="shared" si="28"/>
        <v>500</v>
      </c>
    </row>
    <row r="311" spans="1:10" ht="22.5">
      <c r="A311" s="906"/>
      <c r="B311" s="872" t="s">
        <v>331</v>
      </c>
      <c r="C311" s="856" t="s">
        <v>23</v>
      </c>
      <c r="D311" s="856" t="s">
        <v>78</v>
      </c>
      <c r="E311" s="856" t="s">
        <v>196</v>
      </c>
      <c r="F311" s="856" t="s">
        <v>332</v>
      </c>
      <c r="G311" s="856"/>
      <c r="H311" s="868">
        <f t="shared" si="28"/>
        <v>400</v>
      </c>
      <c r="I311" s="322">
        <f t="shared" si="28"/>
        <v>450</v>
      </c>
      <c r="J311" s="35">
        <f t="shared" si="28"/>
        <v>500</v>
      </c>
    </row>
    <row r="312" spans="1:10" ht="23.25" thickBot="1">
      <c r="A312" s="906"/>
      <c r="B312" s="858" t="s">
        <v>48</v>
      </c>
      <c r="C312" s="856" t="s">
        <v>23</v>
      </c>
      <c r="D312" s="856" t="s">
        <v>78</v>
      </c>
      <c r="E312" s="856" t="s">
        <v>196</v>
      </c>
      <c r="F312" s="856" t="s">
        <v>332</v>
      </c>
      <c r="G312" s="856" t="s">
        <v>49</v>
      </c>
      <c r="H312" s="868">
        <v>400</v>
      </c>
      <c r="I312" s="322">
        <v>450</v>
      </c>
      <c r="J312" s="36">
        <v>500</v>
      </c>
    </row>
    <row r="313" spans="1:10" ht="22.5" hidden="1">
      <c r="A313" s="854"/>
      <c r="B313" s="855" t="s">
        <v>333</v>
      </c>
      <c r="C313" s="910"/>
      <c r="D313" s="856" t="s">
        <v>78</v>
      </c>
      <c r="E313" s="856" t="s">
        <v>196</v>
      </c>
      <c r="F313" s="856" t="s">
        <v>334</v>
      </c>
      <c r="G313" s="856"/>
      <c r="H313" s="868">
        <f aca="true" t="shared" si="29" ref="H313:J314">H314</f>
        <v>0</v>
      </c>
      <c r="I313" s="322">
        <f t="shared" si="29"/>
        <v>0</v>
      </c>
      <c r="J313" s="36">
        <f t="shared" si="29"/>
        <v>0</v>
      </c>
    </row>
    <row r="314" spans="1:10" ht="22.5" hidden="1">
      <c r="A314" s="906"/>
      <c r="B314" s="855" t="s">
        <v>335</v>
      </c>
      <c r="C314" s="910"/>
      <c r="D314" s="856" t="s">
        <v>78</v>
      </c>
      <c r="E314" s="856" t="s">
        <v>196</v>
      </c>
      <c r="F314" s="856" t="s">
        <v>336</v>
      </c>
      <c r="G314" s="856"/>
      <c r="H314" s="868">
        <f t="shared" si="29"/>
        <v>0</v>
      </c>
      <c r="I314" s="322">
        <f t="shared" si="29"/>
        <v>0</v>
      </c>
      <c r="J314" s="36">
        <f t="shared" si="29"/>
        <v>0</v>
      </c>
    </row>
    <row r="315" spans="1:10" ht="22.5" hidden="1">
      <c r="A315" s="906"/>
      <c r="B315" s="858" t="s">
        <v>48</v>
      </c>
      <c r="C315" s="911"/>
      <c r="D315" s="856" t="s">
        <v>78</v>
      </c>
      <c r="E315" s="856" t="s">
        <v>196</v>
      </c>
      <c r="F315" s="856" t="s">
        <v>336</v>
      </c>
      <c r="G315" s="856" t="s">
        <v>49</v>
      </c>
      <c r="H315" s="868"/>
      <c r="I315" s="322"/>
      <c r="J315" s="36"/>
    </row>
    <row r="316" spans="1:10" ht="31.5" hidden="1">
      <c r="A316" s="854"/>
      <c r="B316" s="851" t="s">
        <v>136</v>
      </c>
      <c r="C316" s="912"/>
      <c r="D316" s="852" t="s">
        <v>78</v>
      </c>
      <c r="E316" s="852" t="s">
        <v>196</v>
      </c>
      <c r="F316" s="852" t="s">
        <v>137</v>
      </c>
      <c r="G316" s="852"/>
      <c r="H316" s="876">
        <f aca="true" t="shared" si="30" ref="H316:J318">H317</f>
        <v>0</v>
      </c>
      <c r="I316" s="323">
        <f t="shared" si="30"/>
        <v>0</v>
      </c>
      <c r="J316" s="38">
        <f t="shared" si="30"/>
        <v>0</v>
      </c>
    </row>
    <row r="317" spans="1:10" ht="12.75" hidden="1">
      <c r="A317" s="854"/>
      <c r="B317" s="855" t="s">
        <v>138</v>
      </c>
      <c r="C317" s="910"/>
      <c r="D317" s="856" t="s">
        <v>78</v>
      </c>
      <c r="E317" s="856" t="s">
        <v>196</v>
      </c>
      <c r="F317" s="856" t="s">
        <v>139</v>
      </c>
      <c r="G317" s="856"/>
      <c r="H317" s="868">
        <f t="shared" si="30"/>
        <v>0</v>
      </c>
      <c r="I317" s="322">
        <f t="shared" si="30"/>
        <v>0</v>
      </c>
      <c r="J317" s="36">
        <f t="shared" si="30"/>
        <v>0</v>
      </c>
    </row>
    <row r="318" spans="1:10" ht="12.75" hidden="1">
      <c r="A318" s="906"/>
      <c r="B318" s="855" t="s">
        <v>140</v>
      </c>
      <c r="C318" s="910"/>
      <c r="D318" s="856" t="s">
        <v>78</v>
      </c>
      <c r="E318" s="856" t="s">
        <v>196</v>
      </c>
      <c r="F318" s="856" t="s">
        <v>141</v>
      </c>
      <c r="G318" s="856"/>
      <c r="H318" s="868">
        <f t="shared" si="30"/>
        <v>0</v>
      </c>
      <c r="I318" s="322">
        <f t="shared" si="30"/>
        <v>0</v>
      </c>
      <c r="J318" s="36">
        <f t="shared" si="30"/>
        <v>0</v>
      </c>
    </row>
    <row r="319" spans="1:10" ht="23.25" hidden="1" thickBot="1">
      <c r="A319" s="913"/>
      <c r="B319" s="861" t="s">
        <v>48</v>
      </c>
      <c r="C319" s="914"/>
      <c r="D319" s="862" t="s">
        <v>78</v>
      </c>
      <c r="E319" s="862" t="s">
        <v>196</v>
      </c>
      <c r="F319" s="862" t="s">
        <v>141</v>
      </c>
      <c r="G319" s="862" t="s">
        <v>49</v>
      </c>
      <c r="H319" s="915"/>
      <c r="I319" s="326"/>
      <c r="J319" s="43"/>
    </row>
    <row r="320" spans="1:10" ht="13.5" thickBot="1">
      <c r="A320" s="841">
        <v>3</v>
      </c>
      <c r="B320" s="908" t="s">
        <v>337</v>
      </c>
      <c r="C320" s="843" t="s">
        <v>23</v>
      </c>
      <c r="D320" s="916"/>
      <c r="E320" s="916"/>
      <c r="F320" s="916"/>
      <c r="G320" s="916"/>
      <c r="H320" s="845">
        <f>H321</f>
        <v>10468.843690000002</v>
      </c>
      <c r="I320" s="317">
        <f>I321</f>
        <v>8212.599999999999</v>
      </c>
      <c r="J320" s="28">
        <f>J321</f>
        <v>8263</v>
      </c>
    </row>
    <row r="321" spans="1:10" ht="12.75">
      <c r="A321" s="865"/>
      <c r="B321" s="847" t="s">
        <v>270</v>
      </c>
      <c r="C321" s="848" t="s">
        <v>23</v>
      </c>
      <c r="D321" s="848" t="s">
        <v>271</v>
      </c>
      <c r="E321" s="848" t="s">
        <v>26</v>
      </c>
      <c r="F321" s="848"/>
      <c r="G321" s="848"/>
      <c r="H321" s="849">
        <f>H322+H335</f>
        <v>10468.843690000002</v>
      </c>
      <c r="I321" s="318">
        <f>I322+I335</f>
        <v>8212.599999999999</v>
      </c>
      <c r="J321" s="44">
        <f>J322+J335</f>
        <v>8263</v>
      </c>
    </row>
    <row r="322" spans="1:10" ht="12.75">
      <c r="A322" s="854"/>
      <c r="B322" s="851" t="s">
        <v>272</v>
      </c>
      <c r="C322" s="852" t="s">
        <v>23</v>
      </c>
      <c r="D322" s="852" t="s">
        <v>271</v>
      </c>
      <c r="E322" s="852" t="s">
        <v>25</v>
      </c>
      <c r="F322" s="852"/>
      <c r="G322" s="852"/>
      <c r="H322" s="876">
        <f>H323+H330</f>
        <v>8796.583690000001</v>
      </c>
      <c r="I322" s="323">
        <f aca="true" t="shared" si="31" ref="H322:J325">I323</f>
        <v>6962.099999999999</v>
      </c>
      <c r="J322" s="38">
        <f t="shared" si="31"/>
        <v>6915</v>
      </c>
    </row>
    <row r="323" spans="1:10" ht="31.5">
      <c r="A323" s="850"/>
      <c r="B323" s="878" t="s">
        <v>258</v>
      </c>
      <c r="C323" s="852" t="s">
        <v>23</v>
      </c>
      <c r="D323" s="852" t="s">
        <v>271</v>
      </c>
      <c r="E323" s="852" t="s">
        <v>25</v>
      </c>
      <c r="F323" s="852" t="s">
        <v>259</v>
      </c>
      <c r="G323" s="852"/>
      <c r="H323" s="876">
        <f t="shared" si="31"/>
        <v>8656.983690000001</v>
      </c>
      <c r="I323" s="323">
        <f t="shared" si="31"/>
        <v>6962.099999999999</v>
      </c>
      <c r="J323" s="38">
        <f t="shared" si="31"/>
        <v>6915</v>
      </c>
    </row>
    <row r="324" spans="1:10" ht="33.75">
      <c r="A324" s="850"/>
      <c r="B324" s="872" t="s">
        <v>273</v>
      </c>
      <c r="C324" s="856" t="s">
        <v>23</v>
      </c>
      <c r="D324" s="856" t="s">
        <v>271</v>
      </c>
      <c r="E324" s="856" t="s">
        <v>25</v>
      </c>
      <c r="F324" s="856" t="s">
        <v>274</v>
      </c>
      <c r="G324" s="856"/>
      <c r="H324" s="868">
        <f t="shared" si="31"/>
        <v>8656.983690000001</v>
      </c>
      <c r="I324" s="322">
        <f t="shared" si="31"/>
        <v>6962.099999999999</v>
      </c>
      <c r="J324" s="36">
        <f t="shared" si="31"/>
        <v>6915</v>
      </c>
    </row>
    <row r="325" spans="1:10" ht="12.75">
      <c r="A325" s="850"/>
      <c r="B325" s="866" t="s">
        <v>275</v>
      </c>
      <c r="C325" s="856" t="s">
        <v>23</v>
      </c>
      <c r="D325" s="856" t="s">
        <v>271</v>
      </c>
      <c r="E325" s="856" t="s">
        <v>25</v>
      </c>
      <c r="F325" s="856" t="s">
        <v>276</v>
      </c>
      <c r="G325" s="856"/>
      <c r="H325" s="868">
        <f t="shared" si="31"/>
        <v>8656.983690000001</v>
      </c>
      <c r="I325" s="322">
        <f t="shared" si="31"/>
        <v>6962.099999999999</v>
      </c>
      <c r="J325" s="36">
        <f t="shared" si="31"/>
        <v>6915</v>
      </c>
    </row>
    <row r="326" spans="1:10" ht="12.75">
      <c r="A326" s="850"/>
      <c r="B326" s="855" t="s">
        <v>250</v>
      </c>
      <c r="C326" s="856" t="s">
        <v>23</v>
      </c>
      <c r="D326" s="856" t="s">
        <v>271</v>
      </c>
      <c r="E326" s="856" t="s">
        <v>25</v>
      </c>
      <c r="F326" s="856" t="s">
        <v>277</v>
      </c>
      <c r="G326" s="856"/>
      <c r="H326" s="868">
        <f>H327+H328+H329</f>
        <v>8656.983690000001</v>
      </c>
      <c r="I326" s="322">
        <f>I327+I328+I329</f>
        <v>6962.099999999999</v>
      </c>
      <c r="J326" s="36">
        <f>J327+J328+J329</f>
        <v>6915</v>
      </c>
    </row>
    <row r="327" spans="1:10" ht="12.75">
      <c r="A327" s="854"/>
      <c r="B327" s="858" t="s">
        <v>252</v>
      </c>
      <c r="C327" s="856" t="s">
        <v>23</v>
      </c>
      <c r="D327" s="856" t="s">
        <v>271</v>
      </c>
      <c r="E327" s="856" t="s">
        <v>25</v>
      </c>
      <c r="F327" s="856" t="s">
        <v>277</v>
      </c>
      <c r="G327" s="856" t="s">
        <v>253</v>
      </c>
      <c r="H327" s="868">
        <v>4510.863</v>
      </c>
      <c r="I327" s="322">
        <v>4886.967</v>
      </c>
      <c r="J327" s="36">
        <v>5375.008</v>
      </c>
    </row>
    <row r="328" spans="1:11" ht="22.5">
      <c r="A328" s="854"/>
      <c r="B328" s="858" t="s">
        <v>48</v>
      </c>
      <c r="C328" s="856" t="s">
        <v>23</v>
      </c>
      <c r="D328" s="856" t="s">
        <v>271</v>
      </c>
      <c r="E328" s="856" t="s">
        <v>25</v>
      </c>
      <c r="F328" s="856" t="s">
        <v>277</v>
      </c>
      <c r="G328" s="856" t="s">
        <v>49</v>
      </c>
      <c r="H328" s="868">
        <f>2448.424+1403.59869+293.385</f>
        <v>4145.40769</v>
      </c>
      <c r="I328" s="322">
        <v>2074.133</v>
      </c>
      <c r="J328" s="36">
        <v>1538.992</v>
      </c>
      <c r="K328" s="93">
        <v>1403598.69</v>
      </c>
    </row>
    <row r="329" spans="1:10" ht="12.75">
      <c r="A329" s="854"/>
      <c r="B329" s="858" t="s">
        <v>95</v>
      </c>
      <c r="C329" s="856" t="s">
        <v>23</v>
      </c>
      <c r="D329" s="856" t="s">
        <v>271</v>
      </c>
      <c r="E329" s="856" t="s">
        <v>25</v>
      </c>
      <c r="F329" s="856" t="s">
        <v>277</v>
      </c>
      <c r="G329" s="856" t="s">
        <v>96</v>
      </c>
      <c r="H329" s="868">
        <v>0.713</v>
      </c>
      <c r="I329" s="322">
        <v>1</v>
      </c>
      <c r="J329" s="36">
        <v>1</v>
      </c>
    </row>
    <row r="330" spans="1:10" ht="31.5">
      <c r="A330" s="854"/>
      <c r="B330" s="851" t="s">
        <v>79</v>
      </c>
      <c r="C330" s="852" t="s">
        <v>23</v>
      </c>
      <c r="D330" s="852" t="s">
        <v>271</v>
      </c>
      <c r="E330" s="852" t="s">
        <v>25</v>
      </c>
      <c r="F330" s="852" t="s">
        <v>80</v>
      </c>
      <c r="G330" s="856"/>
      <c r="H330" s="876">
        <f>H331</f>
        <v>139.6</v>
      </c>
      <c r="I330" s="322"/>
      <c r="J330" s="36"/>
    </row>
    <row r="331" spans="1:10" ht="12.75">
      <c r="A331" s="854"/>
      <c r="B331" s="855" t="s">
        <v>73</v>
      </c>
      <c r="C331" s="856" t="s">
        <v>23</v>
      </c>
      <c r="D331" s="856" t="s">
        <v>271</v>
      </c>
      <c r="E331" s="856" t="s">
        <v>25</v>
      </c>
      <c r="F331" s="856" t="s">
        <v>104</v>
      </c>
      <c r="G331" s="856"/>
      <c r="H331" s="868">
        <f>H332</f>
        <v>139.6</v>
      </c>
      <c r="I331" s="322"/>
      <c r="J331" s="36"/>
    </row>
    <row r="332" spans="1:10" ht="12.75">
      <c r="A332" s="854"/>
      <c r="B332" s="855" t="s">
        <v>73</v>
      </c>
      <c r="C332" s="856" t="s">
        <v>23</v>
      </c>
      <c r="D332" s="856" t="s">
        <v>271</v>
      </c>
      <c r="E332" s="856" t="s">
        <v>25</v>
      </c>
      <c r="F332" s="856" t="s">
        <v>82</v>
      </c>
      <c r="G332" s="856"/>
      <c r="H332" s="868">
        <f>H333</f>
        <v>139.6</v>
      </c>
      <c r="I332" s="322"/>
      <c r="J332" s="36"/>
    </row>
    <row r="333" spans="1:10" ht="24">
      <c r="A333" s="917"/>
      <c r="B333" s="918" t="s">
        <v>788</v>
      </c>
      <c r="C333" s="856" t="s">
        <v>23</v>
      </c>
      <c r="D333" s="856" t="s">
        <v>271</v>
      </c>
      <c r="E333" s="856" t="s">
        <v>25</v>
      </c>
      <c r="F333" s="856" t="s">
        <v>787</v>
      </c>
      <c r="G333" s="856"/>
      <c r="H333" s="868">
        <f>H334</f>
        <v>139.6</v>
      </c>
      <c r="I333" s="322"/>
      <c r="J333" s="36"/>
    </row>
    <row r="334" spans="1:10" ht="12.75">
      <c r="A334" s="917"/>
      <c r="B334" s="919" t="s">
        <v>668</v>
      </c>
      <c r="C334" s="856" t="s">
        <v>23</v>
      </c>
      <c r="D334" s="856" t="s">
        <v>271</v>
      </c>
      <c r="E334" s="856" t="s">
        <v>25</v>
      </c>
      <c r="F334" s="856" t="s">
        <v>787</v>
      </c>
      <c r="G334" s="856" t="s">
        <v>253</v>
      </c>
      <c r="H334" s="868">
        <v>139.6</v>
      </c>
      <c r="I334" s="322"/>
      <c r="J334" s="36"/>
    </row>
    <row r="335" spans="1:10" ht="12.75">
      <c r="A335" s="850"/>
      <c r="B335" s="851" t="s">
        <v>278</v>
      </c>
      <c r="C335" s="852" t="s">
        <v>23</v>
      </c>
      <c r="D335" s="852" t="s">
        <v>271</v>
      </c>
      <c r="E335" s="852" t="s">
        <v>64</v>
      </c>
      <c r="F335" s="852"/>
      <c r="G335" s="852"/>
      <c r="H335" s="876">
        <f aca="true" t="shared" si="32" ref="H335:J336">H336</f>
        <v>1672.26</v>
      </c>
      <c r="I335" s="323">
        <f t="shared" si="32"/>
        <v>1250.5</v>
      </c>
      <c r="J335" s="38">
        <f t="shared" si="32"/>
        <v>1348</v>
      </c>
    </row>
    <row r="336" spans="1:10" ht="31.5">
      <c r="A336" s="850"/>
      <c r="B336" s="878" t="s">
        <v>258</v>
      </c>
      <c r="C336" s="852" t="s">
        <v>23</v>
      </c>
      <c r="D336" s="852" t="s">
        <v>271</v>
      </c>
      <c r="E336" s="852" t="s">
        <v>64</v>
      </c>
      <c r="F336" s="852" t="s">
        <v>259</v>
      </c>
      <c r="G336" s="852"/>
      <c r="H336" s="876">
        <f t="shared" si="32"/>
        <v>1672.26</v>
      </c>
      <c r="I336" s="323">
        <f t="shared" si="32"/>
        <v>1250.5</v>
      </c>
      <c r="J336" s="38">
        <f t="shared" si="32"/>
        <v>1348</v>
      </c>
    </row>
    <row r="337" spans="1:10" ht="33.75">
      <c r="A337" s="854"/>
      <c r="B337" s="872" t="s">
        <v>279</v>
      </c>
      <c r="C337" s="856" t="s">
        <v>23</v>
      </c>
      <c r="D337" s="856" t="s">
        <v>271</v>
      </c>
      <c r="E337" s="856" t="s">
        <v>64</v>
      </c>
      <c r="F337" s="856" t="s">
        <v>280</v>
      </c>
      <c r="G337" s="856"/>
      <c r="H337" s="868">
        <f>H338+H341</f>
        <v>1672.26</v>
      </c>
      <c r="I337" s="322">
        <f>I338+I341</f>
        <v>1250.5</v>
      </c>
      <c r="J337" s="36">
        <f>J338+J341</f>
        <v>1348</v>
      </c>
    </row>
    <row r="338" spans="1:10" ht="12.75" hidden="1">
      <c r="A338" s="854"/>
      <c r="B338" s="866" t="s">
        <v>281</v>
      </c>
      <c r="C338" s="856" t="s">
        <v>23</v>
      </c>
      <c r="D338" s="856" t="s">
        <v>271</v>
      </c>
      <c r="E338" s="856" t="s">
        <v>64</v>
      </c>
      <c r="F338" s="856" t="s">
        <v>282</v>
      </c>
      <c r="G338" s="856"/>
      <c r="H338" s="868">
        <f aca="true" t="shared" si="33" ref="H338:J339">H339</f>
        <v>1672.26</v>
      </c>
      <c r="I338" s="322">
        <f t="shared" si="33"/>
        <v>1250.5</v>
      </c>
      <c r="J338" s="36">
        <f t="shared" si="33"/>
        <v>1348</v>
      </c>
    </row>
    <row r="339" spans="1:10" ht="12.75">
      <c r="A339" s="854"/>
      <c r="B339" s="335" t="s">
        <v>283</v>
      </c>
      <c r="C339" s="856" t="s">
        <v>23</v>
      </c>
      <c r="D339" s="856" t="s">
        <v>271</v>
      </c>
      <c r="E339" s="856" t="s">
        <v>64</v>
      </c>
      <c r="F339" s="856" t="s">
        <v>284</v>
      </c>
      <c r="G339" s="856"/>
      <c r="H339" s="868">
        <f t="shared" si="33"/>
        <v>1672.26</v>
      </c>
      <c r="I339" s="322">
        <f t="shared" si="33"/>
        <v>1250.5</v>
      </c>
      <c r="J339" s="36">
        <f t="shared" si="33"/>
        <v>1348</v>
      </c>
    </row>
    <row r="340" spans="1:10" ht="23.25" thickBot="1">
      <c r="A340" s="920"/>
      <c r="B340" s="921" t="s">
        <v>48</v>
      </c>
      <c r="C340" s="922" t="s">
        <v>23</v>
      </c>
      <c r="D340" s="922" t="s">
        <v>271</v>
      </c>
      <c r="E340" s="922" t="s">
        <v>64</v>
      </c>
      <c r="F340" s="922" t="s">
        <v>284</v>
      </c>
      <c r="G340" s="922" t="s">
        <v>49</v>
      </c>
      <c r="H340" s="923">
        <f>1238.5+433.76</f>
        <v>1672.26</v>
      </c>
      <c r="I340" s="327">
        <v>1250.5</v>
      </c>
      <c r="J340" s="45">
        <v>1348</v>
      </c>
    </row>
    <row r="341" spans="1:8" ht="12.75">
      <c r="A341" s="783"/>
      <c r="B341" s="775"/>
      <c r="C341" s="791"/>
      <c r="D341" s="774"/>
      <c r="E341" s="774"/>
      <c r="F341" s="774"/>
      <c r="G341" s="774"/>
      <c r="H341" s="806"/>
    </row>
  </sheetData>
  <sheetProtection/>
  <mergeCells count="4">
    <mergeCell ref="A25:H25"/>
    <mergeCell ref="B22:H22"/>
    <mergeCell ref="A23:H23"/>
    <mergeCell ref="A24:H24"/>
  </mergeCells>
  <printOptions/>
  <pageMargins left="0.5905511811023623" right="0.5905511811023623" top="0.3" bottom="0.3" header="0.31" footer="0.32"/>
  <pageSetup firstPageNumber="55" useFirstPageNumber="1" fitToHeight="16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6"/>
  <sheetViews>
    <sheetView zoomScale="90" zoomScaleNormal="90" zoomScaleSheetLayoutView="106" zoomScalePageLayoutView="0" workbookViewId="0" topLeftCell="A1">
      <selection activeCell="B38" sqref="B38"/>
    </sheetView>
  </sheetViews>
  <sheetFormatPr defaultColWidth="9.140625" defaultRowHeight="12.75"/>
  <cols>
    <col min="1" max="1" width="5.28125" style="1" customWidth="1"/>
    <col min="2" max="2" width="62.421875" style="2" customWidth="1"/>
    <col min="3" max="3" width="10.00390625" style="3" customWidth="1"/>
    <col min="4" max="4" width="9.28125" style="4" customWidth="1"/>
    <col min="5" max="5" width="10.421875" style="4" customWidth="1"/>
    <col min="6" max="6" width="11.57421875" style="4" customWidth="1"/>
    <col min="7" max="7" width="10.28125" style="4" customWidth="1"/>
    <col min="8" max="9" width="14.7109375" style="108" hidden="1" customWidth="1"/>
    <col min="10" max="10" width="15.8515625" style="108" hidden="1" customWidth="1"/>
    <col min="11" max="11" width="18.7109375" style="108" customWidth="1"/>
    <col min="12" max="12" width="15.28125" style="1" customWidth="1"/>
    <col min="13" max="15" width="9.140625" style="1" customWidth="1"/>
    <col min="16" max="17" width="8.8515625" style="1" customWidth="1"/>
    <col min="18" max="18" width="15.421875" style="1" customWidth="1"/>
    <col min="19" max="21" width="9.140625" style="1" customWidth="1"/>
    <col min="22" max="22" width="13.57421875" style="1" hidden="1" customWidth="1"/>
    <col min="23" max="23" width="13.7109375" style="1" hidden="1" customWidth="1"/>
    <col min="24" max="16384" width="9.140625" style="1" customWidth="1"/>
  </cols>
  <sheetData>
    <row r="1" spans="3:12" ht="12.75">
      <c r="C1" s="791"/>
      <c r="D1" s="774"/>
      <c r="E1" s="774"/>
      <c r="F1" s="774"/>
      <c r="G1" s="774"/>
      <c r="H1" s="581"/>
      <c r="I1" s="581"/>
      <c r="J1" s="581"/>
      <c r="K1" s="581"/>
      <c r="L1" s="776" t="s">
        <v>808</v>
      </c>
    </row>
    <row r="2" spans="3:12" ht="12.75">
      <c r="C2" s="791"/>
      <c r="D2" s="774"/>
      <c r="E2" s="774"/>
      <c r="F2" s="774"/>
      <c r="G2" s="774"/>
      <c r="H2" s="581"/>
      <c r="I2" s="581"/>
      <c r="J2" s="581"/>
      <c r="K2" s="581"/>
      <c r="L2" s="776" t="s">
        <v>1</v>
      </c>
    </row>
    <row r="3" spans="3:12" ht="12.75">
      <c r="C3" s="791"/>
      <c r="D3" s="774"/>
      <c r="E3" s="774"/>
      <c r="F3" s="774"/>
      <c r="G3" s="774"/>
      <c r="H3" s="581"/>
      <c r="I3" s="581"/>
      <c r="J3" s="581"/>
      <c r="K3" s="581"/>
      <c r="L3" s="776" t="s">
        <v>349</v>
      </c>
    </row>
    <row r="4" spans="3:12" ht="12.75">
      <c r="C4" s="791"/>
      <c r="D4" s="774"/>
      <c r="E4" s="774"/>
      <c r="F4" s="774"/>
      <c r="G4" s="774"/>
      <c r="H4" s="581"/>
      <c r="I4" s="581"/>
      <c r="J4" s="581"/>
      <c r="K4" s="581"/>
      <c r="L4" s="776" t="s">
        <v>3</v>
      </c>
    </row>
    <row r="5" spans="3:12" ht="12.75">
      <c r="C5" s="791"/>
      <c r="D5" s="774"/>
      <c r="E5" s="774"/>
      <c r="F5" s="774"/>
      <c r="G5" s="774"/>
      <c r="H5" s="581"/>
      <c r="I5" s="581"/>
      <c r="J5" s="581"/>
      <c r="K5" s="581"/>
      <c r="L5" s="581" t="s">
        <v>807</v>
      </c>
    </row>
    <row r="6" spans="3:12" ht="12.75">
      <c r="C6" s="791"/>
      <c r="D6" s="774"/>
      <c r="E6" s="774"/>
      <c r="F6" s="774"/>
      <c r="G6" s="774"/>
      <c r="H6" s="581"/>
      <c r="I6" s="581"/>
      <c r="J6" s="581"/>
      <c r="K6" s="581"/>
      <c r="L6" s="806"/>
    </row>
    <row r="7" spans="3:12" ht="12.75">
      <c r="C7" s="791"/>
      <c r="D7" s="774"/>
      <c r="E7" s="774"/>
      <c r="F7" s="774"/>
      <c r="G7" s="774"/>
      <c r="H7" s="581"/>
      <c r="I7" s="581"/>
      <c r="J7" s="581"/>
      <c r="K7" s="581"/>
      <c r="L7" s="819" t="s">
        <v>5</v>
      </c>
    </row>
    <row r="8" spans="3:12" ht="12.75">
      <c r="C8" s="791"/>
      <c r="D8" s="774"/>
      <c r="E8" s="774"/>
      <c r="F8" s="774"/>
      <c r="G8" s="774"/>
      <c r="H8" s="581"/>
      <c r="I8" s="581"/>
      <c r="J8" s="581"/>
      <c r="K8" s="581"/>
      <c r="L8" s="13"/>
    </row>
    <row r="9" spans="3:12" ht="12.75">
      <c r="C9" s="791"/>
      <c r="D9" s="774"/>
      <c r="E9" s="774"/>
      <c r="F9" s="774"/>
      <c r="G9" s="774"/>
      <c r="H9" s="581"/>
      <c r="I9" s="581"/>
      <c r="J9" s="581"/>
      <c r="K9" s="581"/>
      <c r="L9" s="819" t="s">
        <v>6</v>
      </c>
    </row>
    <row r="10" spans="3:12" ht="12.75">
      <c r="C10" s="791"/>
      <c r="D10" s="774"/>
      <c r="E10" s="774"/>
      <c r="F10" s="774"/>
      <c r="G10" s="774"/>
      <c r="H10" s="581"/>
      <c r="I10" s="581"/>
      <c r="J10" s="581"/>
      <c r="K10" s="581"/>
      <c r="L10" s="783"/>
    </row>
    <row r="11" spans="3:19" ht="15.75">
      <c r="C11" s="791"/>
      <c r="D11" s="774"/>
      <c r="E11" s="774"/>
      <c r="F11" s="774"/>
      <c r="G11" s="774"/>
      <c r="H11" s="581"/>
      <c r="I11" s="581"/>
      <c r="J11" s="581"/>
      <c r="K11" s="820"/>
      <c r="L11" s="776" t="s">
        <v>803</v>
      </c>
      <c r="M11" s="6"/>
      <c r="N11" s="6"/>
      <c r="O11" s="6"/>
      <c r="P11" s="6"/>
      <c r="Q11" s="6"/>
      <c r="R11" s="6"/>
      <c r="S11" s="6"/>
    </row>
    <row r="12" spans="3:19" ht="15.75">
      <c r="C12" s="791"/>
      <c r="D12" s="774"/>
      <c r="E12" s="820"/>
      <c r="F12" s="820"/>
      <c r="G12" s="820"/>
      <c r="H12" s="820"/>
      <c r="I12" s="581"/>
      <c r="J12" s="581"/>
      <c r="K12" s="820"/>
      <c r="L12" s="776" t="s">
        <v>1</v>
      </c>
      <c r="M12" s="6"/>
      <c r="N12" s="6"/>
      <c r="O12" s="6"/>
      <c r="Q12" s="6"/>
      <c r="R12" s="6"/>
      <c r="S12" s="6"/>
    </row>
    <row r="13" spans="3:21" ht="15.75">
      <c r="C13" s="791"/>
      <c r="D13" s="777" t="s">
        <v>2</v>
      </c>
      <c r="E13" s="777"/>
      <c r="F13" s="777"/>
      <c r="G13" s="777"/>
      <c r="H13" s="777"/>
      <c r="I13" s="777"/>
      <c r="J13" s="777"/>
      <c r="K13" s="777"/>
      <c r="L13" s="777"/>
      <c r="M13" s="6"/>
      <c r="N13" s="6"/>
      <c r="O13" s="6"/>
      <c r="P13" s="6"/>
      <c r="Q13" s="6"/>
      <c r="R13" s="6"/>
      <c r="S13" s="6"/>
      <c r="T13" s="6"/>
      <c r="U13" s="6"/>
    </row>
    <row r="14" spans="3:19" ht="15.75">
      <c r="C14" s="791"/>
      <c r="D14" s="774"/>
      <c r="E14" s="820"/>
      <c r="F14" s="820"/>
      <c r="G14" s="820"/>
      <c r="H14" s="820"/>
      <c r="I14" s="581"/>
      <c r="J14" s="581"/>
      <c r="K14" s="820"/>
      <c r="L14" s="776" t="s">
        <v>3</v>
      </c>
      <c r="M14" s="6"/>
      <c r="N14" s="6"/>
      <c r="O14" s="6"/>
      <c r="P14" s="6"/>
      <c r="Q14" s="6"/>
      <c r="R14" s="6"/>
      <c r="S14" s="6"/>
    </row>
    <row r="15" spans="3:19" ht="15.75">
      <c r="C15" s="791"/>
      <c r="D15" s="774"/>
      <c r="E15" s="924"/>
      <c r="F15" s="924"/>
      <c r="G15" s="924"/>
      <c r="H15" s="924"/>
      <c r="I15" s="581"/>
      <c r="J15" s="581"/>
      <c r="K15" s="924"/>
      <c r="L15" s="781" t="s">
        <v>809</v>
      </c>
      <c r="M15" s="111"/>
      <c r="N15" s="111"/>
      <c r="O15" s="111"/>
      <c r="P15" s="10"/>
      <c r="R15" s="441"/>
      <c r="S15" s="441"/>
    </row>
    <row r="16" spans="3:19" ht="15.75">
      <c r="C16" s="791"/>
      <c r="D16" s="774"/>
      <c r="E16" s="774"/>
      <c r="F16" s="774"/>
      <c r="G16" s="774"/>
      <c r="H16" s="581"/>
      <c r="I16" s="581"/>
      <c r="J16" s="581"/>
      <c r="K16" s="774"/>
      <c r="L16" s="774"/>
      <c r="M16" s="4"/>
      <c r="N16" s="4"/>
      <c r="O16" s="108"/>
      <c r="P16" s="5"/>
      <c r="Q16" s="5"/>
      <c r="R16" s="5"/>
      <c r="S16" s="5"/>
    </row>
    <row r="17" spans="3:19" ht="15.75">
      <c r="C17" s="791"/>
      <c r="D17" s="442"/>
      <c r="E17" s="442"/>
      <c r="F17" s="780"/>
      <c r="G17" s="780"/>
      <c r="H17" s="781"/>
      <c r="I17" s="581"/>
      <c r="J17" s="581"/>
      <c r="K17" s="774"/>
      <c r="L17" s="781" t="s">
        <v>5</v>
      </c>
      <c r="M17" s="12"/>
      <c r="N17" s="12"/>
      <c r="O17" s="104"/>
      <c r="P17" s="5"/>
      <c r="Q17" s="5"/>
      <c r="R17" s="5"/>
      <c r="S17" s="5"/>
    </row>
    <row r="18" spans="3:18" ht="15.75">
      <c r="C18" s="791"/>
      <c r="D18" s="774"/>
      <c r="E18" s="780"/>
      <c r="F18" s="780"/>
      <c r="G18" s="780"/>
      <c r="H18" s="105"/>
      <c r="I18" s="581"/>
      <c r="J18" s="581"/>
      <c r="K18" s="774"/>
      <c r="L18" s="780"/>
      <c r="M18" s="12"/>
      <c r="N18" s="12"/>
      <c r="O18" s="105"/>
      <c r="Q18" s="5"/>
      <c r="R18" s="5"/>
    </row>
    <row r="19" spans="3:19" ht="15.75">
      <c r="C19" s="791"/>
      <c r="D19" s="774"/>
      <c r="E19" s="780"/>
      <c r="F19" s="780"/>
      <c r="G19" s="780"/>
      <c r="H19" s="781"/>
      <c r="I19" s="581"/>
      <c r="J19" s="581"/>
      <c r="K19" s="774"/>
      <c r="L19" s="781" t="s">
        <v>6</v>
      </c>
      <c r="M19" s="12"/>
      <c r="N19" s="12"/>
      <c r="O19" s="104"/>
      <c r="P19" s="5"/>
      <c r="Q19" s="5"/>
      <c r="R19" s="5"/>
      <c r="S19" s="5"/>
    </row>
    <row r="20" spans="2:18" ht="15.75">
      <c r="B20" s="46"/>
      <c r="C20" s="808"/>
      <c r="D20" s="809"/>
      <c r="E20" s="809"/>
      <c r="F20" s="809"/>
      <c r="G20" s="809"/>
      <c r="H20" s="810"/>
      <c r="I20" s="811"/>
      <c r="J20" s="812"/>
      <c r="K20" s="813"/>
      <c r="L20" s="774"/>
      <c r="M20" s="4"/>
      <c r="N20" s="4"/>
      <c r="O20" s="108"/>
      <c r="P20" s="5"/>
      <c r="Q20" s="5"/>
      <c r="R20" s="5"/>
    </row>
    <row r="21" spans="2:11" ht="12.75">
      <c r="B21" s="46"/>
      <c r="C21" s="47"/>
      <c r="D21" s="48"/>
      <c r="E21" s="48"/>
      <c r="F21" s="48"/>
      <c r="G21" s="49" t="s">
        <v>346</v>
      </c>
      <c r="H21" s="114" t="e">
        <f>H20-#REF!</f>
        <v>#REF!</v>
      </c>
      <c r="I21" s="112" t="s">
        <v>347</v>
      </c>
      <c r="J21" s="113">
        <v>1804.9</v>
      </c>
      <c r="K21" s="115">
        <v>3685.4</v>
      </c>
    </row>
    <row r="22" spans="2:11" ht="15.75">
      <c r="B22" s="570"/>
      <c r="C22" s="570"/>
      <c r="D22" s="570"/>
      <c r="E22" s="570"/>
      <c r="F22" s="570"/>
      <c r="G22" s="570"/>
      <c r="H22" s="570"/>
      <c r="I22" s="50" t="s">
        <v>346</v>
      </c>
      <c r="J22" s="51" t="e">
        <f>J20-J21-#REF!</f>
        <v>#REF!</v>
      </c>
      <c r="K22" s="52"/>
    </row>
    <row r="23" spans="1:11" ht="15" customHeight="1">
      <c r="A23" s="577" t="s">
        <v>7</v>
      </c>
      <c r="B23" s="577"/>
      <c r="C23" s="577"/>
      <c r="D23" s="577"/>
      <c r="E23" s="577"/>
      <c r="F23" s="577"/>
      <c r="G23" s="577"/>
      <c r="H23" s="577"/>
      <c r="I23" s="53"/>
      <c r="J23" s="1"/>
      <c r="K23" s="1"/>
    </row>
    <row r="24" spans="1:23" ht="15" customHeight="1">
      <c r="A24" s="577" t="s">
        <v>8</v>
      </c>
      <c r="B24" s="577"/>
      <c r="C24" s="577"/>
      <c r="D24" s="577"/>
      <c r="E24" s="577"/>
      <c r="F24" s="577"/>
      <c r="G24" s="577"/>
      <c r="H24" s="577"/>
      <c r="I24" s="53"/>
      <c r="J24" s="1"/>
      <c r="K24" s="443">
        <v>80951.2</v>
      </c>
      <c r="L24" s="443">
        <v>84045.2</v>
      </c>
      <c r="V24" s="444" t="e">
        <f>#REF!-#REF!</f>
        <v>#REF!</v>
      </c>
      <c r="W24" s="444" t="e">
        <f>#REF!-#REF!</f>
        <v>#REF!</v>
      </c>
    </row>
    <row r="25" spans="1:23" ht="15" customHeight="1">
      <c r="A25" s="577" t="s">
        <v>804</v>
      </c>
      <c r="B25" s="577"/>
      <c r="C25" s="577"/>
      <c r="D25" s="577"/>
      <c r="E25" s="577"/>
      <c r="F25" s="577"/>
      <c r="G25" s="577"/>
      <c r="H25" s="577"/>
      <c r="I25" s="53"/>
      <c r="J25" s="53"/>
      <c r="K25" s="443">
        <f>K24-K28</f>
        <v>2008.800000000003</v>
      </c>
      <c r="L25" s="443">
        <f>L24-L28</f>
        <v>4172.300000000003</v>
      </c>
      <c r="P25" s="3"/>
      <c r="Q25" s="3"/>
      <c r="R25" s="3"/>
      <c r="S25" s="3"/>
      <c r="T25" s="3"/>
      <c r="U25" s="3"/>
      <c r="V25" s="3">
        <v>2016</v>
      </c>
      <c r="W25" s="3">
        <v>2017</v>
      </c>
    </row>
    <row r="26" spans="1:23" ht="16.5" thickBot="1">
      <c r="A26" s="20"/>
      <c r="B26" s="21"/>
      <c r="C26" s="22"/>
      <c r="D26" s="23"/>
      <c r="E26" s="23"/>
      <c r="F26" s="23"/>
      <c r="G26" s="23"/>
      <c r="H26" s="119" t="s">
        <v>10</v>
      </c>
      <c r="I26" s="119"/>
      <c r="J26" s="119"/>
      <c r="K26" s="119"/>
      <c r="V26" s="1" t="s">
        <v>805</v>
      </c>
      <c r="W26" s="1" t="s">
        <v>805</v>
      </c>
    </row>
    <row r="27" spans="1:12" ht="21">
      <c r="A27" s="925" t="s">
        <v>11</v>
      </c>
      <c r="B27" s="926" t="s">
        <v>12</v>
      </c>
      <c r="C27" s="828" t="s">
        <v>13</v>
      </c>
      <c r="D27" s="829" t="s">
        <v>14</v>
      </c>
      <c r="E27" s="829" t="s">
        <v>15</v>
      </c>
      <c r="F27" s="829" t="s">
        <v>16</v>
      </c>
      <c r="G27" s="829" t="s">
        <v>17</v>
      </c>
      <c r="H27" s="927" t="s">
        <v>18</v>
      </c>
      <c r="I27" s="927" t="s">
        <v>19</v>
      </c>
      <c r="J27" s="927" t="s">
        <v>20</v>
      </c>
      <c r="K27" s="927" t="s">
        <v>19</v>
      </c>
      <c r="L27" s="830" t="s">
        <v>20</v>
      </c>
    </row>
    <row r="28" spans="1:12" ht="13.5" thickBot="1">
      <c r="A28" s="928"/>
      <c r="B28" s="929" t="s">
        <v>806</v>
      </c>
      <c r="C28" s="930"/>
      <c r="D28" s="834"/>
      <c r="E28" s="834"/>
      <c r="F28" s="834"/>
      <c r="G28" s="834"/>
      <c r="H28" s="931">
        <f>H29+H54+H310</f>
        <v>101533.09999999999</v>
      </c>
      <c r="I28" s="931">
        <f>I29+I54</f>
        <v>240676.31900000002</v>
      </c>
      <c r="J28" s="931">
        <f>J29+J54</f>
        <v>230076.36200000002</v>
      </c>
      <c r="K28" s="931">
        <f>K29+K54+K310</f>
        <v>78942.4</v>
      </c>
      <c r="L28" s="932">
        <f>L29+L54+L310</f>
        <v>79872.9</v>
      </c>
    </row>
    <row r="29" spans="1:12" ht="21.75" thickBot="1">
      <c r="A29" s="933">
        <v>1</v>
      </c>
      <c r="B29" s="934" t="s">
        <v>22</v>
      </c>
      <c r="C29" s="843" t="s">
        <v>23</v>
      </c>
      <c r="D29" s="843"/>
      <c r="E29" s="843"/>
      <c r="F29" s="843"/>
      <c r="G29" s="843"/>
      <c r="H29" s="935">
        <f>H30</f>
        <v>2717.9219999999996</v>
      </c>
      <c r="I29" s="935">
        <f>I30</f>
        <v>6828.98</v>
      </c>
      <c r="J29" s="935">
        <f>J30</f>
        <v>6828.98</v>
      </c>
      <c r="K29" s="935">
        <f>K30</f>
        <v>2531.0699999999997</v>
      </c>
      <c r="L29" s="936">
        <f>L30</f>
        <v>2637.06</v>
      </c>
    </row>
    <row r="30" spans="1:12" ht="12.75">
      <c r="A30" s="937"/>
      <c r="B30" s="938" t="s">
        <v>24</v>
      </c>
      <c r="C30" s="939"/>
      <c r="D30" s="848" t="s">
        <v>25</v>
      </c>
      <c r="E30" s="848" t="s">
        <v>26</v>
      </c>
      <c r="F30" s="848"/>
      <c r="G30" s="848"/>
      <c r="H30" s="940">
        <f>H31+H37+H48</f>
        <v>2717.9219999999996</v>
      </c>
      <c r="I30" s="940">
        <f>I31+I37</f>
        <v>6828.98</v>
      </c>
      <c r="J30" s="940">
        <f>J31+J37</f>
        <v>6828.98</v>
      </c>
      <c r="K30" s="940">
        <f>K31+K37+K48</f>
        <v>2531.0699999999997</v>
      </c>
      <c r="L30" s="941">
        <f>L31+L37+L48</f>
        <v>2637.06</v>
      </c>
    </row>
    <row r="31" spans="1:12" ht="21" hidden="1">
      <c r="A31" s="942"/>
      <c r="B31" s="943" t="s">
        <v>27</v>
      </c>
      <c r="C31" s="912"/>
      <c r="D31" s="852" t="s">
        <v>25</v>
      </c>
      <c r="E31" s="852" t="s">
        <v>28</v>
      </c>
      <c r="F31" s="852"/>
      <c r="G31" s="852"/>
      <c r="H31" s="944">
        <f aca="true" t="shared" si="0" ref="H31:L35">H32</f>
        <v>0</v>
      </c>
      <c r="I31" s="944">
        <f t="shared" si="0"/>
        <v>1780.07</v>
      </c>
      <c r="J31" s="944">
        <f t="shared" si="0"/>
        <v>1780.07</v>
      </c>
      <c r="K31" s="944">
        <f t="shared" si="0"/>
        <v>0</v>
      </c>
      <c r="L31" s="945">
        <f t="shared" si="0"/>
        <v>0</v>
      </c>
    </row>
    <row r="32" spans="1:12" ht="22.5" hidden="1">
      <c r="A32" s="946"/>
      <c r="B32" s="947" t="s">
        <v>29</v>
      </c>
      <c r="C32" s="910"/>
      <c r="D32" s="856" t="s">
        <v>25</v>
      </c>
      <c r="E32" s="856" t="s">
        <v>28</v>
      </c>
      <c r="F32" s="856" t="s">
        <v>30</v>
      </c>
      <c r="G32" s="856"/>
      <c r="H32" s="948">
        <f t="shared" si="0"/>
        <v>0</v>
      </c>
      <c r="I32" s="948">
        <f t="shared" si="0"/>
        <v>1780.07</v>
      </c>
      <c r="J32" s="948">
        <f t="shared" si="0"/>
        <v>1780.07</v>
      </c>
      <c r="K32" s="948">
        <f t="shared" si="0"/>
        <v>0</v>
      </c>
      <c r="L32" s="949">
        <f t="shared" si="0"/>
        <v>0</v>
      </c>
    </row>
    <row r="33" spans="1:12" ht="22.5" hidden="1">
      <c r="A33" s="942"/>
      <c r="B33" s="947" t="s">
        <v>31</v>
      </c>
      <c r="C33" s="910"/>
      <c r="D33" s="856" t="s">
        <v>25</v>
      </c>
      <c r="E33" s="856" t="s">
        <v>28</v>
      </c>
      <c r="F33" s="856" t="s">
        <v>32</v>
      </c>
      <c r="G33" s="856"/>
      <c r="H33" s="948">
        <f t="shared" si="0"/>
        <v>0</v>
      </c>
      <c r="I33" s="948">
        <f t="shared" si="0"/>
        <v>1780.07</v>
      </c>
      <c r="J33" s="948">
        <f t="shared" si="0"/>
        <v>1780.07</v>
      </c>
      <c r="K33" s="948">
        <f t="shared" si="0"/>
        <v>0</v>
      </c>
      <c r="L33" s="949">
        <f t="shared" si="0"/>
        <v>0</v>
      </c>
    </row>
    <row r="34" spans="1:12" ht="12.75" hidden="1">
      <c r="A34" s="942"/>
      <c r="B34" s="947" t="s">
        <v>33</v>
      </c>
      <c r="C34" s="910"/>
      <c r="D34" s="856" t="s">
        <v>34</v>
      </c>
      <c r="E34" s="856" t="s">
        <v>35</v>
      </c>
      <c r="F34" s="856" t="s">
        <v>36</v>
      </c>
      <c r="G34" s="856"/>
      <c r="H34" s="948">
        <f t="shared" si="0"/>
        <v>0</v>
      </c>
      <c r="I34" s="948">
        <f t="shared" si="0"/>
        <v>1780.07</v>
      </c>
      <c r="J34" s="948">
        <f t="shared" si="0"/>
        <v>1780.07</v>
      </c>
      <c r="K34" s="948">
        <f t="shared" si="0"/>
        <v>0</v>
      </c>
      <c r="L34" s="949">
        <f t="shared" si="0"/>
        <v>0</v>
      </c>
    </row>
    <row r="35" spans="1:12" ht="22.5" hidden="1">
      <c r="A35" s="942"/>
      <c r="B35" s="947" t="s">
        <v>31</v>
      </c>
      <c r="C35" s="910"/>
      <c r="D35" s="856" t="s">
        <v>34</v>
      </c>
      <c r="E35" s="856" t="s">
        <v>35</v>
      </c>
      <c r="F35" s="856" t="s">
        <v>37</v>
      </c>
      <c r="G35" s="856"/>
      <c r="H35" s="948">
        <f t="shared" si="0"/>
        <v>0</v>
      </c>
      <c r="I35" s="948">
        <f t="shared" si="0"/>
        <v>1780.07</v>
      </c>
      <c r="J35" s="948">
        <f t="shared" si="0"/>
        <v>1780.07</v>
      </c>
      <c r="K35" s="948">
        <f t="shared" si="0"/>
        <v>0</v>
      </c>
      <c r="L35" s="949">
        <f t="shared" si="0"/>
        <v>0</v>
      </c>
    </row>
    <row r="36" spans="1:12" ht="12.75" hidden="1">
      <c r="A36" s="942"/>
      <c r="B36" s="950" t="s">
        <v>38</v>
      </c>
      <c r="C36" s="911"/>
      <c r="D36" s="856" t="s">
        <v>25</v>
      </c>
      <c r="E36" s="856" t="s">
        <v>28</v>
      </c>
      <c r="F36" s="856" t="s">
        <v>37</v>
      </c>
      <c r="G36" s="856" t="s">
        <v>39</v>
      </c>
      <c r="H36" s="948"/>
      <c r="I36" s="948">
        <v>1780.07</v>
      </c>
      <c r="J36" s="948">
        <v>1780.07</v>
      </c>
      <c r="K36" s="948"/>
      <c r="L36" s="949"/>
    </row>
    <row r="37" spans="1:12" ht="31.5">
      <c r="A37" s="942"/>
      <c r="B37" s="943" t="s">
        <v>40</v>
      </c>
      <c r="C37" s="912"/>
      <c r="D37" s="852" t="s">
        <v>25</v>
      </c>
      <c r="E37" s="852" t="s">
        <v>41</v>
      </c>
      <c r="F37" s="852"/>
      <c r="G37" s="852"/>
      <c r="H37" s="944">
        <f>H38</f>
        <v>2529.7219999999998</v>
      </c>
      <c r="I37" s="944">
        <f>I38</f>
        <v>5048.91</v>
      </c>
      <c r="J37" s="944">
        <f>J38</f>
        <v>5048.91</v>
      </c>
      <c r="K37" s="944">
        <f>K38</f>
        <v>2531.0699999999997</v>
      </c>
      <c r="L37" s="945">
        <f>L38</f>
        <v>2637.06</v>
      </c>
    </row>
    <row r="38" spans="1:12" ht="33.75">
      <c r="A38" s="946"/>
      <c r="B38" s="947" t="s">
        <v>42</v>
      </c>
      <c r="C38" s="910"/>
      <c r="D38" s="856" t="s">
        <v>25</v>
      </c>
      <c r="E38" s="856" t="s">
        <v>41</v>
      </c>
      <c r="F38" s="856" t="s">
        <v>30</v>
      </c>
      <c r="G38" s="856"/>
      <c r="H38" s="948">
        <f>H39+H44</f>
        <v>2529.7219999999998</v>
      </c>
      <c r="I38" s="948">
        <f>I39+I44</f>
        <v>5048.91</v>
      </c>
      <c r="J38" s="948">
        <f>J39+J44</f>
        <v>5048.91</v>
      </c>
      <c r="K38" s="948">
        <f>K39+K44</f>
        <v>2531.0699999999997</v>
      </c>
      <c r="L38" s="949">
        <f>L39+L44</f>
        <v>2637.06</v>
      </c>
    </row>
    <row r="39" spans="1:12" ht="33.75">
      <c r="A39" s="942"/>
      <c r="B39" s="947" t="s">
        <v>43</v>
      </c>
      <c r="C39" s="910"/>
      <c r="D39" s="856" t="s">
        <v>25</v>
      </c>
      <c r="E39" s="856" t="s">
        <v>41</v>
      </c>
      <c r="F39" s="856" t="s">
        <v>44</v>
      </c>
      <c r="G39" s="856"/>
      <c r="H39" s="948">
        <f aca="true" t="shared" si="1" ref="H39:L40">H40</f>
        <v>1930.119</v>
      </c>
      <c r="I39" s="948">
        <f t="shared" si="1"/>
        <v>3624.87</v>
      </c>
      <c r="J39" s="948">
        <f t="shared" si="1"/>
        <v>3624.87</v>
      </c>
      <c r="K39" s="948">
        <f t="shared" si="1"/>
        <v>1871.5079999999998</v>
      </c>
      <c r="L39" s="949">
        <f t="shared" si="1"/>
        <v>1911.541</v>
      </c>
    </row>
    <row r="40" spans="1:12" ht="12.75">
      <c r="A40" s="942"/>
      <c r="B40" s="947" t="s">
        <v>33</v>
      </c>
      <c r="C40" s="910"/>
      <c r="D40" s="856" t="s">
        <v>25</v>
      </c>
      <c r="E40" s="856" t="s">
        <v>41</v>
      </c>
      <c r="F40" s="856" t="s">
        <v>45</v>
      </c>
      <c r="G40" s="856"/>
      <c r="H40" s="948">
        <f t="shared" si="1"/>
        <v>1930.119</v>
      </c>
      <c r="I40" s="948">
        <f t="shared" si="1"/>
        <v>3624.87</v>
      </c>
      <c r="J40" s="948">
        <f t="shared" si="1"/>
        <v>3624.87</v>
      </c>
      <c r="K40" s="948">
        <f t="shared" si="1"/>
        <v>1871.5079999999998</v>
      </c>
      <c r="L40" s="949">
        <f t="shared" si="1"/>
        <v>1911.541</v>
      </c>
    </row>
    <row r="41" spans="1:12" ht="12.75">
      <c r="A41" s="942"/>
      <c r="B41" s="947" t="s">
        <v>46</v>
      </c>
      <c r="C41" s="910"/>
      <c r="D41" s="856" t="s">
        <v>25</v>
      </c>
      <c r="E41" s="856" t="s">
        <v>41</v>
      </c>
      <c r="F41" s="856" t="s">
        <v>47</v>
      </c>
      <c r="G41" s="856"/>
      <c r="H41" s="948">
        <f>H42+H43</f>
        <v>1930.119</v>
      </c>
      <c r="I41" s="948">
        <f>I42+I43</f>
        <v>3624.87</v>
      </c>
      <c r="J41" s="948">
        <f>J42+J43</f>
        <v>3624.87</v>
      </c>
      <c r="K41" s="948">
        <f>K42+K43</f>
        <v>1871.5079999999998</v>
      </c>
      <c r="L41" s="949">
        <f>L42+L43</f>
        <v>1911.541</v>
      </c>
    </row>
    <row r="42" spans="1:12" ht="12.75">
      <c r="A42" s="942"/>
      <c r="B42" s="950" t="s">
        <v>38</v>
      </c>
      <c r="C42" s="911"/>
      <c r="D42" s="856" t="s">
        <v>25</v>
      </c>
      <c r="E42" s="856" t="s">
        <v>41</v>
      </c>
      <c r="F42" s="856" t="s">
        <v>47</v>
      </c>
      <c r="G42" s="856" t="s">
        <v>39</v>
      </c>
      <c r="H42" s="948">
        <v>611.298</v>
      </c>
      <c r="I42" s="948">
        <v>2113.77</v>
      </c>
      <c r="J42" s="948">
        <v>2113.77</v>
      </c>
      <c r="K42" s="948">
        <v>672.428</v>
      </c>
      <c r="L42" s="949">
        <v>739.672</v>
      </c>
    </row>
    <row r="43" spans="1:12" ht="22.5">
      <c r="A43" s="942"/>
      <c r="B43" s="950" t="s">
        <v>48</v>
      </c>
      <c r="C43" s="911"/>
      <c r="D43" s="856" t="s">
        <v>25</v>
      </c>
      <c r="E43" s="856" t="s">
        <v>41</v>
      </c>
      <c r="F43" s="856" t="s">
        <v>47</v>
      </c>
      <c r="G43" s="856" t="s">
        <v>49</v>
      </c>
      <c r="H43" s="948">
        <v>1318.821</v>
      </c>
      <c r="I43" s="948">
        <f>40+1471.1</f>
        <v>1511.1</v>
      </c>
      <c r="J43" s="948">
        <f>40+1471.1</f>
        <v>1511.1</v>
      </c>
      <c r="K43" s="948">
        <v>1199.08</v>
      </c>
      <c r="L43" s="949">
        <v>1171.869</v>
      </c>
    </row>
    <row r="44" spans="1:12" ht="33.75">
      <c r="A44" s="946"/>
      <c r="B44" s="951" t="s">
        <v>50</v>
      </c>
      <c r="C44" s="952"/>
      <c r="D44" s="856" t="s">
        <v>25</v>
      </c>
      <c r="E44" s="856" t="s">
        <v>41</v>
      </c>
      <c r="F44" s="856" t="s">
        <v>51</v>
      </c>
      <c r="G44" s="856"/>
      <c r="H44" s="948">
        <f aca="true" t="shared" si="2" ref="H44:L46">H45</f>
        <v>599.603</v>
      </c>
      <c r="I44" s="948">
        <f t="shared" si="2"/>
        <v>1424.04</v>
      </c>
      <c r="J44" s="948">
        <f t="shared" si="2"/>
        <v>1424.04</v>
      </c>
      <c r="K44" s="948">
        <f t="shared" si="2"/>
        <v>659.562</v>
      </c>
      <c r="L44" s="949">
        <f t="shared" si="2"/>
        <v>725.519</v>
      </c>
    </row>
    <row r="45" spans="1:12" ht="12.75">
      <c r="A45" s="946"/>
      <c r="B45" s="951" t="s">
        <v>33</v>
      </c>
      <c r="C45" s="952"/>
      <c r="D45" s="856" t="s">
        <v>25</v>
      </c>
      <c r="E45" s="856" t="s">
        <v>41</v>
      </c>
      <c r="F45" s="856" t="s">
        <v>52</v>
      </c>
      <c r="G45" s="856"/>
      <c r="H45" s="948">
        <f t="shared" si="2"/>
        <v>599.603</v>
      </c>
      <c r="I45" s="948">
        <f t="shared" si="2"/>
        <v>1424.04</v>
      </c>
      <c r="J45" s="948">
        <f t="shared" si="2"/>
        <v>1424.04</v>
      </c>
      <c r="K45" s="948">
        <f t="shared" si="2"/>
        <v>659.562</v>
      </c>
      <c r="L45" s="949">
        <f t="shared" si="2"/>
        <v>725.519</v>
      </c>
    </row>
    <row r="46" spans="1:12" ht="33.75">
      <c r="A46" s="946"/>
      <c r="B46" s="951" t="s">
        <v>53</v>
      </c>
      <c r="C46" s="952"/>
      <c r="D46" s="856" t="s">
        <v>25</v>
      </c>
      <c r="E46" s="856" t="s">
        <v>41</v>
      </c>
      <c r="F46" s="856" t="s">
        <v>54</v>
      </c>
      <c r="G46" s="856"/>
      <c r="H46" s="948">
        <f t="shared" si="2"/>
        <v>599.603</v>
      </c>
      <c r="I46" s="948">
        <f t="shared" si="2"/>
        <v>1424.04</v>
      </c>
      <c r="J46" s="948">
        <f t="shared" si="2"/>
        <v>1424.04</v>
      </c>
      <c r="K46" s="948">
        <f t="shared" si="2"/>
        <v>659.562</v>
      </c>
      <c r="L46" s="949">
        <f t="shared" si="2"/>
        <v>725.519</v>
      </c>
    </row>
    <row r="47" spans="1:12" ht="13.5" thickBot="1">
      <c r="A47" s="942"/>
      <c r="B47" s="950" t="s">
        <v>38</v>
      </c>
      <c r="C47" s="911"/>
      <c r="D47" s="856" t="s">
        <v>25</v>
      </c>
      <c r="E47" s="856" t="s">
        <v>41</v>
      </c>
      <c r="F47" s="856" t="s">
        <v>54</v>
      </c>
      <c r="G47" s="856" t="s">
        <v>39</v>
      </c>
      <c r="H47" s="948">
        <v>599.603</v>
      </c>
      <c r="I47" s="948">
        <v>1424.04</v>
      </c>
      <c r="J47" s="948">
        <v>1424.04</v>
      </c>
      <c r="K47" s="948">
        <v>659.562</v>
      </c>
      <c r="L47" s="949">
        <v>725.519</v>
      </c>
    </row>
    <row r="48" spans="1:12" ht="23.25" hidden="1" thickBot="1">
      <c r="A48" s="942"/>
      <c r="B48" s="951" t="s">
        <v>55</v>
      </c>
      <c r="C48" s="953"/>
      <c r="D48" s="852" t="s">
        <v>25</v>
      </c>
      <c r="E48" s="852" t="s">
        <v>56</v>
      </c>
      <c r="F48" s="852"/>
      <c r="G48" s="852"/>
      <c r="H48" s="944">
        <f aca="true" t="shared" si="3" ref="H48:L52">H49</f>
        <v>188.2</v>
      </c>
      <c r="I48" s="944">
        <f t="shared" si="3"/>
        <v>1048.4</v>
      </c>
      <c r="J48" s="944">
        <f t="shared" si="3"/>
        <v>1048.4</v>
      </c>
      <c r="K48" s="944">
        <f t="shared" si="3"/>
        <v>0</v>
      </c>
      <c r="L48" s="945">
        <f t="shared" si="3"/>
        <v>0</v>
      </c>
    </row>
    <row r="49" spans="1:12" ht="34.5" hidden="1" thickBot="1">
      <c r="A49" s="946"/>
      <c r="B49" s="947" t="s">
        <v>42</v>
      </c>
      <c r="C49" s="910"/>
      <c r="D49" s="856" t="s">
        <v>25</v>
      </c>
      <c r="E49" s="856" t="s">
        <v>56</v>
      </c>
      <c r="F49" s="856" t="s">
        <v>30</v>
      </c>
      <c r="G49" s="856"/>
      <c r="H49" s="948">
        <f t="shared" si="3"/>
        <v>188.2</v>
      </c>
      <c r="I49" s="948">
        <f t="shared" si="3"/>
        <v>1048.4</v>
      </c>
      <c r="J49" s="948">
        <f t="shared" si="3"/>
        <v>1048.4</v>
      </c>
      <c r="K49" s="948">
        <f t="shared" si="3"/>
        <v>0</v>
      </c>
      <c r="L49" s="949">
        <f t="shared" si="3"/>
        <v>0</v>
      </c>
    </row>
    <row r="50" spans="1:12" ht="23.25" hidden="1" thickBot="1">
      <c r="A50" s="942"/>
      <c r="B50" s="947" t="s">
        <v>57</v>
      </c>
      <c r="C50" s="910"/>
      <c r="D50" s="856" t="s">
        <v>25</v>
      </c>
      <c r="E50" s="856" t="s">
        <v>56</v>
      </c>
      <c r="F50" s="856" t="s">
        <v>44</v>
      </c>
      <c r="G50" s="856"/>
      <c r="H50" s="948">
        <f t="shared" si="3"/>
        <v>188.2</v>
      </c>
      <c r="I50" s="948">
        <f t="shared" si="3"/>
        <v>1048.4</v>
      </c>
      <c r="J50" s="948">
        <f t="shared" si="3"/>
        <v>1048.4</v>
      </c>
      <c r="K50" s="948">
        <f t="shared" si="3"/>
        <v>0</v>
      </c>
      <c r="L50" s="949">
        <f t="shared" si="3"/>
        <v>0</v>
      </c>
    </row>
    <row r="51" spans="1:12" ht="13.5" hidden="1" thickBot="1">
      <c r="A51" s="942"/>
      <c r="B51" s="947" t="s">
        <v>33</v>
      </c>
      <c r="C51" s="910"/>
      <c r="D51" s="856" t="s">
        <v>25</v>
      </c>
      <c r="E51" s="856" t="s">
        <v>56</v>
      </c>
      <c r="F51" s="856" t="s">
        <v>45</v>
      </c>
      <c r="G51" s="856"/>
      <c r="H51" s="948">
        <f t="shared" si="3"/>
        <v>188.2</v>
      </c>
      <c r="I51" s="948">
        <f t="shared" si="3"/>
        <v>1048.4</v>
      </c>
      <c r="J51" s="948">
        <f t="shared" si="3"/>
        <v>1048.4</v>
      </c>
      <c r="K51" s="948">
        <f t="shared" si="3"/>
        <v>0</v>
      </c>
      <c r="L51" s="949">
        <f t="shared" si="3"/>
        <v>0</v>
      </c>
    </row>
    <row r="52" spans="1:12" ht="23.25" hidden="1" thickBot="1">
      <c r="A52" s="942"/>
      <c r="B52" s="951" t="s">
        <v>58</v>
      </c>
      <c r="C52" s="952"/>
      <c r="D52" s="856" t="s">
        <v>25</v>
      </c>
      <c r="E52" s="856" t="s">
        <v>56</v>
      </c>
      <c r="F52" s="856" t="s">
        <v>59</v>
      </c>
      <c r="G52" s="856"/>
      <c r="H52" s="948">
        <f t="shared" si="3"/>
        <v>188.2</v>
      </c>
      <c r="I52" s="948">
        <f t="shared" si="3"/>
        <v>1048.4</v>
      </c>
      <c r="J52" s="948">
        <f t="shared" si="3"/>
        <v>1048.4</v>
      </c>
      <c r="K52" s="948">
        <f t="shared" si="3"/>
        <v>0</v>
      </c>
      <c r="L52" s="949">
        <f t="shared" si="3"/>
        <v>0</v>
      </c>
    </row>
    <row r="53" spans="1:12" ht="13.5" hidden="1" thickBot="1">
      <c r="A53" s="954"/>
      <c r="B53" s="955" t="s">
        <v>60</v>
      </c>
      <c r="C53" s="914"/>
      <c r="D53" s="862" t="s">
        <v>25</v>
      </c>
      <c r="E53" s="862" t="s">
        <v>56</v>
      </c>
      <c r="F53" s="862" t="s">
        <v>59</v>
      </c>
      <c r="G53" s="862" t="s">
        <v>61</v>
      </c>
      <c r="H53" s="956">
        <v>188.2</v>
      </c>
      <c r="I53" s="956">
        <v>1048.4</v>
      </c>
      <c r="J53" s="956">
        <v>1048.4</v>
      </c>
      <c r="K53" s="956"/>
      <c r="L53" s="957"/>
    </row>
    <row r="54" spans="1:12" ht="21.75" thickBot="1">
      <c r="A54" s="933">
        <v>2</v>
      </c>
      <c r="B54" s="958" t="s">
        <v>62</v>
      </c>
      <c r="C54" s="843" t="s">
        <v>23</v>
      </c>
      <c r="D54" s="843"/>
      <c r="E54" s="843"/>
      <c r="F54" s="843"/>
      <c r="G54" s="843"/>
      <c r="H54" s="935">
        <f>H55+H104+H129+H177+H233+H244+H264+H279+H96</f>
        <v>90616.67799999999</v>
      </c>
      <c r="I54" s="935">
        <f>I55+I104+I129+I177+I233+I244+I264+I279</f>
        <v>233847.339</v>
      </c>
      <c r="J54" s="935">
        <f>J55+J104+J129+J177+J233+J244+J264+J279</f>
        <v>223247.382</v>
      </c>
      <c r="K54" s="935">
        <f>K55+K104+K129+K177+K233+K244+K264+K279+K96</f>
        <v>68198.73</v>
      </c>
      <c r="L54" s="936">
        <f>L55+L104+L129+L177+L233+L244+L264+L279+L96</f>
        <v>68972.84</v>
      </c>
    </row>
    <row r="55" spans="1:12" ht="12.75">
      <c r="A55" s="959"/>
      <c r="B55" s="938" t="s">
        <v>24</v>
      </c>
      <c r="C55" s="939"/>
      <c r="D55" s="848" t="s">
        <v>25</v>
      </c>
      <c r="E55" s="848" t="s">
        <v>26</v>
      </c>
      <c r="F55" s="848"/>
      <c r="G55" s="848"/>
      <c r="H55" s="940">
        <f>H56+H73+H79</f>
        <v>19259.577</v>
      </c>
      <c r="I55" s="940">
        <f>I56+I73+I79</f>
        <v>7819.76</v>
      </c>
      <c r="J55" s="940">
        <f>J56+J73+J79</f>
        <v>5319.76</v>
      </c>
      <c r="K55" s="940">
        <f>K56+K73+K79</f>
        <v>18535.74</v>
      </c>
      <c r="L55" s="941">
        <f>L56+L73+L79</f>
        <v>19711.260000000002</v>
      </c>
    </row>
    <row r="56" spans="1:12" ht="38.25">
      <c r="A56" s="942"/>
      <c r="B56" s="445" t="s">
        <v>63</v>
      </c>
      <c r="C56" s="953"/>
      <c r="D56" s="852" t="s">
        <v>25</v>
      </c>
      <c r="E56" s="852" t="s">
        <v>64</v>
      </c>
      <c r="F56" s="852"/>
      <c r="G56" s="852"/>
      <c r="H56" s="944">
        <f>H57</f>
        <v>15321.947</v>
      </c>
      <c r="I56" s="944">
        <f>I57</f>
        <v>1048.4</v>
      </c>
      <c r="J56" s="944">
        <f>J57</f>
        <v>1048.4</v>
      </c>
      <c r="K56" s="944">
        <f>K57</f>
        <v>15223.140000000001</v>
      </c>
      <c r="L56" s="945">
        <f>L57</f>
        <v>16197.52</v>
      </c>
    </row>
    <row r="57" spans="1:12" ht="33.75">
      <c r="A57" s="946"/>
      <c r="B57" s="947" t="s">
        <v>65</v>
      </c>
      <c r="C57" s="910"/>
      <c r="D57" s="856" t="s">
        <v>25</v>
      </c>
      <c r="E57" s="856" t="s">
        <v>64</v>
      </c>
      <c r="F57" s="856" t="s">
        <v>30</v>
      </c>
      <c r="G57" s="856"/>
      <c r="H57" s="948">
        <f>H58+H69</f>
        <v>15321.947</v>
      </c>
      <c r="I57" s="948">
        <f aca="true" t="shared" si="4" ref="I57:J60">I58</f>
        <v>1048.4</v>
      </c>
      <c r="J57" s="948">
        <f t="shared" si="4"/>
        <v>1048.4</v>
      </c>
      <c r="K57" s="948">
        <f>K58+K69</f>
        <v>15223.140000000001</v>
      </c>
      <c r="L57" s="949">
        <f>L58+L69</f>
        <v>16197.52</v>
      </c>
    </row>
    <row r="58" spans="1:12" ht="33.75">
      <c r="A58" s="942"/>
      <c r="B58" s="960" t="s">
        <v>66</v>
      </c>
      <c r="C58" s="910"/>
      <c r="D58" s="856" t="s">
        <v>25</v>
      </c>
      <c r="E58" s="856" t="s">
        <v>64</v>
      </c>
      <c r="F58" s="856" t="s">
        <v>44</v>
      </c>
      <c r="G58" s="856"/>
      <c r="H58" s="948">
        <f>H59</f>
        <v>13871.081</v>
      </c>
      <c r="I58" s="948">
        <f t="shared" si="4"/>
        <v>1048.4</v>
      </c>
      <c r="J58" s="948">
        <f t="shared" si="4"/>
        <v>1048.4</v>
      </c>
      <c r="K58" s="948">
        <f>K59</f>
        <v>13595.477</v>
      </c>
      <c r="L58" s="949">
        <f>L59</f>
        <v>14414.787</v>
      </c>
    </row>
    <row r="59" spans="1:12" ht="12.75">
      <c r="A59" s="942"/>
      <c r="B59" s="947" t="s">
        <v>33</v>
      </c>
      <c r="C59" s="910"/>
      <c r="D59" s="856" t="s">
        <v>25</v>
      </c>
      <c r="E59" s="856" t="s">
        <v>64</v>
      </c>
      <c r="F59" s="856" t="s">
        <v>45</v>
      </c>
      <c r="G59" s="856"/>
      <c r="H59" s="948">
        <f>H60+H63+H65+H67</f>
        <v>13871.081</v>
      </c>
      <c r="I59" s="948">
        <f t="shared" si="4"/>
        <v>1048.4</v>
      </c>
      <c r="J59" s="948">
        <f t="shared" si="4"/>
        <v>1048.4</v>
      </c>
      <c r="K59" s="948">
        <f>K60+K63+K65+K67</f>
        <v>13595.477</v>
      </c>
      <c r="L59" s="949">
        <f>L60+L63+L65+L67</f>
        <v>14414.787</v>
      </c>
    </row>
    <row r="60" spans="1:12" ht="12.75">
      <c r="A60" s="942"/>
      <c r="B60" s="246" t="s">
        <v>46</v>
      </c>
      <c r="C60" s="952"/>
      <c r="D60" s="856" t="s">
        <v>25</v>
      </c>
      <c r="E60" s="856" t="s">
        <v>64</v>
      </c>
      <c r="F60" s="856" t="s">
        <v>47</v>
      </c>
      <c r="G60" s="856"/>
      <c r="H60" s="948">
        <f>H61+H62</f>
        <v>13321.521</v>
      </c>
      <c r="I60" s="948">
        <f t="shared" si="4"/>
        <v>1048.4</v>
      </c>
      <c r="J60" s="948">
        <f t="shared" si="4"/>
        <v>1048.4</v>
      </c>
      <c r="K60" s="948">
        <f>K61+K62</f>
        <v>13595.477</v>
      </c>
      <c r="L60" s="949">
        <f>L61+L62</f>
        <v>14414.787</v>
      </c>
    </row>
    <row r="61" spans="1:12" ht="12.75">
      <c r="A61" s="942"/>
      <c r="B61" s="950" t="s">
        <v>38</v>
      </c>
      <c r="C61" s="911"/>
      <c r="D61" s="856" t="s">
        <v>25</v>
      </c>
      <c r="E61" s="856" t="s">
        <v>64</v>
      </c>
      <c r="F61" s="856" t="s">
        <v>47</v>
      </c>
      <c r="G61" s="856" t="s">
        <v>39</v>
      </c>
      <c r="H61" s="948">
        <v>8247.449</v>
      </c>
      <c r="I61" s="948">
        <v>1048.4</v>
      </c>
      <c r="J61" s="948">
        <v>1048.4</v>
      </c>
      <c r="K61" s="948">
        <v>8998.807</v>
      </c>
      <c r="L61" s="949">
        <v>9997.688</v>
      </c>
    </row>
    <row r="62" spans="1:12" ht="22.5">
      <c r="A62" s="942"/>
      <c r="B62" s="950" t="s">
        <v>48</v>
      </c>
      <c r="C62" s="911"/>
      <c r="D62" s="856" t="s">
        <v>25</v>
      </c>
      <c r="E62" s="856" t="s">
        <v>64</v>
      </c>
      <c r="F62" s="856" t="s">
        <v>47</v>
      </c>
      <c r="G62" s="856" t="s">
        <v>49</v>
      </c>
      <c r="H62" s="948">
        <v>5074.072</v>
      </c>
      <c r="I62" s="948"/>
      <c r="J62" s="948"/>
      <c r="K62" s="948">
        <v>4596.67</v>
      </c>
      <c r="L62" s="949">
        <v>4417.099</v>
      </c>
    </row>
    <row r="63" spans="1:12" ht="22.5" hidden="1">
      <c r="A63" s="942"/>
      <c r="B63" s="961" t="s">
        <v>67</v>
      </c>
      <c r="C63" s="952"/>
      <c r="D63" s="856" t="s">
        <v>25</v>
      </c>
      <c r="E63" s="856" t="s">
        <v>64</v>
      </c>
      <c r="F63" s="856" t="s">
        <v>68</v>
      </c>
      <c r="G63" s="856"/>
      <c r="H63" s="962">
        <f>H64</f>
        <v>47.06</v>
      </c>
      <c r="I63" s="962">
        <f>I64</f>
        <v>293.3</v>
      </c>
      <c r="J63" s="962">
        <f>J64</f>
        <v>293.3</v>
      </c>
      <c r="K63" s="962">
        <f>K64</f>
        <v>0</v>
      </c>
      <c r="L63" s="963">
        <f>L64</f>
        <v>0</v>
      </c>
    </row>
    <row r="64" spans="1:12" ht="12.75" hidden="1">
      <c r="A64" s="942"/>
      <c r="B64" s="950" t="s">
        <v>60</v>
      </c>
      <c r="C64" s="911"/>
      <c r="D64" s="856" t="s">
        <v>25</v>
      </c>
      <c r="E64" s="856" t="s">
        <v>64</v>
      </c>
      <c r="F64" s="856" t="s">
        <v>68</v>
      </c>
      <c r="G64" s="856" t="s">
        <v>61</v>
      </c>
      <c r="H64" s="962">
        <v>47.06</v>
      </c>
      <c r="I64" s="962">
        <v>293.3</v>
      </c>
      <c r="J64" s="962">
        <v>293.3</v>
      </c>
      <c r="K64" s="962"/>
      <c r="L64" s="963"/>
    </row>
    <row r="65" spans="1:12" ht="22.5" hidden="1">
      <c r="A65" s="942"/>
      <c r="B65" s="964" t="s">
        <v>338</v>
      </c>
      <c r="C65" s="952"/>
      <c r="D65" s="856" t="s">
        <v>25</v>
      </c>
      <c r="E65" s="856" t="s">
        <v>64</v>
      </c>
      <c r="F65" s="856" t="s">
        <v>69</v>
      </c>
      <c r="G65" s="856"/>
      <c r="H65" s="962">
        <f>H66</f>
        <v>304.5</v>
      </c>
      <c r="I65" s="962">
        <f>I66</f>
        <v>293.3</v>
      </c>
      <c r="J65" s="962">
        <f>J66</f>
        <v>293.3</v>
      </c>
      <c r="K65" s="962">
        <f>K66</f>
        <v>0</v>
      </c>
      <c r="L65" s="963">
        <f>L66</f>
        <v>0</v>
      </c>
    </row>
    <row r="66" spans="1:12" ht="12.75" hidden="1">
      <c r="A66" s="942"/>
      <c r="B66" s="950" t="s">
        <v>60</v>
      </c>
      <c r="C66" s="911"/>
      <c r="D66" s="856" t="s">
        <v>25</v>
      </c>
      <c r="E66" s="856" t="s">
        <v>64</v>
      </c>
      <c r="F66" s="856" t="s">
        <v>69</v>
      </c>
      <c r="G66" s="856" t="s">
        <v>61</v>
      </c>
      <c r="H66" s="962">
        <v>304.5</v>
      </c>
      <c r="I66" s="962">
        <v>293.3</v>
      </c>
      <c r="J66" s="962">
        <v>293.3</v>
      </c>
      <c r="K66" s="962"/>
      <c r="L66" s="963"/>
    </row>
    <row r="67" spans="1:12" ht="45" hidden="1">
      <c r="A67" s="942"/>
      <c r="B67" s="965" t="s">
        <v>339</v>
      </c>
      <c r="C67" s="911"/>
      <c r="D67" s="856" t="s">
        <v>25</v>
      </c>
      <c r="E67" s="856" t="s">
        <v>64</v>
      </c>
      <c r="F67" s="856" t="s">
        <v>70</v>
      </c>
      <c r="G67" s="856"/>
      <c r="H67" s="962">
        <f>H68</f>
        <v>198</v>
      </c>
      <c r="I67" s="962"/>
      <c r="J67" s="962"/>
      <c r="K67" s="962">
        <f>K68</f>
        <v>0</v>
      </c>
      <c r="L67" s="963">
        <f>L68</f>
        <v>0</v>
      </c>
    </row>
    <row r="68" spans="1:12" ht="12.75" hidden="1">
      <c r="A68" s="942"/>
      <c r="B68" s="950" t="s">
        <v>60</v>
      </c>
      <c r="C68" s="911"/>
      <c r="D68" s="856" t="s">
        <v>25</v>
      </c>
      <c r="E68" s="856" t="s">
        <v>64</v>
      </c>
      <c r="F68" s="856" t="s">
        <v>70</v>
      </c>
      <c r="G68" s="856" t="s">
        <v>61</v>
      </c>
      <c r="H68" s="962">
        <v>198</v>
      </c>
      <c r="I68" s="962"/>
      <c r="J68" s="962"/>
      <c r="K68" s="962"/>
      <c r="L68" s="963"/>
    </row>
    <row r="69" spans="1:12" ht="33.75">
      <c r="A69" s="942"/>
      <c r="B69" s="966" t="s">
        <v>71</v>
      </c>
      <c r="C69" s="911"/>
      <c r="D69" s="856" t="s">
        <v>25</v>
      </c>
      <c r="E69" s="856" t="s">
        <v>64</v>
      </c>
      <c r="F69" s="967" t="s">
        <v>72</v>
      </c>
      <c r="G69" s="856"/>
      <c r="H69" s="962">
        <f>H70</f>
        <v>1450.866</v>
      </c>
      <c r="I69" s="962"/>
      <c r="J69" s="962"/>
      <c r="K69" s="962">
        <f aca="true" t="shared" si="5" ref="K69:L71">K70</f>
        <v>1627.663</v>
      </c>
      <c r="L69" s="963">
        <f t="shared" si="5"/>
        <v>1782.733</v>
      </c>
    </row>
    <row r="70" spans="1:12" ht="12.75">
      <c r="A70" s="942"/>
      <c r="B70" s="960" t="s">
        <v>73</v>
      </c>
      <c r="C70" s="911"/>
      <c r="D70" s="856" t="s">
        <v>25</v>
      </c>
      <c r="E70" s="856" t="s">
        <v>64</v>
      </c>
      <c r="F70" s="967" t="s">
        <v>74</v>
      </c>
      <c r="G70" s="856"/>
      <c r="H70" s="962">
        <f>H71</f>
        <v>1450.866</v>
      </c>
      <c r="I70" s="962"/>
      <c r="J70" s="962"/>
      <c r="K70" s="962">
        <f t="shared" si="5"/>
        <v>1627.663</v>
      </c>
      <c r="L70" s="963">
        <f t="shared" si="5"/>
        <v>1782.733</v>
      </c>
    </row>
    <row r="71" spans="1:12" ht="22.5">
      <c r="A71" s="942"/>
      <c r="B71" s="968" t="s">
        <v>75</v>
      </c>
      <c r="C71" s="911"/>
      <c r="D71" s="856" t="s">
        <v>25</v>
      </c>
      <c r="E71" s="856" t="s">
        <v>64</v>
      </c>
      <c r="F71" s="967" t="s">
        <v>76</v>
      </c>
      <c r="G71" s="856"/>
      <c r="H71" s="962">
        <f>H72</f>
        <v>1450.866</v>
      </c>
      <c r="I71" s="962"/>
      <c r="J71" s="962"/>
      <c r="K71" s="962">
        <f t="shared" si="5"/>
        <v>1627.663</v>
      </c>
      <c r="L71" s="963">
        <f t="shared" si="5"/>
        <v>1782.733</v>
      </c>
    </row>
    <row r="72" spans="1:12" ht="12.75">
      <c r="A72" s="942"/>
      <c r="B72" s="950" t="s">
        <v>38</v>
      </c>
      <c r="C72" s="911"/>
      <c r="D72" s="856" t="s">
        <v>25</v>
      </c>
      <c r="E72" s="856" t="s">
        <v>64</v>
      </c>
      <c r="F72" s="967" t="s">
        <v>76</v>
      </c>
      <c r="G72" s="856" t="s">
        <v>39</v>
      </c>
      <c r="H72" s="962">
        <v>1450.866</v>
      </c>
      <c r="I72" s="962"/>
      <c r="J72" s="962"/>
      <c r="K72" s="962">
        <v>1627.663</v>
      </c>
      <c r="L72" s="963">
        <v>1782.733</v>
      </c>
    </row>
    <row r="73" spans="1:12" ht="12.75">
      <c r="A73" s="942"/>
      <c r="B73" s="943" t="s">
        <v>77</v>
      </c>
      <c r="C73" s="912"/>
      <c r="D73" s="852" t="s">
        <v>25</v>
      </c>
      <c r="E73" s="852" t="s">
        <v>78</v>
      </c>
      <c r="F73" s="852"/>
      <c r="G73" s="852"/>
      <c r="H73" s="969">
        <f aca="true" t="shared" si="6" ref="H73:L77">H74</f>
        <v>3045.93</v>
      </c>
      <c r="I73" s="969">
        <f t="shared" si="6"/>
        <v>1000</v>
      </c>
      <c r="J73" s="969">
        <f t="shared" si="6"/>
        <v>1000</v>
      </c>
      <c r="K73" s="969">
        <f t="shared" si="6"/>
        <v>2500.6</v>
      </c>
      <c r="L73" s="970">
        <f t="shared" si="6"/>
        <v>2701.74</v>
      </c>
    </row>
    <row r="74" spans="1:12" ht="31.5">
      <c r="A74" s="942"/>
      <c r="B74" s="943" t="s">
        <v>79</v>
      </c>
      <c r="C74" s="912"/>
      <c r="D74" s="852" t="s">
        <v>25</v>
      </c>
      <c r="E74" s="852" t="s">
        <v>78</v>
      </c>
      <c r="F74" s="852" t="s">
        <v>80</v>
      </c>
      <c r="G74" s="852"/>
      <c r="H74" s="969">
        <f t="shared" si="6"/>
        <v>3045.93</v>
      </c>
      <c r="I74" s="969">
        <f t="shared" si="6"/>
        <v>1000</v>
      </c>
      <c r="J74" s="969">
        <f t="shared" si="6"/>
        <v>1000</v>
      </c>
      <c r="K74" s="969">
        <f t="shared" si="6"/>
        <v>2500.6</v>
      </c>
      <c r="L74" s="970">
        <f t="shared" si="6"/>
        <v>2701.74</v>
      </c>
    </row>
    <row r="75" spans="1:12" ht="12.75">
      <c r="A75" s="942"/>
      <c r="B75" s="910" t="s">
        <v>73</v>
      </c>
      <c r="C75" s="910"/>
      <c r="D75" s="856" t="s">
        <v>25</v>
      </c>
      <c r="E75" s="856" t="s">
        <v>78</v>
      </c>
      <c r="F75" s="856" t="s">
        <v>81</v>
      </c>
      <c r="G75" s="856"/>
      <c r="H75" s="962">
        <f t="shared" si="6"/>
        <v>3045.93</v>
      </c>
      <c r="I75" s="962">
        <f t="shared" si="6"/>
        <v>1000</v>
      </c>
      <c r="J75" s="962">
        <f t="shared" si="6"/>
        <v>1000</v>
      </c>
      <c r="K75" s="962">
        <f t="shared" si="6"/>
        <v>2500.6</v>
      </c>
      <c r="L75" s="963">
        <f t="shared" si="6"/>
        <v>2701.74</v>
      </c>
    </row>
    <row r="76" spans="1:12" ht="12.75">
      <c r="A76" s="942"/>
      <c r="B76" s="910" t="s">
        <v>73</v>
      </c>
      <c r="C76" s="910"/>
      <c r="D76" s="856" t="s">
        <v>25</v>
      </c>
      <c r="E76" s="856" t="s">
        <v>78</v>
      </c>
      <c r="F76" s="856" t="s">
        <v>82</v>
      </c>
      <c r="G76" s="856"/>
      <c r="H76" s="962">
        <f t="shared" si="6"/>
        <v>3045.93</v>
      </c>
      <c r="I76" s="962">
        <f t="shared" si="6"/>
        <v>1000</v>
      </c>
      <c r="J76" s="962">
        <f t="shared" si="6"/>
        <v>1000</v>
      </c>
      <c r="K76" s="962">
        <f t="shared" si="6"/>
        <v>2500.6</v>
      </c>
      <c r="L76" s="963">
        <f t="shared" si="6"/>
        <v>2701.74</v>
      </c>
    </row>
    <row r="77" spans="1:12" ht="22.5">
      <c r="A77" s="942"/>
      <c r="B77" s="910" t="s">
        <v>83</v>
      </c>
      <c r="C77" s="910"/>
      <c r="D77" s="856" t="s">
        <v>25</v>
      </c>
      <c r="E77" s="856" t="s">
        <v>78</v>
      </c>
      <c r="F77" s="856" t="s">
        <v>84</v>
      </c>
      <c r="G77" s="856"/>
      <c r="H77" s="962">
        <f t="shared" si="6"/>
        <v>3045.93</v>
      </c>
      <c r="I77" s="962">
        <f t="shared" si="6"/>
        <v>1000</v>
      </c>
      <c r="J77" s="962">
        <f t="shared" si="6"/>
        <v>1000</v>
      </c>
      <c r="K77" s="962">
        <f t="shared" si="6"/>
        <v>2500.6</v>
      </c>
      <c r="L77" s="963">
        <f t="shared" si="6"/>
        <v>2701.74</v>
      </c>
    </row>
    <row r="78" spans="1:12" ht="12.75">
      <c r="A78" s="942"/>
      <c r="B78" s="950" t="s">
        <v>85</v>
      </c>
      <c r="C78" s="911"/>
      <c r="D78" s="856" t="s">
        <v>25</v>
      </c>
      <c r="E78" s="856" t="s">
        <v>78</v>
      </c>
      <c r="F78" s="856" t="s">
        <v>84</v>
      </c>
      <c r="G78" s="856" t="s">
        <v>86</v>
      </c>
      <c r="H78" s="962">
        <v>3045.93</v>
      </c>
      <c r="I78" s="962">
        <v>1000</v>
      </c>
      <c r="J78" s="962">
        <v>1000</v>
      </c>
      <c r="K78" s="962">
        <v>2500.6</v>
      </c>
      <c r="L78" s="963">
        <v>2701.74</v>
      </c>
    </row>
    <row r="79" spans="1:12" ht="12.75">
      <c r="A79" s="942"/>
      <c r="B79" s="943" t="s">
        <v>87</v>
      </c>
      <c r="C79" s="912"/>
      <c r="D79" s="852" t="s">
        <v>25</v>
      </c>
      <c r="E79" s="852" t="s">
        <v>88</v>
      </c>
      <c r="F79" s="852"/>
      <c r="G79" s="852"/>
      <c r="H79" s="969">
        <f>H80+H86</f>
        <v>891.7</v>
      </c>
      <c r="I79" s="969">
        <f>I80+I86</f>
        <v>5771.360000000001</v>
      </c>
      <c r="J79" s="969">
        <f>J80+J86</f>
        <v>3271.36</v>
      </c>
      <c r="K79" s="969">
        <f>K80+K86</f>
        <v>812</v>
      </c>
      <c r="L79" s="970">
        <f>L80+L86</f>
        <v>812</v>
      </c>
    </row>
    <row r="80" spans="1:12" ht="21">
      <c r="A80" s="942"/>
      <c r="B80" s="943" t="s">
        <v>89</v>
      </c>
      <c r="C80" s="912"/>
      <c r="D80" s="852" t="s">
        <v>25</v>
      </c>
      <c r="E80" s="852" t="s">
        <v>88</v>
      </c>
      <c r="F80" s="852" t="s">
        <v>90</v>
      </c>
      <c r="G80" s="852"/>
      <c r="H80" s="969">
        <f aca="true" t="shared" si="7" ref="H80:L82">H81</f>
        <v>293.2</v>
      </c>
      <c r="I80" s="969">
        <f t="shared" si="7"/>
        <v>4856</v>
      </c>
      <c r="J80" s="969">
        <f t="shared" si="7"/>
        <v>2356</v>
      </c>
      <c r="K80" s="969">
        <f t="shared" si="7"/>
        <v>213.5</v>
      </c>
      <c r="L80" s="970">
        <f t="shared" si="7"/>
        <v>213.5</v>
      </c>
    </row>
    <row r="81" spans="1:12" ht="12.75">
      <c r="A81" s="946"/>
      <c r="B81" s="947" t="s">
        <v>73</v>
      </c>
      <c r="C81" s="910"/>
      <c r="D81" s="856" t="s">
        <v>25</v>
      </c>
      <c r="E81" s="856" t="s">
        <v>88</v>
      </c>
      <c r="F81" s="856" t="s">
        <v>91</v>
      </c>
      <c r="G81" s="856"/>
      <c r="H81" s="962">
        <f t="shared" si="7"/>
        <v>293.2</v>
      </c>
      <c r="I81" s="962">
        <f t="shared" si="7"/>
        <v>4856</v>
      </c>
      <c r="J81" s="962">
        <f t="shared" si="7"/>
        <v>2356</v>
      </c>
      <c r="K81" s="962">
        <f t="shared" si="7"/>
        <v>213.5</v>
      </c>
      <c r="L81" s="963">
        <f t="shared" si="7"/>
        <v>213.5</v>
      </c>
    </row>
    <row r="82" spans="1:12" ht="12.75">
      <c r="A82" s="946"/>
      <c r="B82" s="947" t="s">
        <v>73</v>
      </c>
      <c r="C82" s="910"/>
      <c r="D82" s="856" t="s">
        <v>25</v>
      </c>
      <c r="E82" s="856" t="s">
        <v>88</v>
      </c>
      <c r="F82" s="856" t="s">
        <v>92</v>
      </c>
      <c r="G82" s="856"/>
      <c r="H82" s="962">
        <f t="shared" si="7"/>
        <v>293.2</v>
      </c>
      <c r="I82" s="962">
        <f t="shared" si="7"/>
        <v>4856</v>
      </c>
      <c r="J82" s="962">
        <f t="shared" si="7"/>
        <v>2356</v>
      </c>
      <c r="K82" s="962">
        <f t="shared" si="7"/>
        <v>213.5</v>
      </c>
      <c r="L82" s="963">
        <f t="shared" si="7"/>
        <v>213.5</v>
      </c>
    </row>
    <row r="83" spans="1:12" ht="12.75">
      <c r="A83" s="942"/>
      <c r="B83" s="943" t="s">
        <v>93</v>
      </c>
      <c r="C83" s="912"/>
      <c r="D83" s="852" t="s">
        <v>25</v>
      </c>
      <c r="E83" s="852" t="s">
        <v>88</v>
      </c>
      <c r="F83" s="852" t="s">
        <v>94</v>
      </c>
      <c r="G83" s="852"/>
      <c r="H83" s="969">
        <f>H84+H85</f>
        <v>293.2</v>
      </c>
      <c r="I83" s="969">
        <f>I84+I85</f>
        <v>4856</v>
      </c>
      <c r="J83" s="969">
        <f>J84+J85</f>
        <v>2356</v>
      </c>
      <c r="K83" s="969">
        <f>K84+K85</f>
        <v>213.5</v>
      </c>
      <c r="L83" s="970">
        <f>L84+L85</f>
        <v>213.5</v>
      </c>
    </row>
    <row r="84" spans="1:12" ht="22.5">
      <c r="A84" s="942"/>
      <c r="B84" s="950" t="s">
        <v>48</v>
      </c>
      <c r="C84" s="911"/>
      <c r="D84" s="856" t="s">
        <v>25</v>
      </c>
      <c r="E84" s="856" t="s">
        <v>88</v>
      </c>
      <c r="F84" s="856" t="s">
        <v>94</v>
      </c>
      <c r="G84" s="856" t="s">
        <v>49</v>
      </c>
      <c r="H84" s="962">
        <v>260</v>
      </c>
      <c r="I84" s="962">
        <v>4756</v>
      </c>
      <c r="J84" s="962">
        <v>2256</v>
      </c>
      <c r="K84" s="962">
        <v>178.5</v>
      </c>
      <c r="L84" s="963">
        <v>178.5</v>
      </c>
    </row>
    <row r="85" spans="1:12" ht="12.75">
      <c r="A85" s="942"/>
      <c r="B85" s="950" t="s">
        <v>95</v>
      </c>
      <c r="C85" s="911"/>
      <c r="D85" s="856" t="s">
        <v>25</v>
      </c>
      <c r="E85" s="856" t="s">
        <v>88</v>
      </c>
      <c r="F85" s="856" t="s">
        <v>94</v>
      </c>
      <c r="G85" s="856" t="s">
        <v>96</v>
      </c>
      <c r="H85" s="962">
        <v>33.2</v>
      </c>
      <c r="I85" s="962">
        <f>20+80</f>
        <v>100</v>
      </c>
      <c r="J85" s="962">
        <f>20+80</f>
        <v>100</v>
      </c>
      <c r="K85" s="962">
        <v>35</v>
      </c>
      <c r="L85" s="963">
        <v>35</v>
      </c>
    </row>
    <row r="86" spans="1:12" ht="38.25">
      <c r="A86" s="971"/>
      <c r="B86" s="446" t="s">
        <v>97</v>
      </c>
      <c r="C86" s="912"/>
      <c r="D86" s="852" t="s">
        <v>25</v>
      </c>
      <c r="E86" s="852" t="s">
        <v>88</v>
      </c>
      <c r="F86" s="852" t="s">
        <v>30</v>
      </c>
      <c r="G86" s="852"/>
      <c r="H86" s="969">
        <f aca="true" t="shared" si="8" ref="H86:L87">H87</f>
        <v>598.5</v>
      </c>
      <c r="I86" s="969">
        <f t="shared" si="8"/>
        <v>915.3600000000001</v>
      </c>
      <c r="J86" s="969">
        <f t="shared" si="8"/>
        <v>915.3600000000001</v>
      </c>
      <c r="K86" s="969">
        <f t="shared" si="8"/>
        <v>598.5</v>
      </c>
      <c r="L86" s="970">
        <f t="shared" si="8"/>
        <v>598.5</v>
      </c>
    </row>
    <row r="87" spans="1:12" ht="38.25">
      <c r="A87" s="946"/>
      <c r="B87" s="240" t="s">
        <v>98</v>
      </c>
      <c r="C87" s="910"/>
      <c r="D87" s="856" t="s">
        <v>25</v>
      </c>
      <c r="E87" s="856" t="s">
        <v>88</v>
      </c>
      <c r="F87" s="856" t="s">
        <v>44</v>
      </c>
      <c r="G87" s="856"/>
      <c r="H87" s="962">
        <f t="shared" si="8"/>
        <v>598.5</v>
      </c>
      <c r="I87" s="962">
        <f t="shared" si="8"/>
        <v>915.3600000000001</v>
      </c>
      <c r="J87" s="962">
        <f t="shared" si="8"/>
        <v>915.3600000000001</v>
      </c>
      <c r="K87" s="962">
        <f t="shared" si="8"/>
        <v>598.5</v>
      </c>
      <c r="L87" s="963">
        <f t="shared" si="8"/>
        <v>598.5</v>
      </c>
    </row>
    <row r="88" spans="1:12" ht="12.75">
      <c r="A88" s="946"/>
      <c r="B88" s="947" t="s">
        <v>73</v>
      </c>
      <c r="C88" s="910"/>
      <c r="D88" s="856" t="s">
        <v>25</v>
      </c>
      <c r="E88" s="856" t="s">
        <v>88</v>
      </c>
      <c r="F88" s="856" t="s">
        <v>45</v>
      </c>
      <c r="G88" s="856"/>
      <c r="H88" s="962">
        <f>H93</f>
        <v>598.5</v>
      </c>
      <c r="I88" s="962">
        <f>I89+I91+I93</f>
        <v>915.3600000000001</v>
      </c>
      <c r="J88" s="962">
        <f>J89+J91+J93</f>
        <v>915.3600000000001</v>
      </c>
      <c r="K88" s="962">
        <f>K93</f>
        <v>598.5</v>
      </c>
      <c r="L88" s="963">
        <f>L93</f>
        <v>598.5</v>
      </c>
    </row>
    <row r="89" spans="1:12" ht="12.75" hidden="1">
      <c r="A89" s="946"/>
      <c r="B89" s="947" t="s">
        <v>93</v>
      </c>
      <c r="C89" s="910"/>
      <c r="D89" s="856" t="s">
        <v>25</v>
      </c>
      <c r="E89" s="856" t="s">
        <v>88</v>
      </c>
      <c r="F89" s="856" t="s">
        <v>99</v>
      </c>
      <c r="G89" s="856"/>
      <c r="H89" s="962">
        <f>H90</f>
        <v>0</v>
      </c>
      <c r="I89" s="962">
        <f>I90</f>
        <v>0</v>
      </c>
      <c r="J89" s="962">
        <f>J90</f>
        <v>0</v>
      </c>
      <c r="K89" s="962">
        <f>K90</f>
        <v>0</v>
      </c>
      <c r="L89" s="963">
        <f>L90</f>
        <v>0</v>
      </c>
    </row>
    <row r="90" spans="1:12" ht="22.5" hidden="1">
      <c r="A90" s="942"/>
      <c r="B90" s="950" t="s">
        <v>48</v>
      </c>
      <c r="C90" s="911"/>
      <c r="D90" s="856" t="s">
        <v>25</v>
      </c>
      <c r="E90" s="856" t="s">
        <v>88</v>
      </c>
      <c r="F90" s="856" t="s">
        <v>99</v>
      </c>
      <c r="G90" s="856" t="s">
        <v>49</v>
      </c>
      <c r="H90" s="962"/>
      <c r="I90" s="962">
        <v>0</v>
      </c>
      <c r="J90" s="962">
        <v>0</v>
      </c>
      <c r="K90" s="962"/>
      <c r="L90" s="963"/>
    </row>
    <row r="91" spans="1:12" ht="22.5" hidden="1">
      <c r="A91" s="942"/>
      <c r="B91" s="961" t="s">
        <v>67</v>
      </c>
      <c r="C91" s="952"/>
      <c r="D91" s="856" t="s">
        <v>25</v>
      </c>
      <c r="E91" s="856" t="s">
        <v>64</v>
      </c>
      <c r="F91" s="856" t="s">
        <v>68</v>
      </c>
      <c r="G91" s="856"/>
      <c r="H91" s="962">
        <f>H92</f>
        <v>0</v>
      </c>
      <c r="I91" s="962">
        <f>I92</f>
        <v>293.3</v>
      </c>
      <c r="J91" s="962">
        <f>J92</f>
        <v>293.3</v>
      </c>
      <c r="K91" s="962">
        <f>K92</f>
        <v>0</v>
      </c>
      <c r="L91" s="963">
        <f>L92</f>
        <v>0</v>
      </c>
    </row>
    <row r="92" spans="1:12" ht="12.75" hidden="1">
      <c r="A92" s="942"/>
      <c r="B92" s="950" t="s">
        <v>60</v>
      </c>
      <c r="C92" s="911"/>
      <c r="D92" s="856" t="s">
        <v>25</v>
      </c>
      <c r="E92" s="856" t="s">
        <v>64</v>
      </c>
      <c r="F92" s="856" t="s">
        <v>68</v>
      </c>
      <c r="G92" s="856" t="s">
        <v>61</v>
      </c>
      <c r="H92" s="962"/>
      <c r="I92" s="962">
        <v>293.3</v>
      </c>
      <c r="J92" s="962">
        <v>293.3</v>
      </c>
      <c r="K92" s="962"/>
      <c r="L92" s="963"/>
    </row>
    <row r="93" spans="1:12" ht="51">
      <c r="A93" s="942"/>
      <c r="B93" s="447" t="s">
        <v>340</v>
      </c>
      <c r="C93" s="952"/>
      <c r="D93" s="856" t="s">
        <v>25</v>
      </c>
      <c r="E93" s="856" t="s">
        <v>88</v>
      </c>
      <c r="F93" s="856" t="s">
        <v>100</v>
      </c>
      <c r="G93" s="856"/>
      <c r="H93" s="962">
        <f>H94+H95</f>
        <v>598.5</v>
      </c>
      <c r="I93" s="962">
        <f>I94+I95</f>
        <v>622.0600000000001</v>
      </c>
      <c r="J93" s="962">
        <f>J94+J95</f>
        <v>622.0600000000001</v>
      </c>
      <c r="K93" s="962">
        <f>K94+K95</f>
        <v>598.5</v>
      </c>
      <c r="L93" s="963">
        <f>L94+L95</f>
        <v>598.5</v>
      </c>
    </row>
    <row r="94" spans="1:12" ht="12.75">
      <c r="A94" s="942"/>
      <c r="B94" s="950" t="s">
        <v>38</v>
      </c>
      <c r="C94" s="911"/>
      <c r="D94" s="856" t="s">
        <v>25</v>
      </c>
      <c r="E94" s="856" t="s">
        <v>88</v>
      </c>
      <c r="F94" s="856" t="s">
        <v>100</v>
      </c>
      <c r="G94" s="856" t="s">
        <v>39</v>
      </c>
      <c r="H94" s="962">
        <v>561.3</v>
      </c>
      <c r="I94" s="962">
        <v>581.86</v>
      </c>
      <c r="J94" s="962">
        <v>581.86</v>
      </c>
      <c r="K94" s="962">
        <v>561.3</v>
      </c>
      <c r="L94" s="963">
        <v>561.3</v>
      </c>
    </row>
    <row r="95" spans="1:12" ht="22.5">
      <c r="A95" s="942"/>
      <c r="B95" s="950" t="s">
        <v>48</v>
      </c>
      <c r="C95" s="911"/>
      <c r="D95" s="856" t="s">
        <v>25</v>
      </c>
      <c r="E95" s="856" t="s">
        <v>88</v>
      </c>
      <c r="F95" s="856" t="s">
        <v>100</v>
      </c>
      <c r="G95" s="856" t="s">
        <v>49</v>
      </c>
      <c r="H95" s="962">
        <v>37.2</v>
      </c>
      <c r="I95" s="962">
        <v>40.2</v>
      </c>
      <c r="J95" s="962">
        <v>40.2</v>
      </c>
      <c r="K95" s="962">
        <v>37.2</v>
      </c>
      <c r="L95" s="963">
        <v>37.2</v>
      </c>
    </row>
    <row r="96" spans="1:12" ht="12.75" hidden="1">
      <c r="A96" s="942"/>
      <c r="B96" s="972" t="s">
        <v>101</v>
      </c>
      <c r="C96" s="911"/>
      <c r="D96" s="852" t="s">
        <v>28</v>
      </c>
      <c r="E96" s="852" t="s">
        <v>26</v>
      </c>
      <c r="F96" s="856"/>
      <c r="G96" s="856"/>
      <c r="H96" s="969">
        <f>H97</f>
        <v>640.2</v>
      </c>
      <c r="I96" s="969"/>
      <c r="J96" s="969"/>
      <c r="K96" s="969">
        <f aca="true" t="shared" si="9" ref="K96:L100">K97</f>
        <v>0</v>
      </c>
      <c r="L96" s="970">
        <f t="shared" si="9"/>
        <v>0</v>
      </c>
    </row>
    <row r="97" spans="1:12" ht="12.75" hidden="1">
      <c r="A97" s="942"/>
      <c r="B97" s="972" t="s">
        <v>102</v>
      </c>
      <c r="C97" s="911"/>
      <c r="D97" s="852" t="s">
        <v>28</v>
      </c>
      <c r="E97" s="852" t="s">
        <v>41</v>
      </c>
      <c r="F97" s="856"/>
      <c r="G97" s="856"/>
      <c r="H97" s="969">
        <f>H98</f>
        <v>640.2</v>
      </c>
      <c r="I97" s="969"/>
      <c r="J97" s="969"/>
      <c r="K97" s="969">
        <f t="shared" si="9"/>
        <v>0</v>
      </c>
      <c r="L97" s="970">
        <f t="shared" si="9"/>
        <v>0</v>
      </c>
    </row>
    <row r="98" spans="1:12" ht="21" hidden="1">
      <c r="A98" s="942"/>
      <c r="B98" s="943" t="s">
        <v>103</v>
      </c>
      <c r="C98" s="911"/>
      <c r="D98" s="852" t="s">
        <v>28</v>
      </c>
      <c r="E98" s="852" t="s">
        <v>41</v>
      </c>
      <c r="F98" s="852" t="s">
        <v>80</v>
      </c>
      <c r="G98" s="856"/>
      <c r="H98" s="969">
        <f>H99</f>
        <v>640.2</v>
      </c>
      <c r="I98" s="969"/>
      <c r="J98" s="969"/>
      <c r="K98" s="969">
        <f t="shared" si="9"/>
        <v>0</v>
      </c>
      <c r="L98" s="970">
        <f t="shared" si="9"/>
        <v>0</v>
      </c>
    </row>
    <row r="99" spans="1:12" ht="12.75" hidden="1">
      <c r="A99" s="942"/>
      <c r="B99" s="947" t="s">
        <v>73</v>
      </c>
      <c r="C99" s="911"/>
      <c r="D99" s="856" t="s">
        <v>28</v>
      </c>
      <c r="E99" s="856" t="s">
        <v>41</v>
      </c>
      <c r="F99" s="856" t="s">
        <v>104</v>
      </c>
      <c r="G99" s="856"/>
      <c r="H99" s="962">
        <f>H100</f>
        <v>640.2</v>
      </c>
      <c r="I99" s="962"/>
      <c r="J99" s="962"/>
      <c r="K99" s="962">
        <f t="shared" si="9"/>
        <v>0</v>
      </c>
      <c r="L99" s="963">
        <f t="shared" si="9"/>
        <v>0</v>
      </c>
    </row>
    <row r="100" spans="1:12" ht="12.75" hidden="1">
      <c r="A100" s="942"/>
      <c r="B100" s="947" t="s">
        <v>73</v>
      </c>
      <c r="C100" s="911"/>
      <c r="D100" s="856" t="s">
        <v>28</v>
      </c>
      <c r="E100" s="856" t="s">
        <v>41</v>
      </c>
      <c r="F100" s="856" t="s">
        <v>82</v>
      </c>
      <c r="G100" s="856"/>
      <c r="H100" s="962">
        <f>H101</f>
        <v>640.2</v>
      </c>
      <c r="I100" s="962"/>
      <c r="J100" s="962"/>
      <c r="K100" s="962">
        <f t="shared" si="9"/>
        <v>0</v>
      </c>
      <c r="L100" s="963">
        <f t="shared" si="9"/>
        <v>0</v>
      </c>
    </row>
    <row r="101" spans="1:12" ht="22.5" hidden="1">
      <c r="A101" s="942"/>
      <c r="B101" s="973" t="s">
        <v>105</v>
      </c>
      <c r="C101" s="911"/>
      <c r="D101" s="856" t="s">
        <v>28</v>
      </c>
      <c r="E101" s="856" t="s">
        <v>41</v>
      </c>
      <c r="F101" s="856" t="s">
        <v>106</v>
      </c>
      <c r="G101" s="856"/>
      <c r="H101" s="962">
        <f>H102+H103</f>
        <v>640.2</v>
      </c>
      <c r="I101" s="962"/>
      <c r="J101" s="962"/>
      <c r="K101" s="962">
        <f>K102+K103</f>
        <v>0</v>
      </c>
      <c r="L101" s="963">
        <f>L102+L103</f>
        <v>0</v>
      </c>
    </row>
    <row r="102" spans="1:12" ht="12.75" hidden="1">
      <c r="A102" s="942"/>
      <c r="B102" s="950" t="s">
        <v>38</v>
      </c>
      <c r="C102" s="911"/>
      <c r="D102" s="856" t="s">
        <v>28</v>
      </c>
      <c r="E102" s="856" t="s">
        <v>41</v>
      </c>
      <c r="F102" s="856" t="s">
        <v>106</v>
      </c>
      <c r="G102" s="856" t="s">
        <v>39</v>
      </c>
      <c r="H102" s="962">
        <v>638.005</v>
      </c>
      <c r="I102" s="962"/>
      <c r="J102" s="962"/>
      <c r="K102" s="962"/>
      <c r="L102" s="963"/>
    </row>
    <row r="103" spans="1:12" ht="22.5" hidden="1">
      <c r="A103" s="942"/>
      <c r="B103" s="950" t="s">
        <v>48</v>
      </c>
      <c r="C103" s="911"/>
      <c r="D103" s="856" t="s">
        <v>28</v>
      </c>
      <c r="E103" s="856" t="s">
        <v>41</v>
      </c>
      <c r="F103" s="856" t="s">
        <v>106</v>
      </c>
      <c r="G103" s="856" t="s">
        <v>49</v>
      </c>
      <c r="H103" s="962">
        <v>2.195</v>
      </c>
      <c r="I103" s="962"/>
      <c r="J103" s="962"/>
      <c r="K103" s="962"/>
      <c r="L103" s="963"/>
    </row>
    <row r="104" spans="1:12" ht="12.75">
      <c r="A104" s="946"/>
      <c r="B104" s="974" t="s">
        <v>107</v>
      </c>
      <c r="C104" s="912"/>
      <c r="D104" s="852" t="s">
        <v>41</v>
      </c>
      <c r="E104" s="852" t="s">
        <v>26</v>
      </c>
      <c r="F104" s="852"/>
      <c r="G104" s="852"/>
      <c r="H104" s="969">
        <f>H105</f>
        <v>1179</v>
      </c>
      <c r="I104" s="969">
        <f>I105</f>
        <v>7939.550000000001</v>
      </c>
      <c r="J104" s="969">
        <f>J105</f>
        <v>6036.2</v>
      </c>
      <c r="K104" s="969">
        <f>K105</f>
        <v>1202</v>
      </c>
      <c r="L104" s="970">
        <f>L105</f>
        <v>676</v>
      </c>
    </row>
    <row r="105" spans="1:12" ht="21">
      <c r="A105" s="942"/>
      <c r="B105" s="943" t="s">
        <v>108</v>
      </c>
      <c r="C105" s="912"/>
      <c r="D105" s="852" t="s">
        <v>41</v>
      </c>
      <c r="E105" s="852" t="s">
        <v>109</v>
      </c>
      <c r="F105" s="852"/>
      <c r="G105" s="852"/>
      <c r="H105" s="969">
        <f>H106+H125</f>
        <v>1179</v>
      </c>
      <c r="I105" s="969">
        <f>I106+I125</f>
        <v>7939.550000000001</v>
      </c>
      <c r="J105" s="969">
        <f>J106+J125</f>
        <v>6036.2</v>
      </c>
      <c r="K105" s="969">
        <f>K106+K125</f>
        <v>1202</v>
      </c>
      <c r="L105" s="970">
        <f>L106+L125</f>
        <v>676</v>
      </c>
    </row>
    <row r="106" spans="1:12" ht="31.5">
      <c r="A106" s="942"/>
      <c r="B106" s="972" t="s">
        <v>110</v>
      </c>
      <c r="C106" s="975"/>
      <c r="D106" s="852" t="s">
        <v>41</v>
      </c>
      <c r="E106" s="852" t="s">
        <v>109</v>
      </c>
      <c r="F106" s="852" t="s">
        <v>111</v>
      </c>
      <c r="G106" s="852"/>
      <c r="H106" s="969">
        <f>H107+H119</f>
        <v>1179</v>
      </c>
      <c r="I106" s="969">
        <f>I107+I119</f>
        <v>7857.200000000001</v>
      </c>
      <c r="J106" s="969">
        <f>J107+J119</f>
        <v>5976.2</v>
      </c>
      <c r="K106" s="969">
        <f>K107+K119</f>
        <v>1202</v>
      </c>
      <c r="L106" s="970">
        <f>L107+L119</f>
        <v>676</v>
      </c>
    </row>
    <row r="107" spans="1:12" ht="45">
      <c r="A107" s="946"/>
      <c r="B107" s="976" t="s">
        <v>112</v>
      </c>
      <c r="C107" s="977"/>
      <c r="D107" s="882" t="s">
        <v>41</v>
      </c>
      <c r="E107" s="882" t="s">
        <v>109</v>
      </c>
      <c r="F107" s="882" t="s">
        <v>113</v>
      </c>
      <c r="G107" s="882"/>
      <c r="H107" s="962">
        <f>H108+H115</f>
        <v>473</v>
      </c>
      <c r="I107" s="962">
        <f>I108+I115</f>
        <v>6343.400000000001</v>
      </c>
      <c r="J107" s="962">
        <f>J108+J115</f>
        <v>4462.4</v>
      </c>
      <c r="K107" s="962">
        <f>K108+K115</f>
        <v>506</v>
      </c>
      <c r="L107" s="963">
        <f>L108+L115</f>
        <v>646</v>
      </c>
    </row>
    <row r="108" spans="1:12" ht="33.75">
      <c r="A108" s="946"/>
      <c r="B108" s="960" t="s">
        <v>114</v>
      </c>
      <c r="C108" s="977"/>
      <c r="D108" s="882" t="s">
        <v>41</v>
      </c>
      <c r="E108" s="882" t="s">
        <v>109</v>
      </c>
      <c r="F108" s="882" t="s">
        <v>115</v>
      </c>
      <c r="G108" s="882"/>
      <c r="H108" s="962">
        <f>H109+H111+H113</f>
        <v>240</v>
      </c>
      <c r="I108" s="962">
        <f>I109+I111+I113</f>
        <v>4935.1</v>
      </c>
      <c r="J108" s="962">
        <f>J109+J111+J113</f>
        <v>3024.1</v>
      </c>
      <c r="K108" s="962">
        <f>K109+K111+K113</f>
        <v>320</v>
      </c>
      <c r="L108" s="963">
        <f>L109+L111+L113</f>
        <v>340</v>
      </c>
    </row>
    <row r="109" spans="1:12" ht="22.5">
      <c r="A109" s="946"/>
      <c r="B109" s="978" t="s">
        <v>814</v>
      </c>
      <c r="C109" s="977"/>
      <c r="D109" s="882" t="s">
        <v>41</v>
      </c>
      <c r="E109" s="882" t="s">
        <v>109</v>
      </c>
      <c r="F109" s="882" t="s">
        <v>117</v>
      </c>
      <c r="G109" s="882"/>
      <c r="H109" s="962">
        <f>H110</f>
        <v>240</v>
      </c>
      <c r="I109" s="962">
        <f>I110</f>
        <v>684.5</v>
      </c>
      <c r="J109" s="962">
        <f>J110</f>
        <v>773.5</v>
      </c>
      <c r="K109" s="962">
        <f>K110</f>
        <v>320</v>
      </c>
      <c r="L109" s="963">
        <f>L110</f>
        <v>340</v>
      </c>
    </row>
    <row r="110" spans="1:12" ht="22.5">
      <c r="A110" s="946"/>
      <c r="B110" s="950" t="s">
        <v>48</v>
      </c>
      <c r="C110" s="911"/>
      <c r="D110" s="882" t="s">
        <v>41</v>
      </c>
      <c r="E110" s="882" t="s">
        <v>109</v>
      </c>
      <c r="F110" s="882" t="s">
        <v>117</v>
      </c>
      <c r="G110" s="856" t="s">
        <v>49</v>
      </c>
      <c r="H110" s="962">
        <v>240</v>
      </c>
      <c r="I110" s="962">
        <f>4935.1-250.6-4000</f>
        <v>684.5</v>
      </c>
      <c r="J110" s="962">
        <f>3024.1-250.6-2000</f>
        <v>773.5</v>
      </c>
      <c r="K110" s="962">
        <v>320</v>
      </c>
      <c r="L110" s="963">
        <v>340</v>
      </c>
    </row>
    <row r="111" spans="1:12" ht="12.75" hidden="1">
      <c r="A111" s="946"/>
      <c r="B111" s="979" t="s">
        <v>118</v>
      </c>
      <c r="C111" s="977"/>
      <c r="D111" s="882" t="s">
        <v>41</v>
      </c>
      <c r="E111" s="882" t="s">
        <v>109</v>
      </c>
      <c r="F111" s="882" t="s">
        <v>119</v>
      </c>
      <c r="G111" s="882"/>
      <c r="H111" s="962">
        <f>H112</f>
        <v>0</v>
      </c>
      <c r="I111" s="962">
        <f>I112</f>
        <v>250.6</v>
      </c>
      <c r="J111" s="962">
        <f>J112</f>
        <v>250.6</v>
      </c>
      <c r="K111" s="962">
        <f>K112</f>
        <v>0</v>
      </c>
      <c r="L111" s="963">
        <f>L112</f>
        <v>0</v>
      </c>
    </row>
    <row r="112" spans="1:12" ht="22.5" hidden="1">
      <c r="A112" s="946"/>
      <c r="B112" s="950" t="s">
        <v>48</v>
      </c>
      <c r="C112" s="911"/>
      <c r="D112" s="882" t="s">
        <v>41</v>
      </c>
      <c r="E112" s="882" t="s">
        <v>109</v>
      </c>
      <c r="F112" s="882" t="s">
        <v>119</v>
      </c>
      <c r="G112" s="856" t="s">
        <v>49</v>
      </c>
      <c r="H112" s="962"/>
      <c r="I112" s="962">
        <v>250.6</v>
      </c>
      <c r="J112" s="962">
        <v>250.6</v>
      </c>
      <c r="K112" s="962"/>
      <c r="L112" s="963"/>
    </row>
    <row r="113" spans="1:12" ht="12.75" hidden="1">
      <c r="A113" s="946"/>
      <c r="B113" s="979" t="s">
        <v>120</v>
      </c>
      <c r="C113" s="977"/>
      <c r="D113" s="882" t="s">
        <v>41</v>
      </c>
      <c r="E113" s="882" t="s">
        <v>109</v>
      </c>
      <c r="F113" s="882" t="s">
        <v>121</v>
      </c>
      <c r="G113" s="882"/>
      <c r="H113" s="962">
        <f>H114</f>
        <v>0</v>
      </c>
      <c r="I113" s="962">
        <f>I114</f>
        <v>4000</v>
      </c>
      <c r="J113" s="962">
        <f>J114</f>
        <v>2000</v>
      </c>
      <c r="K113" s="962">
        <f>K114</f>
        <v>0</v>
      </c>
      <c r="L113" s="963">
        <f>L114</f>
        <v>0</v>
      </c>
    </row>
    <row r="114" spans="1:12" ht="22.5" hidden="1">
      <c r="A114" s="946"/>
      <c r="B114" s="950" t="s">
        <v>48</v>
      </c>
      <c r="C114" s="911"/>
      <c r="D114" s="882" t="s">
        <v>41</v>
      </c>
      <c r="E114" s="882" t="s">
        <v>109</v>
      </c>
      <c r="F114" s="882" t="s">
        <v>121</v>
      </c>
      <c r="G114" s="856" t="s">
        <v>49</v>
      </c>
      <c r="H114" s="962"/>
      <c r="I114" s="962">
        <v>4000</v>
      </c>
      <c r="J114" s="962">
        <v>2000</v>
      </c>
      <c r="K114" s="962"/>
      <c r="L114" s="963"/>
    </row>
    <row r="115" spans="1:12" ht="12.75">
      <c r="A115" s="946"/>
      <c r="B115" s="979" t="s">
        <v>122</v>
      </c>
      <c r="C115" s="977"/>
      <c r="D115" s="882" t="s">
        <v>41</v>
      </c>
      <c r="E115" s="882" t="s">
        <v>109</v>
      </c>
      <c r="F115" s="882" t="s">
        <v>123</v>
      </c>
      <c r="G115" s="882"/>
      <c r="H115" s="962">
        <f>H116</f>
        <v>233</v>
      </c>
      <c r="I115" s="962">
        <f>I116</f>
        <v>1408.3</v>
      </c>
      <c r="J115" s="962">
        <f>J116</f>
        <v>1438.3</v>
      </c>
      <c r="K115" s="962">
        <f>K116</f>
        <v>186</v>
      </c>
      <c r="L115" s="963">
        <f>L116</f>
        <v>306</v>
      </c>
    </row>
    <row r="116" spans="1:12" ht="12.75">
      <c r="A116" s="946"/>
      <c r="B116" s="951" t="s">
        <v>124</v>
      </c>
      <c r="C116" s="952"/>
      <c r="D116" s="856" t="s">
        <v>41</v>
      </c>
      <c r="E116" s="856" t="s">
        <v>109</v>
      </c>
      <c r="F116" s="882" t="s">
        <v>125</v>
      </c>
      <c r="G116" s="882"/>
      <c r="H116" s="962">
        <f>H117+H118</f>
        <v>233</v>
      </c>
      <c r="I116" s="962">
        <f>I117+I118</f>
        <v>1408.3</v>
      </c>
      <c r="J116" s="962">
        <f>J117+J118</f>
        <v>1438.3</v>
      </c>
      <c r="K116" s="962">
        <f>K117+K118</f>
        <v>186</v>
      </c>
      <c r="L116" s="963">
        <f>L117+L118</f>
        <v>306</v>
      </c>
    </row>
    <row r="117" spans="1:12" ht="22.5">
      <c r="A117" s="946"/>
      <c r="B117" s="950" t="s">
        <v>48</v>
      </c>
      <c r="C117" s="911"/>
      <c r="D117" s="856" t="s">
        <v>41</v>
      </c>
      <c r="E117" s="856" t="s">
        <v>109</v>
      </c>
      <c r="F117" s="882" t="s">
        <v>125</v>
      </c>
      <c r="G117" s="882">
        <v>240</v>
      </c>
      <c r="H117" s="962">
        <v>233</v>
      </c>
      <c r="I117" s="962">
        <f>1721.5-313.2</f>
        <v>1408.3</v>
      </c>
      <c r="J117" s="962">
        <f>1751.5-313.2</f>
        <v>1438.3</v>
      </c>
      <c r="K117" s="962">
        <v>186</v>
      </c>
      <c r="L117" s="963">
        <v>306</v>
      </c>
    </row>
    <row r="118" spans="1:12" ht="22.5" hidden="1">
      <c r="A118" s="946"/>
      <c r="B118" s="911" t="s">
        <v>126</v>
      </c>
      <c r="C118" s="911"/>
      <c r="D118" s="856" t="s">
        <v>41</v>
      </c>
      <c r="E118" s="856" t="s">
        <v>109</v>
      </c>
      <c r="F118" s="882" t="s">
        <v>125</v>
      </c>
      <c r="G118" s="882" t="s">
        <v>127</v>
      </c>
      <c r="H118" s="962"/>
      <c r="I118" s="962"/>
      <c r="J118" s="962"/>
      <c r="K118" s="962"/>
      <c r="L118" s="963"/>
    </row>
    <row r="119" spans="1:12" ht="12.75">
      <c r="A119" s="946"/>
      <c r="B119" s="979" t="s">
        <v>128</v>
      </c>
      <c r="C119" s="977"/>
      <c r="D119" s="882" t="s">
        <v>41</v>
      </c>
      <c r="E119" s="882" t="s">
        <v>109</v>
      </c>
      <c r="F119" s="882" t="s">
        <v>129</v>
      </c>
      <c r="G119" s="882"/>
      <c r="H119" s="962">
        <f>H120</f>
        <v>706</v>
      </c>
      <c r="I119" s="962">
        <f>I120</f>
        <v>1513.8000000000002</v>
      </c>
      <c r="J119" s="962">
        <f>J120</f>
        <v>1513.8000000000002</v>
      </c>
      <c r="K119" s="962">
        <f>K120</f>
        <v>696</v>
      </c>
      <c r="L119" s="963">
        <f>L120</f>
        <v>30</v>
      </c>
    </row>
    <row r="120" spans="1:12" ht="22.5">
      <c r="A120" s="946"/>
      <c r="B120" s="979" t="s">
        <v>130</v>
      </c>
      <c r="C120" s="977"/>
      <c r="D120" s="882" t="s">
        <v>41</v>
      </c>
      <c r="E120" s="882" t="s">
        <v>109</v>
      </c>
      <c r="F120" s="882" t="s">
        <v>131</v>
      </c>
      <c r="G120" s="882"/>
      <c r="H120" s="962">
        <f>H121+H123</f>
        <v>706</v>
      </c>
      <c r="I120" s="962">
        <f>I121+I123</f>
        <v>1513.8000000000002</v>
      </c>
      <c r="J120" s="962">
        <f>J121+J123</f>
        <v>1513.8000000000002</v>
      </c>
      <c r="K120" s="962">
        <f>K121+K123</f>
        <v>696</v>
      </c>
      <c r="L120" s="963">
        <f>L121+L123</f>
        <v>30</v>
      </c>
    </row>
    <row r="121" spans="1:12" ht="12.75">
      <c r="A121" s="946"/>
      <c r="B121" s="246" t="s">
        <v>132</v>
      </c>
      <c r="C121" s="952"/>
      <c r="D121" s="882" t="s">
        <v>41</v>
      </c>
      <c r="E121" s="882" t="s">
        <v>109</v>
      </c>
      <c r="F121" s="882" t="s">
        <v>133</v>
      </c>
      <c r="G121" s="882"/>
      <c r="H121" s="962">
        <f>H122</f>
        <v>706</v>
      </c>
      <c r="I121" s="962">
        <f>I122</f>
        <v>365.4</v>
      </c>
      <c r="J121" s="962">
        <f>J122</f>
        <v>365.4</v>
      </c>
      <c r="K121" s="962">
        <f>K122</f>
        <v>696</v>
      </c>
      <c r="L121" s="963">
        <f>L122</f>
        <v>30</v>
      </c>
    </row>
    <row r="122" spans="1:12" ht="22.5">
      <c r="A122" s="946"/>
      <c r="B122" s="950" t="s">
        <v>48</v>
      </c>
      <c r="C122" s="911"/>
      <c r="D122" s="882" t="s">
        <v>41</v>
      </c>
      <c r="E122" s="882" t="s">
        <v>109</v>
      </c>
      <c r="F122" s="882" t="s">
        <v>133</v>
      </c>
      <c r="G122" s="856" t="s">
        <v>49</v>
      </c>
      <c r="H122" s="962">
        <v>706</v>
      </c>
      <c r="I122" s="962">
        <v>365.4</v>
      </c>
      <c r="J122" s="962">
        <v>365.4</v>
      </c>
      <c r="K122" s="962">
        <v>696</v>
      </c>
      <c r="L122" s="963">
        <v>30</v>
      </c>
    </row>
    <row r="123" spans="1:12" ht="22.5" hidden="1">
      <c r="A123" s="946"/>
      <c r="B123" s="980" t="s">
        <v>134</v>
      </c>
      <c r="C123" s="952"/>
      <c r="D123" s="882" t="s">
        <v>41</v>
      </c>
      <c r="E123" s="882" t="s">
        <v>109</v>
      </c>
      <c r="F123" s="882" t="s">
        <v>135</v>
      </c>
      <c r="G123" s="882"/>
      <c r="H123" s="962">
        <f>H124</f>
        <v>0</v>
      </c>
      <c r="I123" s="962">
        <f>I124</f>
        <v>1148.4</v>
      </c>
      <c r="J123" s="962">
        <f>J124</f>
        <v>1148.4</v>
      </c>
      <c r="K123" s="962">
        <f>K124</f>
        <v>0</v>
      </c>
      <c r="L123" s="963">
        <f>L124</f>
        <v>0</v>
      </c>
    </row>
    <row r="124" spans="1:12" ht="22.5" hidden="1">
      <c r="A124" s="946"/>
      <c r="B124" s="950" t="s">
        <v>48</v>
      </c>
      <c r="C124" s="911"/>
      <c r="D124" s="882" t="s">
        <v>41</v>
      </c>
      <c r="E124" s="882" t="s">
        <v>109</v>
      </c>
      <c r="F124" s="882" t="s">
        <v>135</v>
      </c>
      <c r="G124" s="856" t="s">
        <v>49</v>
      </c>
      <c r="H124" s="962"/>
      <c r="I124" s="962">
        <v>1148.4</v>
      </c>
      <c r="J124" s="962">
        <v>1148.4</v>
      </c>
      <c r="K124" s="962"/>
      <c r="L124" s="963"/>
    </row>
    <row r="125" spans="1:12" ht="31.5" hidden="1">
      <c r="A125" s="942"/>
      <c r="B125" s="981" t="s">
        <v>136</v>
      </c>
      <c r="C125" s="982"/>
      <c r="D125" s="852" t="s">
        <v>41</v>
      </c>
      <c r="E125" s="852" t="s">
        <v>109</v>
      </c>
      <c r="F125" s="852" t="s">
        <v>137</v>
      </c>
      <c r="G125" s="852"/>
      <c r="H125" s="969">
        <f aca="true" t="shared" si="10" ref="H125:L127">H126</f>
        <v>0</v>
      </c>
      <c r="I125" s="969">
        <f t="shared" si="10"/>
        <v>82.35</v>
      </c>
      <c r="J125" s="969">
        <f t="shared" si="10"/>
        <v>60</v>
      </c>
      <c r="K125" s="969">
        <f t="shared" si="10"/>
        <v>0</v>
      </c>
      <c r="L125" s="970">
        <f t="shared" si="10"/>
        <v>0</v>
      </c>
    </row>
    <row r="126" spans="1:12" ht="12.75" hidden="1">
      <c r="A126" s="946"/>
      <c r="B126" s="979" t="s">
        <v>138</v>
      </c>
      <c r="C126" s="983"/>
      <c r="D126" s="856" t="s">
        <v>41</v>
      </c>
      <c r="E126" s="856" t="s">
        <v>109</v>
      </c>
      <c r="F126" s="856" t="s">
        <v>139</v>
      </c>
      <c r="G126" s="856"/>
      <c r="H126" s="962">
        <f t="shared" si="10"/>
        <v>0</v>
      </c>
      <c r="I126" s="962">
        <f t="shared" si="10"/>
        <v>82.35</v>
      </c>
      <c r="J126" s="962">
        <f t="shared" si="10"/>
        <v>60</v>
      </c>
      <c r="K126" s="962">
        <f t="shared" si="10"/>
        <v>0</v>
      </c>
      <c r="L126" s="963">
        <f t="shared" si="10"/>
        <v>0</v>
      </c>
    </row>
    <row r="127" spans="1:12" ht="12.75" hidden="1">
      <c r="A127" s="942"/>
      <c r="B127" s="947" t="s">
        <v>140</v>
      </c>
      <c r="C127" s="984"/>
      <c r="D127" s="882" t="s">
        <v>41</v>
      </c>
      <c r="E127" s="882" t="s">
        <v>109</v>
      </c>
      <c r="F127" s="882" t="s">
        <v>141</v>
      </c>
      <c r="G127" s="882"/>
      <c r="H127" s="962">
        <f t="shared" si="10"/>
        <v>0</v>
      </c>
      <c r="I127" s="962">
        <f t="shared" si="10"/>
        <v>82.35</v>
      </c>
      <c r="J127" s="962">
        <f t="shared" si="10"/>
        <v>60</v>
      </c>
      <c r="K127" s="962">
        <f t="shared" si="10"/>
        <v>0</v>
      </c>
      <c r="L127" s="963">
        <f t="shared" si="10"/>
        <v>0</v>
      </c>
    </row>
    <row r="128" spans="1:12" ht="22.5" hidden="1">
      <c r="A128" s="946"/>
      <c r="B128" s="950" t="s">
        <v>48</v>
      </c>
      <c r="C128" s="911"/>
      <c r="D128" s="882" t="s">
        <v>41</v>
      </c>
      <c r="E128" s="882" t="s">
        <v>109</v>
      </c>
      <c r="F128" s="882" t="s">
        <v>141</v>
      </c>
      <c r="G128" s="856" t="s">
        <v>49</v>
      </c>
      <c r="H128" s="962"/>
      <c r="I128" s="962">
        <v>82.35</v>
      </c>
      <c r="J128" s="962">
        <v>60</v>
      </c>
      <c r="K128" s="962"/>
      <c r="L128" s="963"/>
    </row>
    <row r="129" spans="1:12" ht="12.75">
      <c r="A129" s="946"/>
      <c r="B129" s="985" t="s">
        <v>142</v>
      </c>
      <c r="C129" s="986"/>
      <c r="D129" s="889" t="s">
        <v>64</v>
      </c>
      <c r="E129" s="889" t="s">
        <v>26</v>
      </c>
      <c r="F129" s="889"/>
      <c r="G129" s="889"/>
      <c r="H129" s="987">
        <f>H130+H163</f>
        <v>8371.94</v>
      </c>
      <c r="I129" s="987">
        <f>I130+I163</f>
        <v>26103</v>
      </c>
      <c r="J129" s="987">
        <f>J130+J163</f>
        <v>25237</v>
      </c>
      <c r="K129" s="987">
        <f>K130+K163</f>
        <v>6055</v>
      </c>
      <c r="L129" s="988">
        <f>L130+L163</f>
        <v>6300</v>
      </c>
    </row>
    <row r="130" spans="1:12" ht="12.75">
      <c r="A130" s="989"/>
      <c r="B130" s="985" t="s">
        <v>143</v>
      </c>
      <c r="C130" s="889"/>
      <c r="D130" s="889" t="s">
        <v>64</v>
      </c>
      <c r="E130" s="889" t="s">
        <v>109</v>
      </c>
      <c r="F130" s="889"/>
      <c r="G130" s="889"/>
      <c r="H130" s="987">
        <f>H131</f>
        <v>6230</v>
      </c>
      <c r="I130" s="987">
        <f>I131+I146+I158</f>
        <v>23603</v>
      </c>
      <c r="J130" s="987">
        <f>J131+J146+J158</f>
        <v>23923</v>
      </c>
      <c r="K130" s="987">
        <f>K131</f>
        <v>5740</v>
      </c>
      <c r="L130" s="988">
        <f>L131</f>
        <v>5980</v>
      </c>
    </row>
    <row r="131" spans="1:12" ht="31.5">
      <c r="A131" s="942"/>
      <c r="B131" s="972" t="s">
        <v>144</v>
      </c>
      <c r="C131" s="852"/>
      <c r="D131" s="852" t="s">
        <v>64</v>
      </c>
      <c r="E131" s="852" t="s">
        <v>109</v>
      </c>
      <c r="F131" s="852" t="s">
        <v>145</v>
      </c>
      <c r="G131" s="852"/>
      <c r="H131" s="969">
        <f>H132+H140</f>
        <v>6230</v>
      </c>
      <c r="I131" s="969">
        <f aca="true" t="shared" si="11" ref="I131:J133">I132</f>
        <v>653</v>
      </c>
      <c r="J131" s="969">
        <f t="shared" si="11"/>
        <v>653</v>
      </c>
      <c r="K131" s="969">
        <f>K132+K140</f>
        <v>5740</v>
      </c>
      <c r="L131" s="970">
        <f>L132+L140</f>
        <v>5980</v>
      </c>
    </row>
    <row r="132" spans="1:12" ht="22.5" hidden="1">
      <c r="A132" s="946"/>
      <c r="B132" s="968" t="s">
        <v>146</v>
      </c>
      <c r="C132" s="882"/>
      <c r="D132" s="882" t="s">
        <v>64</v>
      </c>
      <c r="E132" s="882" t="s">
        <v>109</v>
      </c>
      <c r="F132" s="856" t="s">
        <v>147</v>
      </c>
      <c r="G132" s="882"/>
      <c r="H132" s="962">
        <f>H133</f>
        <v>3125.5</v>
      </c>
      <c r="I132" s="962">
        <f t="shared" si="11"/>
        <v>653</v>
      </c>
      <c r="J132" s="962">
        <f t="shared" si="11"/>
        <v>653</v>
      </c>
      <c r="K132" s="962">
        <f>K133</f>
        <v>0</v>
      </c>
      <c r="L132" s="963">
        <f>L133</f>
        <v>0</v>
      </c>
    </row>
    <row r="133" spans="1:12" ht="45" hidden="1">
      <c r="A133" s="946"/>
      <c r="B133" s="960" t="s">
        <v>148</v>
      </c>
      <c r="C133" s="882"/>
      <c r="D133" s="882" t="s">
        <v>64</v>
      </c>
      <c r="E133" s="882" t="s">
        <v>109</v>
      </c>
      <c r="F133" s="882" t="s">
        <v>149</v>
      </c>
      <c r="G133" s="882"/>
      <c r="H133" s="962">
        <f>H134+H136+H139</f>
        <v>3125.5</v>
      </c>
      <c r="I133" s="962">
        <f t="shared" si="11"/>
        <v>653</v>
      </c>
      <c r="J133" s="962">
        <f t="shared" si="11"/>
        <v>653</v>
      </c>
      <c r="K133" s="962">
        <f>K134+K136+K139</f>
        <v>0</v>
      </c>
      <c r="L133" s="963">
        <f>L134+L136+L139</f>
        <v>0</v>
      </c>
    </row>
    <row r="134" spans="1:12" ht="12.75" hidden="1">
      <c r="A134" s="946"/>
      <c r="B134" s="246" t="s">
        <v>348</v>
      </c>
      <c r="C134" s="882"/>
      <c r="D134" s="882" t="s">
        <v>64</v>
      </c>
      <c r="E134" s="882" t="s">
        <v>109</v>
      </c>
      <c r="F134" s="882" t="s">
        <v>151</v>
      </c>
      <c r="G134" s="856"/>
      <c r="H134" s="962">
        <f>H135</f>
        <v>2530</v>
      </c>
      <c r="I134" s="962">
        <v>653</v>
      </c>
      <c r="J134" s="962">
        <v>653</v>
      </c>
      <c r="K134" s="962">
        <f>K135</f>
        <v>0</v>
      </c>
      <c r="L134" s="963">
        <f>L135</f>
        <v>0</v>
      </c>
    </row>
    <row r="135" spans="1:12" ht="22.5" hidden="1">
      <c r="A135" s="946"/>
      <c r="B135" s="950" t="s">
        <v>48</v>
      </c>
      <c r="C135" s="882"/>
      <c r="D135" s="882" t="s">
        <v>64</v>
      </c>
      <c r="E135" s="882" t="s">
        <v>109</v>
      </c>
      <c r="F135" s="882" t="s">
        <v>151</v>
      </c>
      <c r="G135" s="856" t="s">
        <v>49</v>
      </c>
      <c r="H135" s="962">
        <v>2530</v>
      </c>
      <c r="I135" s="962"/>
      <c r="J135" s="962"/>
      <c r="K135" s="962"/>
      <c r="L135" s="963"/>
    </row>
    <row r="136" spans="1:12" ht="22.5" hidden="1">
      <c r="A136" s="946"/>
      <c r="B136" s="960" t="s">
        <v>341</v>
      </c>
      <c r="C136" s="882"/>
      <c r="D136" s="882" t="s">
        <v>64</v>
      </c>
      <c r="E136" s="882" t="s">
        <v>109</v>
      </c>
      <c r="F136" s="882" t="s">
        <v>152</v>
      </c>
      <c r="G136" s="856"/>
      <c r="H136" s="962">
        <f>H137</f>
        <v>100</v>
      </c>
      <c r="I136" s="962"/>
      <c r="J136" s="962"/>
      <c r="K136" s="962">
        <f>K137</f>
        <v>0</v>
      </c>
      <c r="L136" s="963">
        <f>L137</f>
        <v>0</v>
      </c>
    </row>
    <row r="137" spans="1:12" ht="22.5" hidden="1">
      <c r="A137" s="946"/>
      <c r="B137" s="950" t="s">
        <v>48</v>
      </c>
      <c r="C137" s="882"/>
      <c r="D137" s="882" t="s">
        <v>64</v>
      </c>
      <c r="E137" s="882" t="s">
        <v>109</v>
      </c>
      <c r="F137" s="882" t="s">
        <v>152</v>
      </c>
      <c r="G137" s="856" t="s">
        <v>49</v>
      </c>
      <c r="H137" s="962">
        <v>100</v>
      </c>
      <c r="I137" s="962"/>
      <c r="J137" s="962"/>
      <c r="K137" s="962"/>
      <c r="L137" s="963"/>
    </row>
    <row r="138" spans="1:12" ht="25.5" hidden="1">
      <c r="A138" s="946"/>
      <c r="B138" s="247" t="s">
        <v>153</v>
      </c>
      <c r="C138" s="882"/>
      <c r="D138" s="882" t="s">
        <v>64</v>
      </c>
      <c r="E138" s="882" t="s">
        <v>109</v>
      </c>
      <c r="F138" s="882" t="s">
        <v>784</v>
      </c>
      <c r="G138" s="856"/>
      <c r="H138" s="962">
        <f>H139</f>
        <v>495.5</v>
      </c>
      <c r="I138" s="962"/>
      <c r="J138" s="962"/>
      <c r="K138" s="962">
        <f>K139</f>
        <v>0</v>
      </c>
      <c r="L138" s="963">
        <f>L139</f>
        <v>0</v>
      </c>
    </row>
    <row r="139" spans="1:12" ht="22.5" hidden="1">
      <c r="A139" s="946"/>
      <c r="B139" s="950" t="s">
        <v>48</v>
      </c>
      <c r="C139" s="882"/>
      <c r="D139" s="882" t="s">
        <v>64</v>
      </c>
      <c r="E139" s="882" t="s">
        <v>109</v>
      </c>
      <c r="F139" s="882" t="s">
        <v>784</v>
      </c>
      <c r="G139" s="856" t="s">
        <v>49</v>
      </c>
      <c r="H139" s="962">
        <v>495.5</v>
      </c>
      <c r="I139" s="962"/>
      <c r="J139" s="962"/>
      <c r="K139" s="962"/>
      <c r="L139" s="963"/>
    </row>
    <row r="140" spans="1:12" ht="22.5">
      <c r="A140" s="946"/>
      <c r="B140" s="968" t="s">
        <v>154</v>
      </c>
      <c r="C140" s="882"/>
      <c r="D140" s="882" t="s">
        <v>64</v>
      </c>
      <c r="E140" s="882" t="s">
        <v>109</v>
      </c>
      <c r="F140" s="856" t="s">
        <v>155</v>
      </c>
      <c r="G140" s="856"/>
      <c r="H140" s="962">
        <f>H141</f>
        <v>3104.5</v>
      </c>
      <c r="I140" s="962"/>
      <c r="J140" s="962"/>
      <c r="K140" s="962">
        <f>K141</f>
        <v>5740</v>
      </c>
      <c r="L140" s="963">
        <f>L141</f>
        <v>5980</v>
      </c>
    </row>
    <row r="141" spans="1:12" ht="22.5">
      <c r="A141" s="946"/>
      <c r="B141" s="960" t="s">
        <v>156</v>
      </c>
      <c r="C141" s="882"/>
      <c r="D141" s="882" t="s">
        <v>64</v>
      </c>
      <c r="E141" s="882" t="s">
        <v>109</v>
      </c>
      <c r="F141" s="882" t="s">
        <v>157</v>
      </c>
      <c r="G141" s="856"/>
      <c r="H141" s="962">
        <f>H142+H144</f>
        <v>3104.5</v>
      </c>
      <c r="I141" s="962"/>
      <c r="J141" s="962"/>
      <c r="K141" s="962">
        <f>K142+K144</f>
        <v>5740</v>
      </c>
      <c r="L141" s="963">
        <f>L142+L144</f>
        <v>5980</v>
      </c>
    </row>
    <row r="142" spans="1:12" ht="12.75">
      <c r="A142" s="946"/>
      <c r="B142" s="960" t="s">
        <v>815</v>
      </c>
      <c r="C142" s="882"/>
      <c r="D142" s="882" t="s">
        <v>64</v>
      </c>
      <c r="E142" s="882" t="s">
        <v>109</v>
      </c>
      <c r="F142" s="882" t="s">
        <v>158</v>
      </c>
      <c r="G142" s="856"/>
      <c r="H142" s="962">
        <f>H143</f>
        <v>2704.5</v>
      </c>
      <c r="I142" s="962"/>
      <c r="J142" s="962"/>
      <c r="K142" s="962">
        <f>K143</f>
        <v>5240</v>
      </c>
      <c r="L142" s="963">
        <f>L143</f>
        <v>5380</v>
      </c>
    </row>
    <row r="143" spans="1:12" ht="22.5">
      <c r="A143" s="946"/>
      <c r="B143" s="950" t="s">
        <v>48</v>
      </c>
      <c r="C143" s="882"/>
      <c r="D143" s="882" t="s">
        <v>64</v>
      </c>
      <c r="E143" s="882" t="s">
        <v>109</v>
      </c>
      <c r="F143" s="882" t="s">
        <v>158</v>
      </c>
      <c r="G143" s="856" t="s">
        <v>49</v>
      </c>
      <c r="H143" s="962">
        <v>2704.5</v>
      </c>
      <c r="I143" s="962"/>
      <c r="J143" s="962"/>
      <c r="K143" s="962">
        <v>5240</v>
      </c>
      <c r="L143" s="963">
        <v>5380</v>
      </c>
    </row>
    <row r="144" spans="1:12" ht="22.5">
      <c r="A144" s="946"/>
      <c r="B144" s="960" t="s">
        <v>159</v>
      </c>
      <c r="C144" s="882"/>
      <c r="D144" s="882" t="s">
        <v>64</v>
      </c>
      <c r="E144" s="882" t="s">
        <v>109</v>
      </c>
      <c r="F144" s="882" t="s">
        <v>160</v>
      </c>
      <c r="G144" s="856"/>
      <c r="H144" s="962">
        <f>H145</f>
        <v>400</v>
      </c>
      <c r="I144" s="962"/>
      <c r="J144" s="962"/>
      <c r="K144" s="962">
        <f>K145</f>
        <v>500</v>
      </c>
      <c r="L144" s="963">
        <f>L145</f>
        <v>600</v>
      </c>
    </row>
    <row r="145" spans="1:12" ht="22.5">
      <c r="A145" s="946"/>
      <c r="B145" s="950" t="s">
        <v>48</v>
      </c>
      <c r="C145" s="882"/>
      <c r="D145" s="882" t="s">
        <v>64</v>
      </c>
      <c r="E145" s="882" t="s">
        <v>109</v>
      </c>
      <c r="F145" s="882" t="s">
        <v>160</v>
      </c>
      <c r="G145" s="856" t="s">
        <v>49</v>
      </c>
      <c r="H145" s="962">
        <v>400</v>
      </c>
      <c r="I145" s="962"/>
      <c r="J145" s="962"/>
      <c r="K145" s="962">
        <v>500</v>
      </c>
      <c r="L145" s="963">
        <v>600</v>
      </c>
    </row>
    <row r="146" spans="1:12" ht="31.5" hidden="1">
      <c r="A146" s="942"/>
      <c r="B146" s="981" t="s">
        <v>161</v>
      </c>
      <c r="C146" s="852"/>
      <c r="D146" s="852" t="s">
        <v>64</v>
      </c>
      <c r="E146" s="852" t="s">
        <v>109</v>
      </c>
      <c r="F146" s="852" t="s">
        <v>162</v>
      </c>
      <c r="G146" s="852"/>
      <c r="H146" s="969">
        <f>H147</f>
        <v>0</v>
      </c>
      <c r="I146" s="969">
        <f>I147</f>
        <v>22950</v>
      </c>
      <c r="J146" s="969">
        <f>J147</f>
        <v>23270</v>
      </c>
      <c r="K146" s="969">
        <f>K147</f>
        <v>0</v>
      </c>
      <c r="L146" s="970">
        <f>L147</f>
        <v>0</v>
      </c>
    </row>
    <row r="147" spans="1:12" ht="22.5" hidden="1">
      <c r="A147" s="946"/>
      <c r="B147" s="979" t="s">
        <v>163</v>
      </c>
      <c r="C147" s="882"/>
      <c r="D147" s="882" t="s">
        <v>64</v>
      </c>
      <c r="E147" s="882" t="s">
        <v>109</v>
      </c>
      <c r="F147" s="882" t="s">
        <v>164</v>
      </c>
      <c r="G147" s="882"/>
      <c r="H147" s="962">
        <f>H148+H151</f>
        <v>0</v>
      </c>
      <c r="I147" s="962">
        <f>I148+I151</f>
        <v>22950</v>
      </c>
      <c r="J147" s="962">
        <f>J148+J151</f>
        <v>23270</v>
      </c>
      <c r="K147" s="962">
        <f>K148+K151</f>
        <v>0</v>
      </c>
      <c r="L147" s="963">
        <f>L148+L151</f>
        <v>0</v>
      </c>
    </row>
    <row r="148" spans="1:12" ht="33.75" hidden="1">
      <c r="A148" s="946"/>
      <c r="B148" s="979" t="s">
        <v>165</v>
      </c>
      <c r="C148" s="882"/>
      <c r="D148" s="882" t="s">
        <v>64</v>
      </c>
      <c r="E148" s="882" t="s">
        <v>109</v>
      </c>
      <c r="F148" s="882" t="s">
        <v>166</v>
      </c>
      <c r="G148" s="882"/>
      <c r="H148" s="962">
        <f aca="true" t="shared" si="12" ref="H148:L149">H149</f>
        <v>0</v>
      </c>
      <c r="I148" s="962">
        <f t="shared" si="12"/>
        <v>0</v>
      </c>
      <c r="J148" s="962">
        <f t="shared" si="12"/>
        <v>0</v>
      </c>
      <c r="K148" s="962">
        <f t="shared" si="12"/>
        <v>0</v>
      </c>
      <c r="L148" s="963">
        <f t="shared" si="12"/>
        <v>0</v>
      </c>
    </row>
    <row r="149" spans="1:12" ht="33.75" hidden="1">
      <c r="A149" s="946"/>
      <c r="B149" s="947" t="s">
        <v>167</v>
      </c>
      <c r="C149" s="882"/>
      <c r="D149" s="882" t="s">
        <v>64</v>
      </c>
      <c r="E149" s="882" t="s">
        <v>109</v>
      </c>
      <c r="F149" s="882" t="s">
        <v>168</v>
      </c>
      <c r="G149" s="882"/>
      <c r="H149" s="962">
        <f t="shared" si="12"/>
        <v>0</v>
      </c>
      <c r="I149" s="962">
        <f t="shared" si="12"/>
        <v>0</v>
      </c>
      <c r="J149" s="962">
        <f t="shared" si="12"/>
        <v>0</v>
      </c>
      <c r="K149" s="962">
        <f t="shared" si="12"/>
        <v>0</v>
      </c>
      <c r="L149" s="963">
        <f t="shared" si="12"/>
        <v>0</v>
      </c>
    </row>
    <row r="150" spans="1:12" ht="12.75" hidden="1">
      <c r="A150" s="946"/>
      <c r="B150" s="950" t="s">
        <v>169</v>
      </c>
      <c r="C150" s="882"/>
      <c r="D150" s="882" t="s">
        <v>64</v>
      </c>
      <c r="E150" s="882" t="s">
        <v>109</v>
      </c>
      <c r="F150" s="882" t="s">
        <v>168</v>
      </c>
      <c r="G150" s="856" t="s">
        <v>170</v>
      </c>
      <c r="H150" s="962">
        <v>0</v>
      </c>
      <c r="I150" s="962">
        <v>0</v>
      </c>
      <c r="J150" s="962">
        <v>0</v>
      </c>
      <c r="K150" s="962">
        <v>0</v>
      </c>
      <c r="L150" s="963">
        <v>0</v>
      </c>
    </row>
    <row r="151" spans="1:12" ht="45" hidden="1">
      <c r="A151" s="946"/>
      <c r="B151" s="979" t="s">
        <v>171</v>
      </c>
      <c r="C151" s="882"/>
      <c r="D151" s="882" t="s">
        <v>172</v>
      </c>
      <c r="E151" s="882" t="s">
        <v>109</v>
      </c>
      <c r="F151" s="882" t="s">
        <v>173</v>
      </c>
      <c r="G151" s="882"/>
      <c r="H151" s="962">
        <f>H152+H154+H156</f>
        <v>0</v>
      </c>
      <c r="I151" s="962">
        <f>I152+I154+I156</f>
        <v>22950</v>
      </c>
      <c r="J151" s="962">
        <f>J152+J154+J156</f>
        <v>23270</v>
      </c>
      <c r="K151" s="962">
        <f>K152+K154+K156</f>
        <v>0</v>
      </c>
      <c r="L151" s="963">
        <f>L152+L154+L156</f>
        <v>0</v>
      </c>
    </row>
    <row r="152" spans="1:12" ht="22.5" hidden="1">
      <c r="A152" s="946"/>
      <c r="B152" s="947" t="s">
        <v>174</v>
      </c>
      <c r="C152" s="882"/>
      <c r="D152" s="882" t="s">
        <v>64</v>
      </c>
      <c r="E152" s="882" t="s">
        <v>109</v>
      </c>
      <c r="F152" s="882" t="s">
        <v>175</v>
      </c>
      <c r="G152" s="882"/>
      <c r="H152" s="962">
        <f>H153</f>
        <v>0</v>
      </c>
      <c r="I152" s="962">
        <f>I153</f>
        <v>2750</v>
      </c>
      <c r="J152" s="962">
        <f>J153</f>
        <v>3070</v>
      </c>
      <c r="K152" s="962">
        <f>K153</f>
        <v>0</v>
      </c>
      <c r="L152" s="963">
        <f>L153</f>
        <v>0</v>
      </c>
    </row>
    <row r="153" spans="1:12" ht="22.5" hidden="1">
      <c r="A153" s="946"/>
      <c r="B153" s="950" t="s">
        <v>48</v>
      </c>
      <c r="C153" s="882"/>
      <c r="D153" s="882" t="s">
        <v>64</v>
      </c>
      <c r="E153" s="882" t="s">
        <v>109</v>
      </c>
      <c r="F153" s="882" t="s">
        <v>175</v>
      </c>
      <c r="G153" s="856" t="s">
        <v>49</v>
      </c>
      <c r="H153" s="962"/>
      <c r="I153" s="962">
        <v>2750</v>
      </c>
      <c r="J153" s="962">
        <v>3070</v>
      </c>
      <c r="K153" s="962"/>
      <c r="L153" s="963"/>
    </row>
    <row r="154" spans="1:12" ht="33.75" hidden="1">
      <c r="A154" s="989"/>
      <c r="B154" s="947" t="s">
        <v>176</v>
      </c>
      <c r="C154" s="882"/>
      <c r="D154" s="882" t="s">
        <v>64</v>
      </c>
      <c r="E154" s="882" t="s">
        <v>109</v>
      </c>
      <c r="F154" s="882" t="s">
        <v>177</v>
      </c>
      <c r="G154" s="882"/>
      <c r="H154" s="962">
        <f>H155</f>
        <v>0</v>
      </c>
      <c r="I154" s="962">
        <f>I155</f>
        <v>9100</v>
      </c>
      <c r="J154" s="962">
        <f>J155</f>
        <v>9100</v>
      </c>
      <c r="K154" s="962">
        <f>K155</f>
        <v>0</v>
      </c>
      <c r="L154" s="963">
        <f>L155</f>
        <v>0</v>
      </c>
    </row>
    <row r="155" spans="1:12" ht="22.5" hidden="1">
      <c r="A155" s="989"/>
      <c r="B155" s="950" t="s">
        <v>48</v>
      </c>
      <c r="C155" s="882"/>
      <c r="D155" s="882" t="s">
        <v>64</v>
      </c>
      <c r="E155" s="882" t="s">
        <v>109</v>
      </c>
      <c r="F155" s="882" t="s">
        <v>177</v>
      </c>
      <c r="G155" s="856" t="s">
        <v>49</v>
      </c>
      <c r="H155" s="962"/>
      <c r="I155" s="962">
        <v>9100</v>
      </c>
      <c r="J155" s="962">
        <v>9100</v>
      </c>
      <c r="K155" s="962"/>
      <c r="L155" s="963"/>
    </row>
    <row r="156" spans="1:12" ht="45" hidden="1">
      <c r="A156" s="989"/>
      <c r="B156" s="947" t="s">
        <v>178</v>
      </c>
      <c r="C156" s="882"/>
      <c r="D156" s="882" t="s">
        <v>64</v>
      </c>
      <c r="E156" s="882" t="s">
        <v>109</v>
      </c>
      <c r="F156" s="882" t="s">
        <v>179</v>
      </c>
      <c r="G156" s="882"/>
      <c r="H156" s="962">
        <f>H157</f>
        <v>0</v>
      </c>
      <c r="I156" s="962">
        <f>I157</f>
        <v>11100</v>
      </c>
      <c r="J156" s="962">
        <f>J157</f>
        <v>11100</v>
      </c>
      <c r="K156" s="962">
        <f>K157</f>
        <v>0</v>
      </c>
      <c r="L156" s="963">
        <f>L157</f>
        <v>0</v>
      </c>
    </row>
    <row r="157" spans="1:12" ht="22.5" hidden="1">
      <c r="A157" s="989"/>
      <c r="B157" s="950" t="s">
        <v>48</v>
      </c>
      <c r="C157" s="882"/>
      <c r="D157" s="882" t="s">
        <v>64</v>
      </c>
      <c r="E157" s="882" t="s">
        <v>109</v>
      </c>
      <c r="F157" s="882" t="s">
        <v>179</v>
      </c>
      <c r="G157" s="856" t="s">
        <v>49</v>
      </c>
      <c r="H157" s="962"/>
      <c r="I157" s="962">
        <v>11100</v>
      </c>
      <c r="J157" s="962">
        <v>11100</v>
      </c>
      <c r="K157" s="962"/>
      <c r="L157" s="963"/>
    </row>
    <row r="158" spans="1:12" ht="31.5" hidden="1">
      <c r="A158" s="971"/>
      <c r="B158" s="943" t="s">
        <v>79</v>
      </c>
      <c r="C158" s="912"/>
      <c r="D158" s="852" t="s">
        <v>64</v>
      </c>
      <c r="E158" s="852" t="s">
        <v>109</v>
      </c>
      <c r="F158" s="852" t="s">
        <v>80</v>
      </c>
      <c r="G158" s="852"/>
      <c r="H158" s="969">
        <f aca="true" t="shared" si="13" ref="H158:L161">H159</f>
        <v>0</v>
      </c>
      <c r="I158" s="969">
        <f t="shared" si="13"/>
        <v>0</v>
      </c>
      <c r="J158" s="969">
        <f t="shared" si="13"/>
        <v>0</v>
      </c>
      <c r="K158" s="969">
        <f t="shared" si="13"/>
        <v>0</v>
      </c>
      <c r="L158" s="970">
        <f t="shared" si="13"/>
        <v>0</v>
      </c>
    </row>
    <row r="159" spans="1:12" ht="12.75" hidden="1">
      <c r="A159" s="942"/>
      <c r="B159" s="943" t="s">
        <v>73</v>
      </c>
      <c r="C159" s="912"/>
      <c r="D159" s="852" t="s">
        <v>64</v>
      </c>
      <c r="E159" s="852" t="s">
        <v>109</v>
      </c>
      <c r="F159" s="852" t="s">
        <v>104</v>
      </c>
      <c r="G159" s="852"/>
      <c r="H159" s="969">
        <f t="shared" si="13"/>
        <v>0</v>
      </c>
      <c r="I159" s="969">
        <f t="shared" si="13"/>
        <v>0</v>
      </c>
      <c r="J159" s="969">
        <f t="shared" si="13"/>
        <v>0</v>
      </c>
      <c r="K159" s="969">
        <f t="shared" si="13"/>
        <v>0</v>
      </c>
      <c r="L159" s="970">
        <f t="shared" si="13"/>
        <v>0</v>
      </c>
    </row>
    <row r="160" spans="1:12" ht="12.75" hidden="1">
      <c r="A160" s="942"/>
      <c r="B160" s="943" t="s">
        <v>73</v>
      </c>
      <c r="C160" s="912"/>
      <c r="D160" s="852" t="s">
        <v>64</v>
      </c>
      <c r="E160" s="852" t="s">
        <v>109</v>
      </c>
      <c r="F160" s="852" t="s">
        <v>82</v>
      </c>
      <c r="G160" s="852"/>
      <c r="H160" s="969">
        <f t="shared" si="13"/>
        <v>0</v>
      </c>
      <c r="I160" s="969">
        <f t="shared" si="13"/>
        <v>0</v>
      </c>
      <c r="J160" s="969">
        <f t="shared" si="13"/>
        <v>0</v>
      </c>
      <c r="K160" s="969">
        <f t="shared" si="13"/>
        <v>0</v>
      </c>
      <c r="L160" s="970">
        <f t="shared" si="13"/>
        <v>0</v>
      </c>
    </row>
    <row r="161" spans="1:12" ht="45" hidden="1">
      <c r="A161" s="989"/>
      <c r="B161" s="947" t="s">
        <v>180</v>
      </c>
      <c r="C161" s="856"/>
      <c r="D161" s="856" t="s">
        <v>64</v>
      </c>
      <c r="E161" s="856" t="s">
        <v>109</v>
      </c>
      <c r="F161" s="856" t="s">
        <v>181</v>
      </c>
      <c r="G161" s="856"/>
      <c r="H161" s="962">
        <f t="shared" si="13"/>
        <v>0</v>
      </c>
      <c r="I161" s="962">
        <f t="shared" si="13"/>
        <v>0</v>
      </c>
      <c r="J161" s="962">
        <f t="shared" si="13"/>
        <v>0</v>
      </c>
      <c r="K161" s="962">
        <f t="shared" si="13"/>
        <v>0</v>
      </c>
      <c r="L161" s="963">
        <f t="shared" si="13"/>
        <v>0</v>
      </c>
    </row>
    <row r="162" spans="1:12" ht="22.5" hidden="1">
      <c r="A162" s="989"/>
      <c r="B162" s="950" t="s">
        <v>48</v>
      </c>
      <c r="C162" s="882"/>
      <c r="D162" s="882" t="s">
        <v>64</v>
      </c>
      <c r="E162" s="882" t="s">
        <v>109</v>
      </c>
      <c r="F162" s="882" t="s">
        <v>181</v>
      </c>
      <c r="G162" s="856" t="s">
        <v>49</v>
      </c>
      <c r="H162" s="962"/>
      <c r="I162" s="962">
        <v>0</v>
      </c>
      <c r="J162" s="962">
        <v>0</v>
      </c>
      <c r="K162" s="962"/>
      <c r="L162" s="963"/>
    </row>
    <row r="163" spans="1:12" ht="12.75">
      <c r="A163" s="989"/>
      <c r="B163" s="985" t="s">
        <v>182</v>
      </c>
      <c r="C163" s="889"/>
      <c r="D163" s="889" t="s">
        <v>64</v>
      </c>
      <c r="E163" s="889" t="s">
        <v>183</v>
      </c>
      <c r="F163" s="889"/>
      <c r="G163" s="889"/>
      <c r="H163" s="987">
        <f>H164+H168</f>
        <v>2141.94</v>
      </c>
      <c r="I163" s="987">
        <f>I164+I168</f>
        <v>2500</v>
      </c>
      <c r="J163" s="987">
        <f>J164+J168</f>
        <v>1314</v>
      </c>
      <c r="K163" s="987">
        <f>K164+K168</f>
        <v>315</v>
      </c>
      <c r="L163" s="988">
        <f>L164+L168</f>
        <v>320</v>
      </c>
    </row>
    <row r="164" spans="1:12" ht="31.5">
      <c r="A164" s="942"/>
      <c r="B164" s="972" t="s">
        <v>184</v>
      </c>
      <c r="C164" s="852"/>
      <c r="D164" s="852" t="s">
        <v>64</v>
      </c>
      <c r="E164" s="852" t="s">
        <v>183</v>
      </c>
      <c r="F164" s="852" t="s">
        <v>185</v>
      </c>
      <c r="G164" s="852"/>
      <c r="H164" s="969">
        <f aca="true" t="shared" si="14" ref="H164:L166">H165</f>
        <v>310</v>
      </c>
      <c r="I164" s="969">
        <f t="shared" si="14"/>
        <v>84</v>
      </c>
      <c r="J164" s="969">
        <f t="shared" si="14"/>
        <v>84</v>
      </c>
      <c r="K164" s="969">
        <f t="shared" si="14"/>
        <v>315</v>
      </c>
      <c r="L164" s="970">
        <f t="shared" si="14"/>
        <v>320</v>
      </c>
    </row>
    <row r="165" spans="1:12" ht="33.75">
      <c r="A165" s="942"/>
      <c r="B165" s="960" t="s">
        <v>186</v>
      </c>
      <c r="C165" s="852"/>
      <c r="D165" s="852" t="s">
        <v>64</v>
      </c>
      <c r="E165" s="852" t="s">
        <v>183</v>
      </c>
      <c r="F165" s="852" t="s">
        <v>187</v>
      </c>
      <c r="G165" s="852"/>
      <c r="H165" s="969">
        <f t="shared" si="14"/>
        <v>310</v>
      </c>
      <c r="I165" s="969">
        <f t="shared" si="14"/>
        <v>84</v>
      </c>
      <c r="J165" s="969">
        <f t="shared" si="14"/>
        <v>84</v>
      </c>
      <c r="K165" s="969">
        <f t="shared" si="14"/>
        <v>315</v>
      </c>
      <c r="L165" s="970">
        <f t="shared" si="14"/>
        <v>320</v>
      </c>
    </row>
    <row r="166" spans="1:12" ht="22.5">
      <c r="A166" s="946"/>
      <c r="B166" s="990" t="s">
        <v>342</v>
      </c>
      <c r="C166" s="882"/>
      <c r="D166" s="882" t="s">
        <v>64</v>
      </c>
      <c r="E166" s="882" t="s">
        <v>183</v>
      </c>
      <c r="F166" s="882" t="s">
        <v>188</v>
      </c>
      <c r="G166" s="882"/>
      <c r="H166" s="962">
        <f t="shared" si="14"/>
        <v>310</v>
      </c>
      <c r="I166" s="962">
        <f t="shared" si="14"/>
        <v>84</v>
      </c>
      <c r="J166" s="962">
        <f t="shared" si="14"/>
        <v>84</v>
      </c>
      <c r="K166" s="962">
        <f t="shared" si="14"/>
        <v>315</v>
      </c>
      <c r="L166" s="963">
        <f t="shared" si="14"/>
        <v>320</v>
      </c>
    </row>
    <row r="167" spans="1:12" ht="22.5">
      <c r="A167" s="946"/>
      <c r="B167" s="950" t="s">
        <v>48</v>
      </c>
      <c r="C167" s="882"/>
      <c r="D167" s="882" t="s">
        <v>64</v>
      </c>
      <c r="E167" s="882" t="s">
        <v>183</v>
      </c>
      <c r="F167" s="882" t="s">
        <v>188</v>
      </c>
      <c r="G167" s="856" t="s">
        <v>49</v>
      </c>
      <c r="H167" s="962">
        <v>310</v>
      </c>
      <c r="I167" s="962">
        <v>84</v>
      </c>
      <c r="J167" s="962">
        <v>84</v>
      </c>
      <c r="K167" s="962">
        <v>315</v>
      </c>
      <c r="L167" s="963">
        <v>320</v>
      </c>
    </row>
    <row r="168" spans="1:12" ht="31.5" hidden="1">
      <c r="A168" s="971"/>
      <c r="B168" s="943" t="s">
        <v>79</v>
      </c>
      <c r="C168" s="912"/>
      <c r="D168" s="852" t="s">
        <v>64</v>
      </c>
      <c r="E168" s="852" t="s">
        <v>183</v>
      </c>
      <c r="F168" s="852" t="s">
        <v>80</v>
      </c>
      <c r="G168" s="852"/>
      <c r="H168" s="969">
        <f aca="true" t="shared" si="15" ref="H168:L169">H169</f>
        <v>1831.94</v>
      </c>
      <c r="I168" s="969">
        <f t="shared" si="15"/>
        <v>2416</v>
      </c>
      <c r="J168" s="969">
        <f t="shared" si="15"/>
        <v>1230</v>
      </c>
      <c r="K168" s="969">
        <f t="shared" si="15"/>
        <v>0</v>
      </c>
      <c r="L168" s="970">
        <f t="shared" si="15"/>
        <v>0</v>
      </c>
    </row>
    <row r="169" spans="1:12" ht="12.75" hidden="1">
      <c r="A169" s="946"/>
      <c r="B169" s="947" t="s">
        <v>73</v>
      </c>
      <c r="C169" s="910"/>
      <c r="D169" s="856" t="s">
        <v>64</v>
      </c>
      <c r="E169" s="856" t="s">
        <v>183</v>
      </c>
      <c r="F169" s="856" t="s">
        <v>104</v>
      </c>
      <c r="G169" s="856"/>
      <c r="H169" s="962">
        <f t="shared" si="15"/>
        <v>1831.94</v>
      </c>
      <c r="I169" s="962">
        <f t="shared" si="15"/>
        <v>2416</v>
      </c>
      <c r="J169" s="962">
        <f t="shared" si="15"/>
        <v>1230</v>
      </c>
      <c r="K169" s="962">
        <f t="shared" si="15"/>
        <v>0</v>
      </c>
      <c r="L169" s="963">
        <f t="shared" si="15"/>
        <v>0</v>
      </c>
    </row>
    <row r="170" spans="1:12" ht="12.75" hidden="1">
      <c r="A170" s="946"/>
      <c r="B170" s="947" t="s">
        <v>73</v>
      </c>
      <c r="C170" s="910"/>
      <c r="D170" s="856" t="s">
        <v>64</v>
      </c>
      <c r="E170" s="856" t="s">
        <v>183</v>
      </c>
      <c r="F170" s="856" t="s">
        <v>82</v>
      </c>
      <c r="G170" s="856"/>
      <c r="H170" s="962">
        <f>H171+H173+H176</f>
        <v>1831.94</v>
      </c>
      <c r="I170" s="962">
        <f>I171+I173+I176</f>
        <v>2416</v>
      </c>
      <c r="J170" s="962">
        <f>J171+J173+J176</f>
        <v>1230</v>
      </c>
      <c r="K170" s="962">
        <f>K171+K173+K176</f>
        <v>0</v>
      </c>
      <c r="L170" s="963">
        <f>L171+L173+L176</f>
        <v>0</v>
      </c>
    </row>
    <row r="171" spans="1:12" ht="12.75" hidden="1">
      <c r="A171" s="942"/>
      <c r="B171" s="947" t="s">
        <v>189</v>
      </c>
      <c r="C171" s="856"/>
      <c r="D171" s="856" t="s">
        <v>64</v>
      </c>
      <c r="E171" s="856" t="s">
        <v>183</v>
      </c>
      <c r="F171" s="856" t="s">
        <v>190</v>
      </c>
      <c r="G171" s="856"/>
      <c r="H171" s="962">
        <f>H172</f>
        <v>0</v>
      </c>
      <c r="I171" s="962">
        <f>I172</f>
        <v>1650</v>
      </c>
      <c r="J171" s="962">
        <f>J172</f>
        <v>650</v>
      </c>
      <c r="K171" s="962">
        <f>K172</f>
        <v>0</v>
      </c>
      <c r="L171" s="963">
        <f>L172</f>
        <v>0</v>
      </c>
    </row>
    <row r="172" spans="1:12" ht="22.5" hidden="1">
      <c r="A172" s="989"/>
      <c r="B172" s="950" t="s">
        <v>48</v>
      </c>
      <c r="C172" s="882"/>
      <c r="D172" s="882" t="s">
        <v>64</v>
      </c>
      <c r="E172" s="882" t="s">
        <v>183</v>
      </c>
      <c r="F172" s="882" t="s">
        <v>190</v>
      </c>
      <c r="G172" s="856" t="s">
        <v>49</v>
      </c>
      <c r="H172" s="962"/>
      <c r="I172" s="962">
        <v>1650</v>
      </c>
      <c r="J172" s="962">
        <v>650</v>
      </c>
      <c r="K172" s="962"/>
      <c r="L172" s="963"/>
    </row>
    <row r="173" spans="1:12" ht="12.75" hidden="1">
      <c r="A173" s="942"/>
      <c r="B173" s="947" t="s">
        <v>191</v>
      </c>
      <c r="C173" s="856"/>
      <c r="D173" s="856" t="s">
        <v>64</v>
      </c>
      <c r="E173" s="856" t="s">
        <v>183</v>
      </c>
      <c r="F173" s="856" t="s">
        <v>192</v>
      </c>
      <c r="G173" s="856"/>
      <c r="H173" s="962">
        <f>H174</f>
        <v>94.8</v>
      </c>
      <c r="I173" s="962">
        <f>I174</f>
        <v>266</v>
      </c>
      <c r="J173" s="962">
        <f>J174</f>
        <v>280</v>
      </c>
      <c r="K173" s="962">
        <f>K174</f>
        <v>0</v>
      </c>
      <c r="L173" s="963">
        <f>L174</f>
        <v>0</v>
      </c>
    </row>
    <row r="174" spans="1:12" ht="22.5" hidden="1">
      <c r="A174" s="991"/>
      <c r="B174" s="950" t="s">
        <v>48</v>
      </c>
      <c r="C174" s="882"/>
      <c r="D174" s="882" t="s">
        <v>64</v>
      </c>
      <c r="E174" s="882" t="s">
        <v>183</v>
      </c>
      <c r="F174" s="882" t="s">
        <v>192</v>
      </c>
      <c r="G174" s="856" t="s">
        <v>49</v>
      </c>
      <c r="H174" s="962">
        <v>94.8</v>
      </c>
      <c r="I174" s="962">
        <v>266</v>
      </c>
      <c r="J174" s="962">
        <v>280</v>
      </c>
      <c r="K174" s="962"/>
      <c r="L174" s="963"/>
    </row>
    <row r="175" spans="1:12" ht="12.75" hidden="1">
      <c r="A175" s="991"/>
      <c r="B175" s="947" t="s">
        <v>193</v>
      </c>
      <c r="C175" s="856"/>
      <c r="D175" s="856" t="s">
        <v>64</v>
      </c>
      <c r="E175" s="856" t="s">
        <v>183</v>
      </c>
      <c r="F175" s="856" t="s">
        <v>194</v>
      </c>
      <c r="G175" s="856"/>
      <c r="H175" s="962">
        <f>H176</f>
        <v>1737.14</v>
      </c>
      <c r="I175" s="962">
        <f>I176</f>
        <v>500</v>
      </c>
      <c r="J175" s="962">
        <f>J176</f>
        <v>300</v>
      </c>
      <c r="K175" s="962">
        <f>K176</f>
        <v>0</v>
      </c>
      <c r="L175" s="963">
        <f>L176</f>
        <v>0</v>
      </c>
    </row>
    <row r="176" spans="1:12" ht="22.5" hidden="1">
      <c r="A176" s="991"/>
      <c r="B176" s="950" t="s">
        <v>48</v>
      </c>
      <c r="C176" s="882"/>
      <c r="D176" s="882" t="s">
        <v>64</v>
      </c>
      <c r="E176" s="882" t="s">
        <v>183</v>
      </c>
      <c r="F176" s="882" t="s">
        <v>194</v>
      </c>
      <c r="G176" s="856" t="s">
        <v>49</v>
      </c>
      <c r="H176" s="962">
        <v>1737.14</v>
      </c>
      <c r="I176" s="962">
        <v>500</v>
      </c>
      <c r="J176" s="962">
        <v>300</v>
      </c>
      <c r="K176" s="962"/>
      <c r="L176" s="963"/>
    </row>
    <row r="177" spans="1:12" ht="12.75">
      <c r="A177" s="991"/>
      <c r="B177" s="985" t="s">
        <v>195</v>
      </c>
      <c r="C177" s="986"/>
      <c r="D177" s="889" t="s">
        <v>196</v>
      </c>
      <c r="E177" s="889" t="s">
        <v>26</v>
      </c>
      <c r="F177" s="889"/>
      <c r="G177" s="889"/>
      <c r="H177" s="987">
        <f>H178+H188+H208</f>
        <v>59437.95999999999</v>
      </c>
      <c r="I177" s="987">
        <f>I178+I188+I208</f>
        <v>157340.409</v>
      </c>
      <c r="J177" s="987">
        <f>J178+J188+J208</f>
        <v>152028.252</v>
      </c>
      <c r="K177" s="987">
        <f>K178+K188+K208</f>
        <v>40536.79</v>
      </c>
      <c r="L177" s="988">
        <f>L178+L188+L208</f>
        <v>40253.18</v>
      </c>
    </row>
    <row r="178" spans="1:12" ht="12.75">
      <c r="A178" s="989"/>
      <c r="B178" s="985" t="s">
        <v>197</v>
      </c>
      <c r="C178" s="889"/>
      <c r="D178" s="889" t="s">
        <v>196</v>
      </c>
      <c r="E178" s="889" t="s">
        <v>25</v>
      </c>
      <c r="F178" s="889"/>
      <c r="G178" s="889"/>
      <c r="H178" s="987">
        <f aca="true" t="shared" si="16" ref="H178:L180">H179</f>
        <v>1886.2020000000002</v>
      </c>
      <c r="I178" s="987">
        <f t="shared" si="16"/>
        <v>9116.629</v>
      </c>
      <c r="J178" s="987">
        <f t="shared" si="16"/>
        <v>9559.552</v>
      </c>
      <c r="K178" s="987">
        <f t="shared" si="16"/>
        <v>799.115</v>
      </c>
      <c r="L178" s="988">
        <f t="shared" si="16"/>
        <v>895.01</v>
      </c>
    </row>
    <row r="179" spans="1:12" ht="31.5">
      <c r="A179" s="971"/>
      <c r="B179" s="943" t="s">
        <v>79</v>
      </c>
      <c r="C179" s="912"/>
      <c r="D179" s="852" t="s">
        <v>196</v>
      </c>
      <c r="E179" s="852" t="s">
        <v>25</v>
      </c>
      <c r="F179" s="852" t="s">
        <v>80</v>
      </c>
      <c r="G179" s="852"/>
      <c r="H179" s="969">
        <f t="shared" si="16"/>
        <v>1886.2020000000002</v>
      </c>
      <c r="I179" s="969">
        <f t="shared" si="16"/>
        <v>9116.629</v>
      </c>
      <c r="J179" s="969">
        <f t="shared" si="16"/>
        <v>9559.552</v>
      </c>
      <c r="K179" s="969">
        <f t="shared" si="16"/>
        <v>799.115</v>
      </c>
      <c r="L179" s="970">
        <f t="shared" si="16"/>
        <v>895.01</v>
      </c>
    </row>
    <row r="180" spans="1:12" ht="12.75">
      <c r="A180" s="946"/>
      <c r="B180" s="947" t="s">
        <v>73</v>
      </c>
      <c r="C180" s="910"/>
      <c r="D180" s="856" t="s">
        <v>196</v>
      </c>
      <c r="E180" s="856" t="s">
        <v>25</v>
      </c>
      <c r="F180" s="856" t="s">
        <v>104</v>
      </c>
      <c r="G180" s="856"/>
      <c r="H180" s="962">
        <f t="shared" si="16"/>
        <v>1886.2020000000002</v>
      </c>
      <c r="I180" s="962">
        <f t="shared" si="16"/>
        <v>9116.629</v>
      </c>
      <c r="J180" s="962">
        <f t="shared" si="16"/>
        <v>9559.552</v>
      </c>
      <c r="K180" s="962">
        <f t="shared" si="16"/>
        <v>799.115</v>
      </c>
      <c r="L180" s="963">
        <f t="shared" si="16"/>
        <v>895.01</v>
      </c>
    </row>
    <row r="181" spans="1:12" ht="12.75">
      <c r="A181" s="946"/>
      <c r="B181" s="947" t="s">
        <v>73</v>
      </c>
      <c r="C181" s="910"/>
      <c r="D181" s="856" t="s">
        <v>196</v>
      </c>
      <c r="E181" s="856" t="s">
        <v>25</v>
      </c>
      <c r="F181" s="856" t="s">
        <v>82</v>
      </c>
      <c r="G181" s="856"/>
      <c r="H181" s="962">
        <f>H182+H184+H186</f>
        <v>1886.2020000000002</v>
      </c>
      <c r="I181" s="962">
        <f>I182+I184+I186</f>
        <v>9116.629</v>
      </c>
      <c r="J181" s="962">
        <f>J182+J184+J186</f>
        <v>9559.552</v>
      </c>
      <c r="K181" s="962">
        <f>K182+K184+K186</f>
        <v>799.115</v>
      </c>
      <c r="L181" s="963">
        <f>L182+L184+L186</f>
        <v>895.01</v>
      </c>
    </row>
    <row r="182" spans="1:12" ht="12.75" hidden="1">
      <c r="A182" s="942"/>
      <c r="B182" s="947" t="s">
        <v>198</v>
      </c>
      <c r="C182" s="856"/>
      <c r="D182" s="856" t="s">
        <v>196</v>
      </c>
      <c r="E182" s="856" t="s">
        <v>25</v>
      </c>
      <c r="F182" s="856" t="s">
        <v>199</v>
      </c>
      <c r="G182" s="856"/>
      <c r="H182" s="962">
        <f>H183</f>
        <v>1172.707</v>
      </c>
      <c r="I182" s="962">
        <f>I183</f>
        <v>210</v>
      </c>
      <c r="J182" s="962">
        <f>J183</f>
        <v>210</v>
      </c>
      <c r="K182" s="962">
        <f>K183</f>
        <v>0</v>
      </c>
      <c r="L182" s="963">
        <f>L183</f>
        <v>0</v>
      </c>
    </row>
    <row r="183" spans="1:12" ht="22.5" hidden="1">
      <c r="A183" s="989"/>
      <c r="B183" s="950" t="s">
        <v>48</v>
      </c>
      <c r="C183" s="856"/>
      <c r="D183" s="882" t="s">
        <v>196</v>
      </c>
      <c r="E183" s="882" t="s">
        <v>25</v>
      </c>
      <c r="F183" s="856" t="s">
        <v>199</v>
      </c>
      <c r="G183" s="856" t="s">
        <v>49</v>
      </c>
      <c r="H183" s="962">
        <v>1172.707</v>
      </c>
      <c r="I183" s="962">
        <v>210</v>
      </c>
      <c r="J183" s="962">
        <v>210</v>
      </c>
      <c r="K183" s="962"/>
      <c r="L183" s="963"/>
    </row>
    <row r="184" spans="1:12" ht="12.75" hidden="1">
      <c r="A184" s="942"/>
      <c r="B184" s="947" t="s">
        <v>200</v>
      </c>
      <c r="C184" s="856"/>
      <c r="D184" s="856" t="s">
        <v>196</v>
      </c>
      <c r="E184" s="856" t="s">
        <v>25</v>
      </c>
      <c r="F184" s="856" t="s">
        <v>201</v>
      </c>
      <c r="G184" s="856"/>
      <c r="H184" s="962">
        <f>H185</f>
        <v>0</v>
      </c>
      <c r="I184" s="962">
        <f>I185</f>
        <v>2166.81</v>
      </c>
      <c r="J184" s="962">
        <f>J185</f>
        <v>2272.742</v>
      </c>
      <c r="K184" s="962">
        <f>K185</f>
        <v>0</v>
      </c>
      <c r="L184" s="963">
        <f>L185</f>
        <v>0</v>
      </c>
    </row>
    <row r="185" spans="1:12" ht="22.5" hidden="1">
      <c r="A185" s="989"/>
      <c r="B185" s="950" t="s">
        <v>48</v>
      </c>
      <c r="C185" s="856"/>
      <c r="D185" s="882" t="s">
        <v>196</v>
      </c>
      <c r="E185" s="882" t="s">
        <v>25</v>
      </c>
      <c r="F185" s="882" t="s">
        <v>201</v>
      </c>
      <c r="G185" s="856" t="s">
        <v>49</v>
      </c>
      <c r="H185" s="962"/>
      <c r="I185" s="962">
        <v>2166.81</v>
      </c>
      <c r="J185" s="962">
        <v>2272.742</v>
      </c>
      <c r="K185" s="962"/>
      <c r="L185" s="963"/>
    </row>
    <row r="186" spans="1:12" ht="12.75">
      <c r="A186" s="942"/>
      <c r="B186" s="947" t="s">
        <v>202</v>
      </c>
      <c r="C186" s="856"/>
      <c r="D186" s="856" t="s">
        <v>196</v>
      </c>
      <c r="E186" s="856" t="s">
        <v>25</v>
      </c>
      <c r="F186" s="856" t="s">
        <v>203</v>
      </c>
      <c r="G186" s="856"/>
      <c r="H186" s="962">
        <f>H187</f>
        <v>713.495</v>
      </c>
      <c r="I186" s="962">
        <f>I187</f>
        <v>6739.819</v>
      </c>
      <c r="J186" s="962">
        <f>J187</f>
        <v>7076.81</v>
      </c>
      <c r="K186" s="962">
        <f>K187</f>
        <v>799.115</v>
      </c>
      <c r="L186" s="963">
        <f>L187</f>
        <v>895.01</v>
      </c>
    </row>
    <row r="187" spans="1:12" ht="22.5">
      <c r="A187" s="989"/>
      <c r="B187" s="950" t="s">
        <v>48</v>
      </c>
      <c r="C187" s="856"/>
      <c r="D187" s="882" t="s">
        <v>196</v>
      </c>
      <c r="E187" s="882" t="s">
        <v>25</v>
      </c>
      <c r="F187" s="882" t="s">
        <v>203</v>
      </c>
      <c r="G187" s="856" t="s">
        <v>49</v>
      </c>
      <c r="H187" s="962">
        <v>713.495</v>
      </c>
      <c r="I187" s="962">
        <v>6739.819</v>
      </c>
      <c r="J187" s="962">
        <v>7076.81</v>
      </c>
      <c r="K187" s="962">
        <v>799.115</v>
      </c>
      <c r="L187" s="963">
        <v>895.01</v>
      </c>
    </row>
    <row r="188" spans="1:12" ht="12.75">
      <c r="A188" s="991"/>
      <c r="B188" s="985" t="s">
        <v>204</v>
      </c>
      <c r="C188" s="889"/>
      <c r="D188" s="889" t="s">
        <v>196</v>
      </c>
      <c r="E188" s="889" t="s">
        <v>28</v>
      </c>
      <c r="F188" s="889"/>
      <c r="G188" s="889"/>
      <c r="H188" s="987">
        <f>H189+H193+H199</f>
        <v>10309.368999999999</v>
      </c>
      <c r="I188" s="987">
        <f>I189+I193</f>
        <v>18720.6</v>
      </c>
      <c r="J188" s="987">
        <f>J189+J193</f>
        <v>15705.6</v>
      </c>
      <c r="K188" s="987">
        <f>K189+K193+K199</f>
        <v>7218.8</v>
      </c>
      <c r="L188" s="988">
        <f>L189+L193+L199</f>
        <v>8354.000000000002</v>
      </c>
    </row>
    <row r="189" spans="1:12" ht="31.5">
      <c r="A189" s="991"/>
      <c r="B189" s="992" t="s">
        <v>205</v>
      </c>
      <c r="C189" s="852"/>
      <c r="D189" s="852" t="s">
        <v>196</v>
      </c>
      <c r="E189" s="852" t="s">
        <v>28</v>
      </c>
      <c r="F189" s="852" t="s">
        <v>206</v>
      </c>
      <c r="G189" s="852"/>
      <c r="H189" s="969">
        <f aca="true" t="shared" si="17" ref="H189:L191">H190</f>
        <v>2200</v>
      </c>
      <c r="I189" s="969">
        <f t="shared" si="17"/>
        <v>75</v>
      </c>
      <c r="J189" s="969">
        <f t="shared" si="17"/>
        <v>75</v>
      </c>
      <c r="K189" s="969">
        <f t="shared" si="17"/>
        <v>1748</v>
      </c>
      <c r="L189" s="970">
        <f t="shared" si="17"/>
        <v>816.12</v>
      </c>
    </row>
    <row r="190" spans="1:12" ht="12.75">
      <c r="A190" s="991"/>
      <c r="B190" s="966" t="s">
        <v>207</v>
      </c>
      <c r="C190" s="856"/>
      <c r="D190" s="882" t="s">
        <v>196</v>
      </c>
      <c r="E190" s="882" t="s">
        <v>28</v>
      </c>
      <c r="F190" s="856" t="s">
        <v>208</v>
      </c>
      <c r="G190" s="856"/>
      <c r="H190" s="962">
        <f t="shared" si="17"/>
        <v>2200</v>
      </c>
      <c r="I190" s="962">
        <f t="shared" si="17"/>
        <v>75</v>
      </c>
      <c r="J190" s="962">
        <f t="shared" si="17"/>
        <v>75</v>
      </c>
      <c r="K190" s="962">
        <f t="shared" si="17"/>
        <v>1748</v>
      </c>
      <c r="L190" s="963">
        <f t="shared" si="17"/>
        <v>816.12</v>
      </c>
    </row>
    <row r="191" spans="1:12" ht="22.5">
      <c r="A191" s="991"/>
      <c r="B191" s="993" t="s">
        <v>209</v>
      </c>
      <c r="C191" s="882"/>
      <c r="D191" s="882" t="s">
        <v>196</v>
      </c>
      <c r="E191" s="882" t="s">
        <v>28</v>
      </c>
      <c r="F191" s="882" t="s">
        <v>210</v>
      </c>
      <c r="G191" s="882"/>
      <c r="H191" s="962">
        <f t="shared" si="17"/>
        <v>2200</v>
      </c>
      <c r="I191" s="962">
        <f t="shared" si="17"/>
        <v>75</v>
      </c>
      <c r="J191" s="962">
        <f t="shared" si="17"/>
        <v>75</v>
      </c>
      <c r="K191" s="962">
        <f t="shared" si="17"/>
        <v>1748</v>
      </c>
      <c r="L191" s="963">
        <f t="shared" si="17"/>
        <v>816.12</v>
      </c>
    </row>
    <row r="192" spans="1:12" ht="12.75">
      <c r="A192" s="991"/>
      <c r="B192" s="950" t="s">
        <v>169</v>
      </c>
      <c r="C192" s="856"/>
      <c r="D192" s="882" t="s">
        <v>196</v>
      </c>
      <c r="E192" s="882" t="s">
        <v>28</v>
      </c>
      <c r="F192" s="882" t="s">
        <v>210</v>
      </c>
      <c r="G192" s="856" t="s">
        <v>170</v>
      </c>
      <c r="H192" s="962">
        <v>2200</v>
      </c>
      <c r="I192" s="962">
        <v>75</v>
      </c>
      <c r="J192" s="962">
        <v>75</v>
      </c>
      <c r="K192" s="962">
        <f>48+1700</f>
        <v>1748</v>
      </c>
      <c r="L192" s="963">
        <v>816.12</v>
      </c>
    </row>
    <row r="193" spans="1:12" ht="45">
      <c r="A193" s="942"/>
      <c r="B193" s="966" t="s">
        <v>345</v>
      </c>
      <c r="C193" s="852"/>
      <c r="D193" s="852" t="s">
        <v>196</v>
      </c>
      <c r="E193" s="852" t="s">
        <v>28</v>
      </c>
      <c r="F193" s="852" t="s">
        <v>211</v>
      </c>
      <c r="G193" s="852"/>
      <c r="H193" s="969">
        <f>H196+H207</f>
        <v>3648.499</v>
      </c>
      <c r="I193" s="969">
        <f>I194+I199</f>
        <v>18645.6</v>
      </c>
      <c r="J193" s="969">
        <f>J194+J199</f>
        <v>15630.6</v>
      </c>
      <c r="K193" s="969">
        <f>K196+K207</f>
        <v>5470.8</v>
      </c>
      <c r="L193" s="970">
        <f>L196+L207</f>
        <v>7537.880000000001</v>
      </c>
    </row>
    <row r="194" spans="1:12" ht="22.5">
      <c r="A194" s="874"/>
      <c r="B194" s="960" t="s">
        <v>212</v>
      </c>
      <c r="C194" s="882"/>
      <c r="D194" s="882" t="s">
        <v>196</v>
      </c>
      <c r="E194" s="882" t="s">
        <v>28</v>
      </c>
      <c r="F194" s="882" t="s">
        <v>213</v>
      </c>
      <c r="G194" s="882"/>
      <c r="H194" s="962">
        <f>H195</f>
        <v>3282.5</v>
      </c>
      <c r="I194" s="962">
        <f>I195</f>
        <v>500</v>
      </c>
      <c r="J194" s="962">
        <f>J195</f>
        <v>500</v>
      </c>
      <c r="K194" s="962">
        <f>K195</f>
        <v>5068.201</v>
      </c>
      <c r="L194" s="963">
        <f>L195</f>
        <v>7095.021000000001</v>
      </c>
    </row>
    <row r="195" spans="1:12" ht="22.5">
      <c r="A195" s="874"/>
      <c r="B195" s="978" t="s">
        <v>344</v>
      </c>
      <c r="C195" s="882"/>
      <c r="D195" s="882" t="s">
        <v>196</v>
      </c>
      <c r="E195" s="882" t="s">
        <v>28</v>
      </c>
      <c r="F195" s="882" t="s">
        <v>215</v>
      </c>
      <c r="G195" s="882"/>
      <c r="H195" s="962">
        <f>H196+H197</f>
        <v>3282.5</v>
      </c>
      <c r="I195" s="962">
        <f>I196+I197</f>
        <v>500</v>
      </c>
      <c r="J195" s="962">
        <f>J196+J197</f>
        <v>500</v>
      </c>
      <c r="K195" s="962">
        <f>K196+K197</f>
        <v>5068.201</v>
      </c>
      <c r="L195" s="963">
        <f>L196+L197</f>
        <v>7095.021000000001</v>
      </c>
    </row>
    <row r="196" spans="1:12" ht="22.5">
      <c r="A196" s="989"/>
      <c r="B196" s="950" t="s">
        <v>48</v>
      </c>
      <c r="C196" s="882"/>
      <c r="D196" s="882" t="s">
        <v>196</v>
      </c>
      <c r="E196" s="882" t="s">
        <v>28</v>
      </c>
      <c r="F196" s="882" t="s">
        <v>215</v>
      </c>
      <c r="G196" s="856" t="s">
        <v>49</v>
      </c>
      <c r="H196" s="962">
        <v>3282.5</v>
      </c>
      <c r="I196" s="962"/>
      <c r="J196" s="962"/>
      <c r="K196" s="962">
        <f>3268.201+1800</f>
        <v>5068.201</v>
      </c>
      <c r="L196" s="963">
        <f>3595.021+3500</f>
        <v>7095.021000000001</v>
      </c>
    </row>
    <row r="197" spans="1:12" ht="12.75" hidden="1">
      <c r="A197" s="989"/>
      <c r="B197" s="947" t="s">
        <v>216</v>
      </c>
      <c r="C197" s="882"/>
      <c r="D197" s="882" t="s">
        <v>196</v>
      </c>
      <c r="E197" s="882" t="s">
        <v>28</v>
      </c>
      <c r="F197" s="882" t="s">
        <v>217</v>
      </c>
      <c r="G197" s="882"/>
      <c r="H197" s="962">
        <f>H198</f>
        <v>0</v>
      </c>
      <c r="I197" s="962">
        <f>I198</f>
        <v>500</v>
      </c>
      <c r="J197" s="962">
        <f>J198</f>
        <v>500</v>
      </c>
      <c r="K197" s="962">
        <f>K198</f>
        <v>0</v>
      </c>
      <c r="L197" s="963">
        <f>L198</f>
        <v>0</v>
      </c>
    </row>
    <row r="198" spans="1:12" ht="22.5" hidden="1">
      <c r="A198" s="989"/>
      <c r="B198" s="950" t="s">
        <v>48</v>
      </c>
      <c r="C198" s="856"/>
      <c r="D198" s="882" t="s">
        <v>196</v>
      </c>
      <c r="E198" s="882" t="s">
        <v>28</v>
      </c>
      <c r="F198" s="882" t="s">
        <v>218</v>
      </c>
      <c r="G198" s="856" t="s">
        <v>49</v>
      </c>
      <c r="H198" s="962"/>
      <c r="I198" s="962">
        <v>500</v>
      </c>
      <c r="J198" s="962">
        <v>500</v>
      </c>
      <c r="K198" s="962"/>
      <c r="L198" s="963"/>
    </row>
    <row r="199" spans="1:12" ht="31.5" hidden="1">
      <c r="A199" s="874"/>
      <c r="B199" s="943" t="s">
        <v>79</v>
      </c>
      <c r="C199" s="882"/>
      <c r="D199" s="898" t="s">
        <v>196</v>
      </c>
      <c r="E199" s="898" t="s">
        <v>28</v>
      </c>
      <c r="F199" s="882" t="s">
        <v>219</v>
      </c>
      <c r="G199" s="898"/>
      <c r="H199" s="969">
        <f>H200</f>
        <v>4460.87</v>
      </c>
      <c r="I199" s="969">
        <f>I200</f>
        <v>18145.6</v>
      </c>
      <c r="J199" s="969">
        <f>J200</f>
        <v>15130.6</v>
      </c>
      <c r="K199" s="969">
        <f>K200</f>
        <v>0</v>
      </c>
      <c r="L199" s="970">
        <f>L200</f>
        <v>0</v>
      </c>
    </row>
    <row r="200" spans="1:12" ht="12.75" hidden="1">
      <c r="A200" s="874"/>
      <c r="B200" s="910" t="s">
        <v>73</v>
      </c>
      <c r="C200" s="882"/>
      <c r="D200" s="882" t="s">
        <v>196</v>
      </c>
      <c r="E200" s="882" t="s">
        <v>28</v>
      </c>
      <c r="F200" s="882" t="s">
        <v>219</v>
      </c>
      <c r="G200" s="882"/>
      <c r="H200" s="962">
        <f>H201</f>
        <v>4460.87</v>
      </c>
      <c r="I200" s="962">
        <f>I201+I203</f>
        <v>18145.6</v>
      </c>
      <c r="J200" s="962">
        <f>J201+J203</f>
        <v>15130.6</v>
      </c>
      <c r="K200" s="962">
        <f aca="true" t="shared" si="18" ref="K200:L202">K201</f>
        <v>0</v>
      </c>
      <c r="L200" s="963">
        <f t="shared" si="18"/>
        <v>0</v>
      </c>
    </row>
    <row r="201" spans="1:12" ht="12.75" hidden="1">
      <c r="A201" s="989"/>
      <c r="B201" s="910" t="s">
        <v>73</v>
      </c>
      <c r="C201" s="882"/>
      <c r="D201" s="882" t="s">
        <v>196</v>
      </c>
      <c r="E201" s="882" t="s">
        <v>28</v>
      </c>
      <c r="F201" s="856" t="s">
        <v>82</v>
      </c>
      <c r="G201" s="882"/>
      <c r="H201" s="962">
        <f>H202</f>
        <v>4460.87</v>
      </c>
      <c r="I201" s="962">
        <f>I202</f>
        <v>15145.6</v>
      </c>
      <c r="J201" s="962">
        <f>J202</f>
        <v>12030.6</v>
      </c>
      <c r="K201" s="962">
        <f t="shared" si="18"/>
        <v>0</v>
      </c>
      <c r="L201" s="963">
        <f t="shared" si="18"/>
        <v>0</v>
      </c>
    </row>
    <row r="202" spans="1:12" ht="22.5" hidden="1">
      <c r="A202" s="991"/>
      <c r="B202" s="978" t="s">
        <v>344</v>
      </c>
      <c r="C202" s="856"/>
      <c r="D202" s="882" t="s">
        <v>196</v>
      </c>
      <c r="E202" s="882" t="s">
        <v>28</v>
      </c>
      <c r="F202" s="856" t="s">
        <v>220</v>
      </c>
      <c r="G202" s="856"/>
      <c r="H202" s="962">
        <f>H203</f>
        <v>4460.87</v>
      </c>
      <c r="I202" s="962">
        <v>15145.6</v>
      </c>
      <c r="J202" s="962">
        <v>12030.6</v>
      </c>
      <c r="K202" s="962">
        <f t="shared" si="18"/>
        <v>0</v>
      </c>
      <c r="L202" s="963">
        <f t="shared" si="18"/>
        <v>0</v>
      </c>
    </row>
    <row r="203" spans="1:12" ht="12.75" hidden="1">
      <c r="A203" s="991"/>
      <c r="B203" s="950" t="s">
        <v>169</v>
      </c>
      <c r="C203" s="882"/>
      <c r="D203" s="882" t="s">
        <v>196</v>
      </c>
      <c r="E203" s="882" t="s">
        <v>28</v>
      </c>
      <c r="F203" s="856" t="s">
        <v>220</v>
      </c>
      <c r="G203" s="856" t="s">
        <v>170</v>
      </c>
      <c r="H203" s="962">
        <v>4460.87</v>
      </c>
      <c r="I203" s="962">
        <f>I204+I205</f>
        <v>3000</v>
      </c>
      <c r="J203" s="962">
        <f>J204+J205</f>
        <v>3100</v>
      </c>
      <c r="K203" s="962"/>
      <c r="L203" s="963"/>
    </row>
    <row r="204" spans="1:12" ht="22.5" hidden="1">
      <c r="A204" s="991"/>
      <c r="B204" s="950" t="s">
        <v>48</v>
      </c>
      <c r="C204" s="856"/>
      <c r="D204" s="882" t="s">
        <v>196</v>
      </c>
      <c r="E204" s="882" t="s">
        <v>28</v>
      </c>
      <c r="F204" s="882" t="s">
        <v>221</v>
      </c>
      <c r="G204" s="856" t="s">
        <v>49</v>
      </c>
      <c r="H204" s="962"/>
      <c r="I204" s="962">
        <v>1000</v>
      </c>
      <c r="J204" s="962">
        <v>1100</v>
      </c>
      <c r="K204" s="962"/>
      <c r="L204" s="963"/>
    </row>
    <row r="205" spans="1:12" ht="22.5" hidden="1">
      <c r="A205" s="991"/>
      <c r="B205" s="950" t="s">
        <v>222</v>
      </c>
      <c r="C205" s="856"/>
      <c r="D205" s="882" t="s">
        <v>196</v>
      </c>
      <c r="E205" s="882" t="s">
        <v>28</v>
      </c>
      <c r="F205" s="882" t="s">
        <v>221</v>
      </c>
      <c r="G205" s="856" t="s">
        <v>223</v>
      </c>
      <c r="H205" s="962"/>
      <c r="I205" s="962">
        <v>2000</v>
      </c>
      <c r="J205" s="962">
        <v>2000</v>
      </c>
      <c r="K205" s="962"/>
      <c r="L205" s="963"/>
    </row>
    <row r="206" spans="1:12" ht="25.5">
      <c r="A206" s="991"/>
      <c r="B206" s="263" t="s">
        <v>343</v>
      </c>
      <c r="C206" s="856"/>
      <c r="D206" s="882" t="s">
        <v>196</v>
      </c>
      <c r="E206" s="882" t="s">
        <v>28</v>
      </c>
      <c r="F206" s="882" t="s">
        <v>219</v>
      </c>
      <c r="G206" s="856"/>
      <c r="H206" s="962">
        <f>H207</f>
        <v>365.999</v>
      </c>
      <c r="I206" s="962"/>
      <c r="J206" s="962"/>
      <c r="K206" s="962">
        <f>K207</f>
        <v>402.599</v>
      </c>
      <c r="L206" s="963">
        <f>L207</f>
        <v>442.859</v>
      </c>
    </row>
    <row r="207" spans="1:12" ht="22.5">
      <c r="A207" s="991"/>
      <c r="B207" s="950" t="s">
        <v>48</v>
      </c>
      <c r="C207" s="856"/>
      <c r="D207" s="882" t="s">
        <v>196</v>
      </c>
      <c r="E207" s="882" t="s">
        <v>28</v>
      </c>
      <c r="F207" s="882" t="s">
        <v>219</v>
      </c>
      <c r="G207" s="856" t="s">
        <v>49</v>
      </c>
      <c r="H207" s="962">
        <v>365.999</v>
      </c>
      <c r="I207" s="962"/>
      <c r="J207" s="962"/>
      <c r="K207" s="962">
        <v>402.599</v>
      </c>
      <c r="L207" s="963">
        <v>442.859</v>
      </c>
    </row>
    <row r="208" spans="1:12" ht="12.75">
      <c r="A208" s="989"/>
      <c r="B208" s="985" t="s">
        <v>224</v>
      </c>
      <c r="C208" s="889"/>
      <c r="D208" s="889" t="s">
        <v>196</v>
      </c>
      <c r="E208" s="889" t="s">
        <v>41</v>
      </c>
      <c r="F208" s="889"/>
      <c r="G208" s="889"/>
      <c r="H208" s="987">
        <f>H209+H215</f>
        <v>47242.388999999996</v>
      </c>
      <c r="I208" s="987">
        <f>I209+I215</f>
        <v>129503.18000000001</v>
      </c>
      <c r="J208" s="987">
        <f>J209+J215</f>
        <v>126763.1</v>
      </c>
      <c r="K208" s="987">
        <f>K209+K215</f>
        <v>32518.875</v>
      </c>
      <c r="L208" s="988">
        <f>L209+L215</f>
        <v>31004.17</v>
      </c>
    </row>
    <row r="209" spans="1:12" ht="31.5">
      <c r="A209" s="942"/>
      <c r="B209" s="994" t="s">
        <v>816</v>
      </c>
      <c r="C209" s="852"/>
      <c r="D209" s="852" t="s">
        <v>196</v>
      </c>
      <c r="E209" s="852" t="s">
        <v>41</v>
      </c>
      <c r="F209" s="852" t="s">
        <v>226</v>
      </c>
      <c r="G209" s="852"/>
      <c r="H209" s="969">
        <f>H210</f>
        <v>44242.388999999996</v>
      </c>
      <c r="I209" s="969">
        <f>I210</f>
        <v>125.25</v>
      </c>
      <c r="J209" s="969">
        <f>J210</f>
        <v>65</v>
      </c>
      <c r="K209" s="969">
        <f>K210</f>
        <v>32518.875</v>
      </c>
      <c r="L209" s="970">
        <f>L210</f>
        <v>31004.17</v>
      </c>
    </row>
    <row r="210" spans="1:12" ht="33.75">
      <c r="A210" s="942"/>
      <c r="B210" s="960" t="s">
        <v>227</v>
      </c>
      <c r="C210" s="852"/>
      <c r="D210" s="856" t="s">
        <v>196</v>
      </c>
      <c r="E210" s="856" t="s">
        <v>41</v>
      </c>
      <c r="F210" s="856" t="s">
        <v>228</v>
      </c>
      <c r="G210" s="852"/>
      <c r="H210" s="962">
        <f>H211+H213</f>
        <v>44242.388999999996</v>
      </c>
      <c r="I210" s="962">
        <f>I211</f>
        <v>125.25</v>
      </c>
      <c r="J210" s="962">
        <f>J211</f>
        <v>65</v>
      </c>
      <c r="K210" s="962">
        <f>K211+K213</f>
        <v>32518.875</v>
      </c>
      <c r="L210" s="963">
        <f>L211+L213</f>
        <v>31004.17</v>
      </c>
    </row>
    <row r="211" spans="1:12" ht="33.75">
      <c r="A211" s="946"/>
      <c r="B211" s="968" t="s">
        <v>229</v>
      </c>
      <c r="C211" s="882"/>
      <c r="D211" s="882" t="s">
        <v>196</v>
      </c>
      <c r="E211" s="882" t="s">
        <v>41</v>
      </c>
      <c r="F211" s="882" t="s">
        <v>230</v>
      </c>
      <c r="G211" s="882"/>
      <c r="H211" s="962">
        <f>H212</f>
        <v>23803.393</v>
      </c>
      <c r="I211" s="962">
        <f>I212</f>
        <v>125.25</v>
      </c>
      <c r="J211" s="962">
        <f>J212</f>
        <v>65</v>
      </c>
      <c r="K211" s="962">
        <f>K212</f>
        <v>10043.38</v>
      </c>
      <c r="L211" s="963">
        <f>L212</f>
        <v>6288.726</v>
      </c>
    </row>
    <row r="212" spans="1:12" ht="22.5">
      <c r="A212" s="946"/>
      <c r="B212" s="950" t="s">
        <v>48</v>
      </c>
      <c r="C212" s="856"/>
      <c r="D212" s="882" t="s">
        <v>196</v>
      </c>
      <c r="E212" s="882" t="s">
        <v>41</v>
      </c>
      <c r="F212" s="882" t="s">
        <v>230</v>
      </c>
      <c r="G212" s="856" t="s">
        <v>49</v>
      </c>
      <c r="H212" s="962">
        <v>23803.393</v>
      </c>
      <c r="I212" s="962">
        <v>125.25</v>
      </c>
      <c r="J212" s="962">
        <v>65</v>
      </c>
      <c r="K212" s="962">
        <v>10043.38</v>
      </c>
      <c r="L212" s="963">
        <v>6288.726</v>
      </c>
    </row>
    <row r="213" spans="1:12" ht="33.75">
      <c r="A213" s="946"/>
      <c r="B213" s="968" t="s">
        <v>231</v>
      </c>
      <c r="C213" s="856"/>
      <c r="D213" s="882" t="s">
        <v>196</v>
      </c>
      <c r="E213" s="882" t="s">
        <v>41</v>
      </c>
      <c r="F213" s="882" t="s">
        <v>232</v>
      </c>
      <c r="G213" s="856"/>
      <c r="H213" s="962">
        <f>H214</f>
        <v>20438.996</v>
      </c>
      <c r="I213" s="962"/>
      <c r="J213" s="962"/>
      <c r="K213" s="962">
        <f>K214</f>
        <v>22475.495</v>
      </c>
      <c r="L213" s="963">
        <f>L214</f>
        <v>24715.444</v>
      </c>
    </row>
    <row r="214" spans="1:12" ht="22.5">
      <c r="A214" s="946"/>
      <c r="B214" s="950" t="s">
        <v>48</v>
      </c>
      <c r="C214" s="856"/>
      <c r="D214" s="882" t="s">
        <v>196</v>
      </c>
      <c r="E214" s="882" t="s">
        <v>41</v>
      </c>
      <c r="F214" s="882" t="s">
        <v>232</v>
      </c>
      <c r="G214" s="856" t="s">
        <v>49</v>
      </c>
      <c r="H214" s="962">
        <v>20438.996</v>
      </c>
      <c r="I214" s="962"/>
      <c r="J214" s="962"/>
      <c r="K214" s="962">
        <v>22475.495</v>
      </c>
      <c r="L214" s="963">
        <v>24715.444</v>
      </c>
    </row>
    <row r="215" spans="1:12" ht="42" hidden="1">
      <c r="A215" s="942"/>
      <c r="B215" s="995" t="s">
        <v>233</v>
      </c>
      <c r="C215" s="852"/>
      <c r="D215" s="852" t="s">
        <v>196</v>
      </c>
      <c r="E215" s="852" t="s">
        <v>41</v>
      </c>
      <c r="F215" s="852" t="s">
        <v>234</v>
      </c>
      <c r="G215" s="852"/>
      <c r="H215" s="969">
        <f>H216+H220</f>
        <v>3000</v>
      </c>
      <c r="I215" s="969">
        <f>I216+I220</f>
        <v>129377.93000000001</v>
      </c>
      <c r="J215" s="969">
        <f>J216+J220</f>
        <v>126698.1</v>
      </c>
      <c r="K215" s="969">
        <f>K216+K220</f>
        <v>0</v>
      </c>
      <c r="L215" s="970">
        <f>L216+L220</f>
        <v>0</v>
      </c>
    </row>
    <row r="216" spans="1:12" ht="33.75" hidden="1">
      <c r="A216" s="996"/>
      <c r="B216" s="960" t="s">
        <v>235</v>
      </c>
      <c r="C216" s="882"/>
      <c r="D216" s="882" t="s">
        <v>196</v>
      </c>
      <c r="E216" s="882" t="s">
        <v>41</v>
      </c>
      <c r="F216" s="882" t="s">
        <v>236</v>
      </c>
      <c r="G216" s="882"/>
      <c r="H216" s="962">
        <f aca="true" t="shared" si="19" ref="H216:L218">H217</f>
        <v>3000</v>
      </c>
      <c r="I216" s="962">
        <f t="shared" si="19"/>
        <v>8900</v>
      </c>
      <c r="J216" s="962">
        <f t="shared" si="19"/>
        <v>8900</v>
      </c>
      <c r="K216" s="962">
        <f t="shared" si="19"/>
        <v>0</v>
      </c>
      <c r="L216" s="963">
        <f t="shared" si="19"/>
        <v>0</v>
      </c>
    </row>
    <row r="217" spans="1:12" ht="12.75" hidden="1">
      <c r="A217" s="942"/>
      <c r="B217" s="979" t="s">
        <v>237</v>
      </c>
      <c r="C217" s="852"/>
      <c r="D217" s="856" t="s">
        <v>196</v>
      </c>
      <c r="E217" s="856" t="s">
        <v>41</v>
      </c>
      <c r="F217" s="882" t="s">
        <v>236</v>
      </c>
      <c r="G217" s="852"/>
      <c r="H217" s="962">
        <f t="shared" si="19"/>
        <v>3000</v>
      </c>
      <c r="I217" s="962">
        <f t="shared" si="19"/>
        <v>8900</v>
      </c>
      <c r="J217" s="962">
        <f t="shared" si="19"/>
        <v>8900</v>
      </c>
      <c r="K217" s="962">
        <f t="shared" si="19"/>
        <v>0</v>
      </c>
      <c r="L217" s="963">
        <f t="shared" si="19"/>
        <v>0</v>
      </c>
    </row>
    <row r="218" spans="1:12" ht="12.75" hidden="1">
      <c r="A218" s="996"/>
      <c r="B218" s="997" t="s">
        <v>238</v>
      </c>
      <c r="C218" s="882"/>
      <c r="D218" s="882" t="s">
        <v>196</v>
      </c>
      <c r="E218" s="882" t="s">
        <v>41</v>
      </c>
      <c r="F218" s="882" t="s">
        <v>239</v>
      </c>
      <c r="G218" s="882"/>
      <c r="H218" s="962">
        <f t="shared" si="19"/>
        <v>3000</v>
      </c>
      <c r="I218" s="962">
        <f t="shared" si="19"/>
        <v>8900</v>
      </c>
      <c r="J218" s="962">
        <f t="shared" si="19"/>
        <v>8900</v>
      </c>
      <c r="K218" s="962">
        <f t="shared" si="19"/>
        <v>0</v>
      </c>
      <c r="L218" s="963">
        <f t="shared" si="19"/>
        <v>0</v>
      </c>
    </row>
    <row r="219" spans="1:12" ht="22.5" hidden="1">
      <c r="A219" s="989"/>
      <c r="B219" s="950" t="s">
        <v>48</v>
      </c>
      <c r="C219" s="856"/>
      <c r="D219" s="882" t="s">
        <v>196</v>
      </c>
      <c r="E219" s="882" t="s">
        <v>41</v>
      </c>
      <c r="F219" s="882" t="s">
        <v>239</v>
      </c>
      <c r="G219" s="856" t="s">
        <v>49</v>
      </c>
      <c r="H219" s="962">
        <v>3000</v>
      </c>
      <c r="I219" s="962">
        <v>8900</v>
      </c>
      <c r="J219" s="962">
        <v>8900</v>
      </c>
      <c r="K219" s="962">
        <f>3500-3500</f>
        <v>0</v>
      </c>
      <c r="L219" s="963">
        <f>3500-3500</f>
        <v>0</v>
      </c>
    </row>
    <row r="220" spans="1:12" ht="22.5" hidden="1">
      <c r="A220" s="874"/>
      <c r="B220" s="979" t="s">
        <v>240</v>
      </c>
      <c r="C220" s="882"/>
      <c r="D220" s="882" t="s">
        <v>196</v>
      </c>
      <c r="E220" s="882" t="s">
        <v>41</v>
      </c>
      <c r="F220" s="882" t="s">
        <v>241</v>
      </c>
      <c r="G220" s="882"/>
      <c r="H220" s="962">
        <f>H221+H226</f>
        <v>0</v>
      </c>
      <c r="I220" s="962">
        <f>I221+I226</f>
        <v>120477.93000000001</v>
      </c>
      <c r="J220" s="962">
        <f>J221+J226</f>
        <v>117798.1</v>
      </c>
      <c r="K220" s="962">
        <f>K221+K226</f>
        <v>0</v>
      </c>
      <c r="L220" s="963">
        <f>L221+L226</f>
        <v>0</v>
      </c>
    </row>
    <row r="221" spans="1:12" ht="33.75" hidden="1">
      <c r="A221" s="874"/>
      <c r="B221" s="979" t="s">
        <v>242</v>
      </c>
      <c r="C221" s="882"/>
      <c r="D221" s="882" t="s">
        <v>196</v>
      </c>
      <c r="E221" s="882" t="s">
        <v>41</v>
      </c>
      <c r="F221" s="882" t="s">
        <v>243</v>
      </c>
      <c r="G221" s="882"/>
      <c r="H221" s="962">
        <f>H222+H224</f>
        <v>0</v>
      </c>
      <c r="I221" s="962">
        <f>I222+I224</f>
        <v>32789.83</v>
      </c>
      <c r="J221" s="962">
        <f>J222+J224</f>
        <v>30080</v>
      </c>
      <c r="K221" s="962">
        <f>K222+K224</f>
        <v>0</v>
      </c>
      <c r="L221" s="963">
        <f>L222+L224</f>
        <v>0</v>
      </c>
    </row>
    <row r="222" spans="1:12" ht="22.5" hidden="1">
      <c r="A222" s="989"/>
      <c r="B222" s="947" t="s">
        <v>244</v>
      </c>
      <c r="C222" s="882"/>
      <c r="D222" s="882" t="s">
        <v>196</v>
      </c>
      <c r="E222" s="882" t="s">
        <v>41</v>
      </c>
      <c r="F222" s="882" t="s">
        <v>245</v>
      </c>
      <c r="G222" s="882"/>
      <c r="H222" s="962">
        <f>H223</f>
        <v>0</v>
      </c>
      <c r="I222" s="962">
        <f>I223</f>
        <v>31489.83</v>
      </c>
      <c r="J222" s="962">
        <f>J223</f>
        <v>28780</v>
      </c>
      <c r="K222" s="962">
        <f>K223</f>
        <v>0</v>
      </c>
      <c r="L222" s="963">
        <f>L223</f>
        <v>0</v>
      </c>
    </row>
    <row r="223" spans="1:12" ht="22.5" hidden="1">
      <c r="A223" s="989"/>
      <c r="B223" s="950" t="s">
        <v>48</v>
      </c>
      <c r="C223" s="856"/>
      <c r="D223" s="882" t="s">
        <v>196</v>
      </c>
      <c r="E223" s="882" t="s">
        <v>41</v>
      </c>
      <c r="F223" s="882" t="s">
        <v>245</v>
      </c>
      <c r="G223" s="856" t="s">
        <v>49</v>
      </c>
      <c r="H223" s="962"/>
      <c r="I223" s="962">
        <v>31489.83</v>
      </c>
      <c r="J223" s="962">
        <v>28780</v>
      </c>
      <c r="K223" s="962"/>
      <c r="L223" s="963"/>
    </row>
    <row r="224" spans="1:12" ht="22.5" hidden="1">
      <c r="A224" s="989"/>
      <c r="B224" s="947" t="s">
        <v>246</v>
      </c>
      <c r="C224" s="882"/>
      <c r="D224" s="882" t="s">
        <v>196</v>
      </c>
      <c r="E224" s="882" t="s">
        <v>41</v>
      </c>
      <c r="F224" s="882" t="s">
        <v>247</v>
      </c>
      <c r="G224" s="882"/>
      <c r="H224" s="962">
        <f>H225</f>
        <v>0</v>
      </c>
      <c r="I224" s="962">
        <f>I225</f>
        <v>1300</v>
      </c>
      <c r="J224" s="962">
        <f>J225</f>
        <v>1300</v>
      </c>
      <c r="K224" s="962">
        <f>K225</f>
        <v>0</v>
      </c>
      <c r="L224" s="963">
        <f>L225</f>
        <v>0</v>
      </c>
    </row>
    <row r="225" spans="1:12" ht="22.5" hidden="1">
      <c r="A225" s="989"/>
      <c r="B225" s="950" t="s">
        <v>48</v>
      </c>
      <c r="C225" s="856"/>
      <c r="D225" s="882" t="s">
        <v>196</v>
      </c>
      <c r="E225" s="882" t="s">
        <v>41</v>
      </c>
      <c r="F225" s="882" t="s">
        <v>247</v>
      </c>
      <c r="G225" s="856" t="s">
        <v>49</v>
      </c>
      <c r="H225" s="962"/>
      <c r="I225" s="962">
        <v>1300</v>
      </c>
      <c r="J225" s="962">
        <v>1300</v>
      </c>
      <c r="K225" s="962"/>
      <c r="L225" s="963"/>
    </row>
    <row r="226" spans="1:12" ht="22.5" hidden="1">
      <c r="A226" s="946"/>
      <c r="B226" s="998" t="s">
        <v>248</v>
      </c>
      <c r="C226" s="889"/>
      <c r="D226" s="903" t="s">
        <v>196</v>
      </c>
      <c r="E226" s="903" t="s">
        <v>41</v>
      </c>
      <c r="F226" s="903" t="s">
        <v>249</v>
      </c>
      <c r="G226" s="903"/>
      <c r="H226" s="999">
        <f>H227+H231</f>
        <v>0</v>
      </c>
      <c r="I226" s="999">
        <f>I227+I231</f>
        <v>87688.1</v>
      </c>
      <c r="J226" s="999">
        <f>J227+J231</f>
        <v>87718.1</v>
      </c>
      <c r="K226" s="999">
        <f>K227+K231</f>
        <v>0</v>
      </c>
      <c r="L226" s="1000">
        <f>L227+L231</f>
        <v>0</v>
      </c>
    </row>
    <row r="227" spans="1:12" ht="12.75" hidden="1">
      <c r="A227" s="942"/>
      <c r="B227" s="984" t="s">
        <v>250</v>
      </c>
      <c r="C227" s="882"/>
      <c r="D227" s="882" t="s">
        <v>196</v>
      </c>
      <c r="E227" s="882" t="s">
        <v>41</v>
      </c>
      <c r="F227" s="882" t="s">
        <v>251</v>
      </c>
      <c r="G227" s="882"/>
      <c r="H227" s="962">
        <f>H228+H229+H230</f>
        <v>0</v>
      </c>
      <c r="I227" s="962">
        <f>I228+I229+I230</f>
        <v>87058.1</v>
      </c>
      <c r="J227" s="962">
        <f>J228+J229+J230</f>
        <v>87058.1</v>
      </c>
      <c r="K227" s="962">
        <f>K228+K229+K230</f>
        <v>0</v>
      </c>
      <c r="L227" s="963">
        <f>L228+L229+L230</f>
        <v>0</v>
      </c>
    </row>
    <row r="228" spans="1:12" ht="12.75" hidden="1">
      <c r="A228" s="946"/>
      <c r="B228" s="950" t="s">
        <v>252</v>
      </c>
      <c r="C228" s="856"/>
      <c r="D228" s="882" t="s">
        <v>196</v>
      </c>
      <c r="E228" s="882" t="s">
        <v>41</v>
      </c>
      <c r="F228" s="882" t="s">
        <v>251</v>
      </c>
      <c r="G228" s="856" t="s">
        <v>253</v>
      </c>
      <c r="H228" s="962"/>
      <c r="I228" s="962">
        <v>49197.66</v>
      </c>
      <c r="J228" s="962">
        <v>49197.66</v>
      </c>
      <c r="K228" s="962"/>
      <c r="L228" s="963"/>
    </row>
    <row r="229" spans="1:12" ht="22.5" hidden="1">
      <c r="A229" s="946"/>
      <c r="B229" s="950" t="s">
        <v>48</v>
      </c>
      <c r="C229" s="856"/>
      <c r="D229" s="882" t="s">
        <v>196</v>
      </c>
      <c r="E229" s="882" t="s">
        <v>41</v>
      </c>
      <c r="F229" s="882" t="s">
        <v>251</v>
      </c>
      <c r="G229" s="856" t="s">
        <v>49</v>
      </c>
      <c r="H229" s="962"/>
      <c r="I229" s="962">
        <v>37820.44</v>
      </c>
      <c r="J229" s="962">
        <v>37820.44</v>
      </c>
      <c r="K229" s="962"/>
      <c r="L229" s="963"/>
    </row>
    <row r="230" spans="1:12" ht="12.75" hidden="1">
      <c r="A230" s="946"/>
      <c r="B230" s="950" t="s">
        <v>95</v>
      </c>
      <c r="C230" s="856"/>
      <c r="D230" s="882" t="s">
        <v>196</v>
      </c>
      <c r="E230" s="882" t="s">
        <v>41</v>
      </c>
      <c r="F230" s="882" t="s">
        <v>251</v>
      </c>
      <c r="G230" s="856" t="s">
        <v>96</v>
      </c>
      <c r="H230" s="962"/>
      <c r="I230" s="962">
        <v>40</v>
      </c>
      <c r="J230" s="962">
        <v>40</v>
      </c>
      <c r="K230" s="962"/>
      <c r="L230" s="963"/>
    </row>
    <row r="231" spans="1:12" ht="22.5" hidden="1">
      <c r="A231" s="942"/>
      <c r="B231" s="910" t="s">
        <v>254</v>
      </c>
      <c r="C231" s="882"/>
      <c r="D231" s="882" t="s">
        <v>196</v>
      </c>
      <c r="E231" s="882" t="s">
        <v>41</v>
      </c>
      <c r="F231" s="882" t="s">
        <v>251</v>
      </c>
      <c r="G231" s="882"/>
      <c r="H231" s="962">
        <f>H232</f>
        <v>0</v>
      </c>
      <c r="I231" s="962">
        <f>I232</f>
        <v>630</v>
      </c>
      <c r="J231" s="962">
        <f>J232</f>
        <v>660</v>
      </c>
      <c r="K231" s="962">
        <f>K232</f>
        <v>0</v>
      </c>
      <c r="L231" s="963">
        <f>L232</f>
        <v>0</v>
      </c>
    </row>
    <row r="232" spans="1:12" ht="22.5" hidden="1">
      <c r="A232" s="946"/>
      <c r="B232" s="950" t="s">
        <v>48</v>
      </c>
      <c r="C232" s="856"/>
      <c r="D232" s="882" t="s">
        <v>196</v>
      </c>
      <c r="E232" s="882" t="s">
        <v>41</v>
      </c>
      <c r="F232" s="882" t="s">
        <v>251</v>
      </c>
      <c r="G232" s="856" t="s">
        <v>49</v>
      </c>
      <c r="H232" s="962"/>
      <c r="I232" s="962">
        <v>630</v>
      </c>
      <c r="J232" s="962">
        <v>660</v>
      </c>
      <c r="K232" s="962"/>
      <c r="L232" s="963"/>
    </row>
    <row r="233" spans="1:12" ht="12.75">
      <c r="A233" s="946"/>
      <c r="B233" s="943" t="s">
        <v>255</v>
      </c>
      <c r="C233" s="912"/>
      <c r="D233" s="852" t="s">
        <v>256</v>
      </c>
      <c r="E233" s="852" t="s">
        <v>26</v>
      </c>
      <c r="F233" s="852"/>
      <c r="G233" s="852"/>
      <c r="H233" s="969">
        <f aca="true" t="shared" si="20" ref="H233:L235">H234</f>
        <v>284</v>
      </c>
      <c r="I233" s="969">
        <f t="shared" si="20"/>
        <v>740</v>
      </c>
      <c r="J233" s="969">
        <f t="shared" si="20"/>
        <v>740</v>
      </c>
      <c r="K233" s="969">
        <f t="shared" si="20"/>
        <v>302</v>
      </c>
      <c r="L233" s="970">
        <f t="shared" si="20"/>
        <v>337</v>
      </c>
    </row>
    <row r="234" spans="1:12" ht="12.75">
      <c r="A234" s="942"/>
      <c r="B234" s="943" t="s">
        <v>257</v>
      </c>
      <c r="C234" s="912"/>
      <c r="D234" s="852" t="s">
        <v>256</v>
      </c>
      <c r="E234" s="852" t="s">
        <v>256</v>
      </c>
      <c r="F234" s="852"/>
      <c r="G234" s="852"/>
      <c r="H234" s="969">
        <f t="shared" si="20"/>
        <v>284</v>
      </c>
      <c r="I234" s="969">
        <f t="shared" si="20"/>
        <v>740</v>
      </c>
      <c r="J234" s="969">
        <f t="shared" si="20"/>
        <v>740</v>
      </c>
      <c r="K234" s="969">
        <f t="shared" si="20"/>
        <v>302</v>
      </c>
      <c r="L234" s="970">
        <f t="shared" si="20"/>
        <v>337</v>
      </c>
    </row>
    <row r="235" spans="1:12" ht="31.5">
      <c r="A235" s="942"/>
      <c r="B235" s="972" t="s">
        <v>817</v>
      </c>
      <c r="C235" s="912"/>
      <c r="D235" s="852" t="s">
        <v>256</v>
      </c>
      <c r="E235" s="852" t="s">
        <v>256</v>
      </c>
      <c r="F235" s="852" t="s">
        <v>259</v>
      </c>
      <c r="G235" s="852"/>
      <c r="H235" s="969">
        <f t="shared" si="20"/>
        <v>284</v>
      </c>
      <c r="I235" s="969">
        <f t="shared" si="20"/>
        <v>740</v>
      </c>
      <c r="J235" s="969">
        <f t="shared" si="20"/>
        <v>740</v>
      </c>
      <c r="K235" s="969">
        <f t="shared" si="20"/>
        <v>302</v>
      </c>
      <c r="L235" s="970">
        <f t="shared" si="20"/>
        <v>337</v>
      </c>
    </row>
    <row r="236" spans="1:12" ht="22.5">
      <c r="A236" s="946"/>
      <c r="B236" s="968" t="s">
        <v>260</v>
      </c>
      <c r="C236" s="910"/>
      <c r="D236" s="856" t="s">
        <v>256</v>
      </c>
      <c r="E236" s="856" t="s">
        <v>256</v>
      </c>
      <c r="F236" s="856" t="s">
        <v>261</v>
      </c>
      <c r="G236" s="856"/>
      <c r="H236" s="962">
        <f>H237+H240</f>
        <v>284</v>
      </c>
      <c r="I236" s="962">
        <f>I237+I240</f>
        <v>740</v>
      </c>
      <c r="J236" s="962">
        <f>J237+J240</f>
        <v>740</v>
      </c>
      <c r="K236" s="962">
        <f>K237+K240</f>
        <v>302</v>
      </c>
      <c r="L236" s="963">
        <f>L237+L240</f>
        <v>337</v>
      </c>
    </row>
    <row r="237" spans="1:12" ht="45" hidden="1">
      <c r="A237" s="946"/>
      <c r="B237" s="1001" t="s">
        <v>262</v>
      </c>
      <c r="C237" s="910"/>
      <c r="D237" s="856" t="s">
        <v>256</v>
      </c>
      <c r="E237" s="856" t="s">
        <v>256</v>
      </c>
      <c r="F237" s="856" t="s">
        <v>263</v>
      </c>
      <c r="G237" s="856"/>
      <c r="H237" s="962">
        <f aca="true" t="shared" si="21" ref="H237:L238">H238</f>
        <v>0</v>
      </c>
      <c r="I237" s="962">
        <f t="shared" si="21"/>
        <v>320</v>
      </c>
      <c r="J237" s="962">
        <f t="shared" si="21"/>
        <v>320</v>
      </c>
      <c r="K237" s="962">
        <f t="shared" si="21"/>
        <v>0</v>
      </c>
      <c r="L237" s="963">
        <f t="shared" si="21"/>
        <v>0</v>
      </c>
    </row>
    <row r="238" spans="1:12" ht="22.5" hidden="1">
      <c r="A238" s="1002"/>
      <c r="B238" s="1003" t="s">
        <v>264</v>
      </c>
      <c r="C238" s="910"/>
      <c r="D238" s="856" t="s">
        <v>256</v>
      </c>
      <c r="E238" s="856" t="s">
        <v>256</v>
      </c>
      <c r="F238" s="856" t="s">
        <v>265</v>
      </c>
      <c r="G238" s="856"/>
      <c r="H238" s="962">
        <f t="shared" si="21"/>
        <v>0</v>
      </c>
      <c r="I238" s="962">
        <f t="shared" si="21"/>
        <v>320</v>
      </c>
      <c r="J238" s="962">
        <f t="shared" si="21"/>
        <v>320</v>
      </c>
      <c r="K238" s="962">
        <f t="shared" si="21"/>
        <v>0</v>
      </c>
      <c r="L238" s="963">
        <f t="shared" si="21"/>
        <v>0</v>
      </c>
    </row>
    <row r="239" spans="1:12" ht="22.5" hidden="1">
      <c r="A239" s="1002"/>
      <c r="B239" s="960" t="s">
        <v>266</v>
      </c>
      <c r="C239" s="911"/>
      <c r="D239" s="856" t="s">
        <v>256</v>
      </c>
      <c r="E239" s="856" t="s">
        <v>256</v>
      </c>
      <c r="F239" s="856" t="s">
        <v>265</v>
      </c>
      <c r="G239" s="856" t="s">
        <v>49</v>
      </c>
      <c r="H239" s="962"/>
      <c r="I239" s="962">
        <v>320</v>
      </c>
      <c r="J239" s="962">
        <v>320</v>
      </c>
      <c r="K239" s="962"/>
      <c r="L239" s="963"/>
    </row>
    <row r="240" spans="1:12" ht="22.5">
      <c r="A240" s="1002"/>
      <c r="B240" s="947" t="s">
        <v>266</v>
      </c>
      <c r="C240" s="911"/>
      <c r="D240" s="856" t="s">
        <v>256</v>
      </c>
      <c r="E240" s="856" t="s">
        <v>256</v>
      </c>
      <c r="F240" s="856" t="s">
        <v>263</v>
      </c>
      <c r="G240" s="856"/>
      <c r="H240" s="962">
        <f aca="true" t="shared" si="22" ref="H240:L241">H241</f>
        <v>284</v>
      </c>
      <c r="I240" s="962">
        <f t="shared" si="22"/>
        <v>420</v>
      </c>
      <c r="J240" s="962">
        <f t="shared" si="22"/>
        <v>420</v>
      </c>
      <c r="K240" s="962">
        <f t="shared" si="22"/>
        <v>302</v>
      </c>
      <c r="L240" s="963">
        <f t="shared" si="22"/>
        <v>337</v>
      </c>
    </row>
    <row r="241" spans="1:12" ht="25.5">
      <c r="A241" s="946"/>
      <c r="B241" s="54" t="s">
        <v>267</v>
      </c>
      <c r="C241" s="910"/>
      <c r="D241" s="856" t="s">
        <v>256</v>
      </c>
      <c r="E241" s="856" t="s">
        <v>256</v>
      </c>
      <c r="F241" s="856" t="s">
        <v>268</v>
      </c>
      <c r="G241" s="856"/>
      <c r="H241" s="962">
        <f t="shared" si="22"/>
        <v>284</v>
      </c>
      <c r="I241" s="962">
        <f t="shared" si="22"/>
        <v>420</v>
      </c>
      <c r="J241" s="962">
        <f t="shared" si="22"/>
        <v>420</v>
      </c>
      <c r="K241" s="962">
        <f t="shared" si="22"/>
        <v>302</v>
      </c>
      <c r="L241" s="963">
        <f t="shared" si="22"/>
        <v>337</v>
      </c>
    </row>
    <row r="242" spans="1:12" ht="22.5">
      <c r="A242" s="946"/>
      <c r="B242" s="950" t="s">
        <v>48</v>
      </c>
      <c r="C242" s="911"/>
      <c r="D242" s="856" t="s">
        <v>256</v>
      </c>
      <c r="E242" s="856" t="s">
        <v>256</v>
      </c>
      <c r="F242" s="856" t="s">
        <v>268</v>
      </c>
      <c r="G242" s="856" t="s">
        <v>49</v>
      </c>
      <c r="H242" s="962">
        <v>284</v>
      </c>
      <c r="I242" s="962">
        <v>420</v>
      </c>
      <c r="J242" s="962">
        <v>420</v>
      </c>
      <c r="K242" s="962">
        <v>302</v>
      </c>
      <c r="L242" s="963">
        <v>337</v>
      </c>
    </row>
    <row r="243" spans="1:12" ht="13.5" hidden="1" thickBot="1">
      <c r="A243" s="942">
        <v>3</v>
      </c>
      <c r="B243" s="934" t="s">
        <v>269</v>
      </c>
      <c r="C243" s="852" t="s">
        <v>23</v>
      </c>
      <c r="D243" s="856"/>
      <c r="E243" s="856"/>
      <c r="F243" s="856"/>
      <c r="G243" s="856"/>
      <c r="H243" s="962"/>
      <c r="I243" s="962"/>
      <c r="J243" s="962"/>
      <c r="K243" s="962"/>
      <c r="L243" s="963"/>
    </row>
    <row r="244" spans="1:12" ht="12.75" hidden="1">
      <c r="A244" s="946"/>
      <c r="B244" s="943" t="s">
        <v>270</v>
      </c>
      <c r="C244" s="912"/>
      <c r="D244" s="852" t="s">
        <v>271</v>
      </c>
      <c r="E244" s="852" t="s">
        <v>26</v>
      </c>
      <c r="F244" s="852"/>
      <c r="G244" s="852"/>
      <c r="H244" s="969">
        <f>H245+H253</f>
        <v>0</v>
      </c>
      <c r="I244" s="969">
        <f>I245+I253</f>
        <v>10000</v>
      </c>
      <c r="J244" s="969">
        <f>J245+J253</f>
        <v>10000</v>
      </c>
      <c r="K244" s="969">
        <f>K245+K253</f>
        <v>0</v>
      </c>
      <c r="L244" s="970">
        <f>L245+L253</f>
        <v>0</v>
      </c>
    </row>
    <row r="245" spans="1:12" ht="12.75" hidden="1">
      <c r="A245" s="946"/>
      <c r="B245" s="943" t="s">
        <v>272</v>
      </c>
      <c r="C245" s="912"/>
      <c r="D245" s="852" t="s">
        <v>271</v>
      </c>
      <c r="E245" s="852" t="s">
        <v>25</v>
      </c>
      <c r="F245" s="852"/>
      <c r="G245" s="852"/>
      <c r="H245" s="969">
        <f aca="true" t="shared" si="23" ref="H245:L248">H246</f>
        <v>0</v>
      </c>
      <c r="I245" s="969">
        <f t="shared" si="23"/>
        <v>0</v>
      </c>
      <c r="J245" s="969">
        <f t="shared" si="23"/>
        <v>0</v>
      </c>
      <c r="K245" s="969">
        <f t="shared" si="23"/>
        <v>0</v>
      </c>
      <c r="L245" s="970">
        <f t="shared" si="23"/>
        <v>0</v>
      </c>
    </row>
    <row r="246" spans="1:12" ht="31.5" hidden="1">
      <c r="A246" s="942"/>
      <c r="B246" s="972" t="s">
        <v>817</v>
      </c>
      <c r="C246" s="912"/>
      <c r="D246" s="852" t="s">
        <v>271</v>
      </c>
      <c r="E246" s="852" t="s">
        <v>25</v>
      </c>
      <c r="F246" s="852" t="s">
        <v>259</v>
      </c>
      <c r="G246" s="852"/>
      <c r="H246" s="969">
        <f t="shared" si="23"/>
        <v>0</v>
      </c>
      <c r="I246" s="969">
        <f t="shared" si="23"/>
        <v>0</v>
      </c>
      <c r="J246" s="969">
        <f t="shared" si="23"/>
        <v>0</v>
      </c>
      <c r="K246" s="969">
        <f t="shared" si="23"/>
        <v>0</v>
      </c>
      <c r="L246" s="970">
        <f t="shared" si="23"/>
        <v>0</v>
      </c>
    </row>
    <row r="247" spans="1:12" ht="33.75" hidden="1">
      <c r="A247" s="942"/>
      <c r="B247" s="968" t="s">
        <v>273</v>
      </c>
      <c r="C247" s="910"/>
      <c r="D247" s="856" t="s">
        <v>271</v>
      </c>
      <c r="E247" s="856" t="s">
        <v>25</v>
      </c>
      <c r="F247" s="856" t="s">
        <v>274</v>
      </c>
      <c r="G247" s="856"/>
      <c r="H247" s="962">
        <f t="shared" si="23"/>
        <v>0</v>
      </c>
      <c r="I247" s="962">
        <f t="shared" si="23"/>
        <v>0</v>
      </c>
      <c r="J247" s="962">
        <f t="shared" si="23"/>
        <v>0</v>
      </c>
      <c r="K247" s="962">
        <f t="shared" si="23"/>
        <v>0</v>
      </c>
      <c r="L247" s="963">
        <f t="shared" si="23"/>
        <v>0</v>
      </c>
    </row>
    <row r="248" spans="1:12" ht="12.75" hidden="1">
      <c r="A248" s="942"/>
      <c r="B248" s="960" t="s">
        <v>275</v>
      </c>
      <c r="C248" s="910"/>
      <c r="D248" s="856" t="s">
        <v>271</v>
      </c>
      <c r="E248" s="856" t="s">
        <v>25</v>
      </c>
      <c r="F248" s="856" t="s">
        <v>276</v>
      </c>
      <c r="G248" s="856"/>
      <c r="H248" s="962">
        <f t="shared" si="23"/>
        <v>0</v>
      </c>
      <c r="I248" s="962">
        <f t="shared" si="23"/>
        <v>0</v>
      </c>
      <c r="J248" s="962">
        <f t="shared" si="23"/>
        <v>0</v>
      </c>
      <c r="K248" s="962">
        <f t="shared" si="23"/>
        <v>0</v>
      </c>
      <c r="L248" s="963">
        <f t="shared" si="23"/>
        <v>0</v>
      </c>
    </row>
    <row r="249" spans="1:12" ht="12.75" hidden="1">
      <c r="A249" s="942"/>
      <c r="B249" s="947" t="s">
        <v>250</v>
      </c>
      <c r="C249" s="910"/>
      <c r="D249" s="856" t="s">
        <v>271</v>
      </c>
      <c r="E249" s="856" t="s">
        <v>25</v>
      </c>
      <c r="F249" s="856" t="s">
        <v>277</v>
      </c>
      <c r="G249" s="856"/>
      <c r="H249" s="962">
        <f>H250+H251+H252</f>
        <v>0</v>
      </c>
      <c r="I249" s="962">
        <f>I250+I251+I252</f>
        <v>0</v>
      </c>
      <c r="J249" s="962">
        <f>J250+J251+J252</f>
        <v>0</v>
      </c>
      <c r="K249" s="962">
        <f>K250+K251+K252</f>
        <v>0</v>
      </c>
      <c r="L249" s="963">
        <f>L250+L251+L252</f>
        <v>0</v>
      </c>
    </row>
    <row r="250" spans="1:12" ht="12.75" hidden="1">
      <c r="A250" s="946"/>
      <c r="B250" s="950" t="s">
        <v>252</v>
      </c>
      <c r="C250" s="911"/>
      <c r="D250" s="856" t="s">
        <v>271</v>
      </c>
      <c r="E250" s="856" t="s">
        <v>25</v>
      </c>
      <c r="F250" s="856" t="s">
        <v>277</v>
      </c>
      <c r="G250" s="856" t="s">
        <v>253</v>
      </c>
      <c r="H250" s="962"/>
      <c r="I250" s="962"/>
      <c r="J250" s="962"/>
      <c r="K250" s="962"/>
      <c r="L250" s="963"/>
    </row>
    <row r="251" spans="1:12" ht="22.5" hidden="1">
      <c r="A251" s="946"/>
      <c r="B251" s="950" t="s">
        <v>48</v>
      </c>
      <c r="C251" s="911"/>
      <c r="D251" s="856" t="s">
        <v>271</v>
      </c>
      <c r="E251" s="856" t="s">
        <v>25</v>
      </c>
      <c r="F251" s="856" t="s">
        <v>277</v>
      </c>
      <c r="G251" s="856" t="s">
        <v>49</v>
      </c>
      <c r="H251" s="962"/>
      <c r="I251" s="962"/>
      <c r="J251" s="962"/>
      <c r="K251" s="962"/>
      <c r="L251" s="963"/>
    </row>
    <row r="252" spans="1:12" ht="12.75" hidden="1">
      <c r="A252" s="946"/>
      <c r="B252" s="950" t="s">
        <v>95</v>
      </c>
      <c r="C252" s="911"/>
      <c r="D252" s="856" t="s">
        <v>271</v>
      </c>
      <c r="E252" s="856" t="s">
        <v>25</v>
      </c>
      <c r="F252" s="856" t="s">
        <v>277</v>
      </c>
      <c r="G252" s="856" t="s">
        <v>96</v>
      </c>
      <c r="H252" s="962"/>
      <c r="I252" s="962"/>
      <c r="J252" s="962"/>
      <c r="K252" s="962"/>
      <c r="L252" s="963"/>
    </row>
    <row r="253" spans="1:12" ht="12.75" hidden="1">
      <c r="A253" s="942"/>
      <c r="B253" s="943" t="s">
        <v>278</v>
      </c>
      <c r="C253" s="912"/>
      <c r="D253" s="852" t="s">
        <v>271</v>
      </c>
      <c r="E253" s="852" t="s">
        <v>64</v>
      </c>
      <c r="F253" s="852"/>
      <c r="G253" s="852"/>
      <c r="H253" s="969">
        <f aca="true" t="shared" si="24" ref="H253:L254">H254</f>
        <v>0</v>
      </c>
      <c r="I253" s="969">
        <f t="shared" si="24"/>
        <v>10000</v>
      </c>
      <c r="J253" s="969">
        <f t="shared" si="24"/>
        <v>10000</v>
      </c>
      <c r="K253" s="969">
        <f t="shared" si="24"/>
        <v>0</v>
      </c>
      <c r="L253" s="970">
        <f t="shared" si="24"/>
        <v>0</v>
      </c>
    </row>
    <row r="254" spans="1:12" ht="31.5" hidden="1">
      <c r="A254" s="942"/>
      <c r="B254" s="972" t="s">
        <v>817</v>
      </c>
      <c r="C254" s="912"/>
      <c r="D254" s="852" t="s">
        <v>271</v>
      </c>
      <c r="E254" s="852" t="s">
        <v>64</v>
      </c>
      <c r="F254" s="852" t="s">
        <v>259</v>
      </c>
      <c r="G254" s="852"/>
      <c r="H254" s="969">
        <f t="shared" si="24"/>
        <v>0</v>
      </c>
      <c r="I254" s="969">
        <f t="shared" si="24"/>
        <v>10000</v>
      </c>
      <c r="J254" s="969">
        <f t="shared" si="24"/>
        <v>10000</v>
      </c>
      <c r="K254" s="969">
        <f t="shared" si="24"/>
        <v>0</v>
      </c>
      <c r="L254" s="970">
        <f t="shared" si="24"/>
        <v>0</v>
      </c>
    </row>
    <row r="255" spans="1:12" ht="33.75" hidden="1">
      <c r="A255" s="946"/>
      <c r="B255" s="968" t="s">
        <v>279</v>
      </c>
      <c r="C255" s="910"/>
      <c r="D255" s="856" t="s">
        <v>271</v>
      </c>
      <c r="E255" s="856" t="s">
        <v>64</v>
      </c>
      <c r="F255" s="856" t="s">
        <v>280</v>
      </c>
      <c r="G255" s="856"/>
      <c r="H255" s="962">
        <f>H256+H259</f>
        <v>0</v>
      </c>
      <c r="I255" s="962">
        <f>I256+I259</f>
        <v>10000</v>
      </c>
      <c r="J255" s="962">
        <f>J256+J259</f>
        <v>10000</v>
      </c>
      <c r="K255" s="962">
        <f>K256+K259</f>
        <v>0</v>
      </c>
      <c r="L255" s="963">
        <f>L256+L259</f>
        <v>0</v>
      </c>
    </row>
    <row r="256" spans="1:12" ht="12.75" hidden="1">
      <c r="A256" s="946"/>
      <c r="B256" s="960" t="s">
        <v>281</v>
      </c>
      <c r="C256" s="910"/>
      <c r="D256" s="856" t="s">
        <v>271</v>
      </c>
      <c r="E256" s="856" t="s">
        <v>64</v>
      </c>
      <c r="F256" s="856" t="s">
        <v>282</v>
      </c>
      <c r="G256" s="856"/>
      <c r="H256" s="962">
        <f aca="true" t="shared" si="25" ref="H256:L257">H257</f>
        <v>0</v>
      </c>
      <c r="I256" s="962">
        <f t="shared" si="25"/>
        <v>0</v>
      </c>
      <c r="J256" s="962">
        <f t="shared" si="25"/>
        <v>0</v>
      </c>
      <c r="K256" s="962">
        <f t="shared" si="25"/>
        <v>0</v>
      </c>
      <c r="L256" s="963">
        <f t="shared" si="25"/>
        <v>0</v>
      </c>
    </row>
    <row r="257" spans="1:12" ht="12.75" hidden="1">
      <c r="A257" s="946"/>
      <c r="B257" s="54" t="s">
        <v>283</v>
      </c>
      <c r="C257" s="910"/>
      <c r="D257" s="856" t="s">
        <v>271</v>
      </c>
      <c r="E257" s="856" t="s">
        <v>64</v>
      </c>
      <c r="F257" s="856" t="s">
        <v>284</v>
      </c>
      <c r="G257" s="856"/>
      <c r="H257" s="962">
        <f t="shared" si="25"/>
        <v>0</v>
      </c>
      <c r="I257" s="962">
        <f t="shared" si="25"/>
        <v>0</v>
      </c>
      <c r="J257" s="962">
        <f t="shared" si="25"/>
        <v>0</v>
      </c>
      <c r="K257" s="962">
        <f t="shared" si="25"/>
        <v>0</v>
      </c>
      <c r="L257" s="963">
        <f t="shared" si="25"/>
        <v>0</v>
      </c>
    </row>
    <row r="258" spans="1:12" ht="22.5" hidden="1">
      <c r="A258" s="946"/>
      <c r="B258" s="950" t="s">
        <v>48</v>
      </c>
      <c r="C258" s="911"/>
      <c r="D258" s="856" t="s">
        <v>271</v>
      </c>
      <c r="E258" s="856" t="s">
        <v>64</v>
      </c>
      <c r="F258" s="856" t="s">
        <v>284</v>
      </c>
      <c r="G258" s="856" t="s">
        <v>49</v>
      </c>
      <c r="H258" s="962"/>
      <c r="I258" s="962"/>
      <c r="J258" s="962"/>
      <c r="K258" s="962"/>
      <c r="L258" s="963"/>
    </row>
    <row r="259" spans="1:12" ht="22.5" hidden="1">
      <c r="A259" s="946"/>
      <c r="B259" s="947" t="s">
        <v>285</v>
      </c>
      <c r="C259" s="911"/>
      <c r="D259" s="856" t="s">
        <v>271</v>
      </c>
      <c r="E259" s="856" t="s">
        <v>64</v>
      </c>
      <c r="F259" s="856" t="s">
        <v>286</v>
      </c>
      <c r="G259" s="856"/>
      <c r="H259" s="962">
        <f>H260+H262</f>
        <v>0</v>
      </c>
      <c r="I259" s="962">
        <f>I260+I262</f>
        <v>10000</v>
      </c>
      <c r="J259" s="962">
        <f>J260+J262</f>
        <v>10000</v>
      </c>
      <c r="K259" s="962">
        <f>K260+K262</f>
        <v>0</v>
      </c>
      <c r="L259" s="963">
        <f>L260+L262</f>
        <v>0</v>
      </c>
    </row>
    <row r="260" spans="1:12" ht="22.5" hidden="1">
      <c r="A260" s="946"/>
      <c r="B260" s="947" t="s">
        <v>287</v>
      </c>
      <c r="C260" s="910"/>
      <c r="D260" s="856" t="s">
        <v>271</v>
      </c>
      <c r="E260" s="856" t="s">
        <v>64</v>
      </c>
      <c r="F260" s="856" t="s">
        <v>288</v>
      </c>
      <c r="G260" s="856"/>
      <c r="H260" s="962">
        <f>H261</f>
        <v>0</v>
      </c>
      <c r="I260" s="962">
        <f>I261</f>
        <v>0</v>
      </c>
      <c r="J260" s="962">
        <f>J261</f>
        <v>0</v>
      </c>
      <c r="K260" s="962">
        <f>K261</f>
        <v>0</v>
      </c>
      <c r="L260" s="963">
        <f>L261</f>
        <v>0</v>
      </c>
    </row>
    <row r="261" spans="1:12" ht="22.5" hidden="1">
      <c r="A261" s="946"/>
      <c r="B261" s="950" t="s">
        <v>48</v>
      </c>
      <c r="C261" s="911"/>
      <c r="D261" s="856" t="s">
        <v>271</v>
      </c>
      <c r="E261" s="856" t="s">
        <v>64</v>
      </c>
      <c r="F261" s="856" t="s">
        <v>288</v>
      </c>
      <c r="G261" s="856" t="s">
        <v>49</v>
      </c>
      <c r="H261" s="962">
        <v>0</v>
      </c>
      <c r="I261" s="962">
        <v>0</v>
      </c>
      <c r="J261" s="962">
        <v>0</v>
      </c>
      <c r="K261" s="962">
        <v>0</v>
      </c>
      <c r="L261" s="963">
        <v>0</v>
      </c>
    </row>
    <row r="262" spans="1:12" ht="22.5" hidden="1">
      <c r="A262" s="946"/>
      <c r="B262" s="947" t="s">
        <v>289</v>
      </c>
      <c r="C262" s="910"/>
      <c r="D262" s="856" t="s">
        <v>271</v>
      </c>
      <c r="E262" s="856" t="s">
        <v>64</v>
      </c>
      <c r="F262" s="856" t="s">
        <v>290</v>
      </c>
      <c r="G262" s="856"/>
      <c r="H262" s="962">
        <f>H263</f>
        <v>0</v>
      </c>
      <c r="I262" s="962">
        <f>I263</f>
        <v>10000</v>
      </c>
      <c r="J262" s="962">
        <f>J263</f>
        <v>10000</v>
      </c>
      <c r="K262" s="962">
        <f>K263</f>
        <v>0</v>
      </c>
      <c r="L262" s="963">
        <f>L263</f>
        <v>0</v>
      </c>
    </row>
    <row r="263" spans="1:12" ht="22.5" hidden="1">
      <c r="A263" s="946"/>
      <c r="B263" s="950" t="s">
        <v>48</v>
      </c>
      <c r="C263" s="911"/>
      <c r="D263" s="856" t="s">
        <v>271</v>
      </c>
      <c r="E263" s="856" t="s">
        <v>64</v>
      </c>
      <c r="F263" s="856" t="s">
        <v>290</v>
      </c>
      <c r="G263" s="856" t="s">
        <v>170</v>
      </c>
      <c r="H263" s="962"/>
      <c r="I263" s="962">
        <v>10000</v>
      </c>
      <c r="J263" s="962">
        <v>10000</v>
      </c>
      <c r="K263" s="962"/>
      <c r="L263" s="963"/>
    </row>
    <row r="264" spans="1:12" ht="12.75">
      <c r="A264" s="946"/>
      <c r="B264" s="943" t="s">
        <v>291</v>
      </c>
      <c r="C264" s="912"/>
      <c r="D264" s="852" t="s">
        <v>292</v>
      </c>
      <c r="E264" s="852" t="s">
        <v>26</v>
      </c>
      <c r="F264" s="852"/>
      <c r="G264" s="852"/>
      <c r="H264" s="969">
        <f>H265+H271</f>
        <v>1044.001</v>
      </c>
      <c r="I264" s="969">
        <f>I265+I271</f>
        <v>7671.15</v>
      </c>
      <c r="J264" s="969">
        <f>J265+J271</f>
        <v>7864.35</v>
      </c>
      <c r="K264" s="969">
        <f>K265+K271</f>
        <v>1117.1999999999998</v>
      </c>
      <c r="L264" s="970">
        <f>L265+L271</f>
        <v>1195.4</v>
      </c>
    </row>
    <row r="265" spans="1:12" ht="12.75">
      <c r="A265" s="946"/>
      <c r="B265" s="943" t="s">
        <v>293</v>
      </c>
      <c r="C265" s="912"/>
      <c r="D265" s="852" t="s">
        <v>292</v>
      </c>
      <c r="E265" s="852" t="s">
        <v>25</v>
      </c>
      <c r="F265" s="852"/>
      <c r="G265" s="852"/>
      <c r="H265" s="969">
        <f aca="true" t="shared" si="26" ref="H265:L269">H266</f>
        <v>883.691</v>
      </c>
      <c r="I265" s="969">
        <f t="shared" si="26"/>
        <v>3994.95</v>
      </c>
      <c r="J265" s="969">
        <f t="shared" si="26"/>
        <v>3994.95</v>
      </c>
      <c r="K265" s="969">
        <f t="shared" si="26"/>
        <v>531.38</v>
      </c>
      <c r="L265" s="970">
        <f t="shared" si="26"/>
        <v>584.513</v>
      </c>
    </row>
    <row r="266" spans="1:12" ht="31.5">
      <c r="A266" s="946"/>
      <c r="B266" s="943" t="s">
        <v>79</v>
      </c>
      <c r="C266" s="912"/>
      <c r="D266" s="852" t="s">
        <v>292</v>
      </c>
      <c r="E266" s="852" t="s">
        <v>25</v>
      </c>
      <c r="F266" s="852" t="s">
        <v>80</v>
      </c>
      <c r="G266" s="852"/>
      <c r="H266" s="969">
        <f t="shared" si="26"/>
        <v>883.691</v>
      </c>
      <c r="I266" s="969">
        <f t="shared" si="26"/>
        <v>3994.95</v>
      </c>
      <c r="J266" s="969">
        <f t="shared" si="26"/>
        <v>3994.95</v>
      </c>
      <c r="K266" s="969">
        <f t="shared" si="26"/>
        <v>531.38</v>
      </c>
      <c r="L266" s="970">
        <f t="shared" si="26"/>
        <v>584.513</v>
      </c>
    </row>
    <row r="267" spans="1:12" ht="12.75">
      <c r="A267" s="946"/>
      <c r="B267" s="947" t="s">
        <v>73</v>
      </c>
      <c r="C267" s="910"/>
      <c r="D267" s="856" t="s">
        <v>292</v>
      </c>
      <c r="E267" s="856" t="s">
        <v>25</v>
      </c>
      <c r="F267" s="856" t="s">
        <v>104</v>
      </c>
      <c r="G267" s="856"/>
      <c r="H267" s="962">
        <f t="shared" si="26"/>
        <v>883.691</v>
      </c>
      <c r="I267" s="962">
        <f t="shared" si="26"/>
        <v>3994.95</v>
      </c>
      <c r="J267" s="962">
        <f t="shared" si="26"/>
        <v>3994.95</v>
      </c>
      <c r="K267" s="962">
        <f t="shared" si="26"/>
        <v>531.38</v>
      </c>
      <c r="L267" s="963">
        <f t="shared" si="26"/>
        <v>584.513</v>
      </c>
    </row>
    <row r="268" spans="1:12" ht="12.75">
      <c r="A268" s="946"/>
      <c r="B268" s="947" t="s">
        <v>73</v>
      </c>
      <c r="C268" s="910"/>
      <c r="D268" s="856" t="s">
        <v>292</v>
      </c>
      <c r="E268" s="856" t="s">
        <v>25</v>
      </c>
      <c r="F268" s="856" t="s">
        <v>82</v>
      </c>
      <c r="G268" s="856"/>
      <c r="H268" s="962">
        <f t="shared" si="26"/>
        <v>883.691</v>
      </c>
      <c r="I268" s="962">
        <f t="shared" si="26"/>
        <v>3994.95</v>
      </c>
      <c r="J268" s="962">
        <f t="shared" si="26"/>
        <v>3994.95</v>
      </c>
      <c r="K268" s="962">
        <f t="shared" si="26"/>
        <v>531.38</v>
      </c>
      <c r="L268" s="963">
        <f t="shared" si="26"/>
        <v>584.513</v>
      </c>
    </row>
    <row r="269" spans="1:12" ht="12.75">
      <c r="A269" s="946"/>
      <c r="B269" s="947" t="s">
        <v>294</v>
      </c>
      <c r="C269" s="910"/>
      <c r="D269" s="856" t="s">
        <v>292</v>
      </c>
      <c r="E269" s="856" t="s">
        <v>25</v>
      </c>
      <c r="F269" s="856" t="s">
        <v>295</v>
      </c>
      <c r="G269" s="856"/>
      <c r="H269" s="962">
        <f t="shared" si="26"/>
        <v>883.691</v>
      </c>
      <c r="I269" s="962">
        <f t="shared" si="26"/>
        <v>3994.95</v>
      </c>
      <c r="J269" s="962">
        <f t="shared" si="26"/>
        <v>3994.95</v>
      </c>
      <c r="K269" s="962">
        <f t="shared" si="26"/>
        <v>531.38</v>
      </c>
      <c r="L269" s="963">
        <f t="shared" si="26"/>
        <v>584.513</v>
      </c>
    </row>
    <row r="270" spans="1:12" ht="22.5">
      <c r="A270" s="946"/>
      <c r="B270" s="1004" t="s">
        <v>296</v>
      </c>
      <c r="C270" s="911"/>
      <c r="D270" s="856" t="s">
        <v>292</v>
      </c>
      <c r="E270" s="856" t="s">
        <v>25</v>
      </c>
      <c r="F270" s="856" t="s">
        <v>295</v>
      </c>
      <c r="G270" s="856" t="s">
        <v>297</v>
      </c>
      <c r="H270" s="962">
        <v>883.691</v>
      </c>
      <c r="I270" s="962">
        <v>3994.95</v>
      </c>
      <c r="J270" s="962">
        <v>3994.95</v>
      </c>
      <c r="K270" s="962">
        <v>531.38</v>
      </c>
      <c r="L270" s="963">
        <v>584.513</v>
      </c>
    </row>
    <row r="271" spans="1:12" ht="12.75">
      <c r="A271" s="946"/>
      <c r="B271" s="943" t="s">
        <v>298</v>
      </c>
      <c r="C271" s="912"/>
      <c r="D271" s="852" t="s">
        <v>292</v>
      </c>
      <c r="E271" s="852" t="s">
        <v>41</v>
      </c>
      <c r="F271" s="852"/>
      <c r="G271" s="852"/>
      <c r="H271" s="969">
        <f aca="true" t="shared" si="27" ref="H271:L274">H272</f>
        <v>160.31</v>
      </c>
      <c r="I271" s="969">
        <f t="shared" si="27"/>
        <v>3676.2</v>
      </c>
      <c r="J271" s="969">
        <f t="shared" si="27"/>
        <v>3869.4</v>
      </c>
      <c r="K271" s="969">
        <f t="shared" si="27"/>
        <v>585.8199999999999</v>
      </c>
      <c r="L271" s="970">
        <f t="shared" si="27"/>
        <v>610.887</v>
      </c>
    </row>
    <row r="272" spans="1:12" ht="31.5">
      <c r="A272" s="946"/>
      <c r="B272" s="943" t="s">
        <v>79</v>
      </c>
      <c r="C272" s="912"/>
      <c r="D272" s="852" t="s">
        <v>292</v>
      </c>
      <c r="E272" s="852" t="s">
        <v>41</v>
      </c>
      <c r="F272" s="852" t="s">
        <v>80</v>
      </c>
      <c r="G272" s="852"/>
      <c r="H272" s="969">
        <f t="shared" si="27"/>
        <v>160.31</v>
      </c>
      <c r="I272" s="969">
        <f t="shared" si="27"/>
        <v>3676.2</v>
      </c>
      <c r="J272" s="969">
        <f t="shared" si="27"/>
        <v>3869.4</v>
      </c>
      <c r="K272" s="969">
        <f t="shared" si="27"/>
        <v>585.8199999999999</v>
      </c>
      <c r="L272" s="970">
        <f t="shared" si="27"/>
        <v>610.887</v>
      </c>
    </row>
    <row r="273" spans="1:12" ht="12.75">
      <c r="A273" s="946"/>
      <c r="B273" s="947" t="s">
        <v>73</v>
      </c>
      <c r="C273" s="910"/>
      <c r="D273" s="856" t="s">
        <v>292</v>
      </c>
      <c r="E273" s="856" t="s">
        <v>41</v>
      </c>
      <c r="F273" s="856" t="s">
        <v>104</v>
      </c>
      <c r="G273" s="856"/>
      <c r="H273" s="962">
        <f t="shared" si="27"/>
        <v>160.31</v>
      </c>
      <c r="I273" s="962">
        <f t="shared" si="27"/>
        <v>3676.2</v>
      </c>
      <c r="J273" s="962">
        <f t="shared" si="27"/>
        <v>3869.4</v>
      </c>
      <c r="K273" s="962">
        <f t="shared" si="27"/>
        <v>585.8199999999999</v>
      </c>
      <c r="L273" s="963">
        <f t="shared" si="27"/>
        <v>610.887</v>
      </c>
    </row>
    <row r="274" spans="1:12" ht="12.75">
      <c r="A274" s="946"/>
      <c r="B274" s="947" t="s">
        <v>73</v>
      </c>
      <c r="C274" s="910"/>
      <c r="D274" s="856" t="s">
        <v>292</v>
      </c>
      <c r="E274" s="856" t="s">
        <v>41</v>
      </c>
      <c r="F274" s="856" t="s">
        <v>82</v>
      </c>
      <c r="G274" s="856"/>
      <c r="H274" s="962">
        <f t="shared" si="27"/>
        <v>160.31</v>
      </c>
      <c r="I274" s="962">
        <f t="shared" si="27"/>
        <v>3676.2</v>
      </c>
      <c r="J274" s="962">
        <f t="shared" si="27"/>
        <v>3869.4</v>
      </c>
      <c r="K274" s="962">
        <f t="shared" si="27"/>
        <v>585.8199999999999</v>
      </c>
      <c r="L274" s="963">
        <f t="shared" si="27"/>
        <v>610.887</v>
      </c>
    </row>
    <row r="275" spans="1:12" ht="12.75">
      <c r="A275" s="946"/>
      <c r="B275" s="947" t="s">
        <v>299</v>
      </c>
      <c r="C275" s="910"/>
      <c r="D275" s="856" t="s">
        <v>292</v>
      </c>
      <c r="E275" s="856" t="s">
        <v>41</v>
      </c>
      <c r="F275" s="856" t="s">
        <v>300</v>
      </c>
      <c r="G275" s="856"/>
      <c r="H275" s="962">
        <f>H276+H277+H278</f>
        <v>160.31</v>
      </c>
      <c r="I275" s="962">
        <f>I276+I277+I278</f>
        <v>3676.2</v>
      </c>
      <c r="J275" s="962">
        <f>J276+J277+J278</f>
        <v>3869.4</v>
      </c>
      <c r="K275" s="962">
        <f>K276+K277+K278</f>
        <v>585.8199999999999</v>
      </c>
      <c r="L275" s="963">
        <f>L276+L277+L278</f>
        <v>610.887</v>
      </c>
    </row>
    <row r="276" spans="1:12" ht="22.5">
      <c r="A276" s="946"/>
      <c r="B276" s="950" t="s">
        <v>48</v>
      </c>
      <c r="C276" s="911"/>
      <c r="D276" s="856" t="s">
        <v>292</v>
      </c>
      <c r="E276" s="856" t="s">
        <v>41</v>
      </c>
      <c r="F276" s="856" t="s">
        <v>300</v>
      </c>
      <c r="G276" s="856" t="s">
        <v>49</v>
      </c>
      <c r="H276" s="962">
        <v>28.455</v>
      </c>
      <c r="I276" s="962">
        <v>252</v>
      </c>
      <c r="J276" s="962">
        <v>265</v>
      </c>
      <c r="K276" s="962">
        <v>31.3</v>
      </c>
      <c r="L276" s="963">
        <v>34.43</v>
      </c>
    </row>
    <row r="277" spans="1:12" ht="12.75">
      <c r="A277" s="946"/>
      <c r="B277" s="950" t="s">
        <v>301</v>
      </c>
      <c r="C277" s="911"/>
      <c r="D277" s="856" t="s">
        <v>292</v>
      </c>
      <c r="E277" s="856" t="s">
        <v>41</v>
      </c>
      <c r="F277" s="856" t="s">
        <v>300</v>
      </c>
      <c r="G277" s="856" t="s">
        <v>302</v>
      </c>
      <c r="H277" s="962">
        <v>131.855</v>
      </c>
      <c r="I277" s="962">
        <v>3404.2</v>
      </c>
      <c r="J277" s="962">
        <v>3574.4</v>
      </c>
      <c r="K277" s="962">
        <v>554.52</v>
      </c>
      <c r="L277" s="963">
        <v>576.457</v>
      </c>
    </row>
    <row r="278" spans="1:12" ht="22.5" hidden="1">
      <c r="A278" s="946"/>
      <c r="B278" s="950" t="s">
        <v>296</v>
      </c>
      <c r="C278" s="911"/>
      <c r="D278" s="856" t="s">
        <v>292</v>
      </c>
      <c r="E278" s="856" t="s">
        <v>41</v>
      </c>
      <c r="F278" s="856" t="s">
        <v>300</v>
      </c>
      <c r="G278" s="856" t="s">
        <v>297</v>
      </c>
      <c r="H278" s="962"/>
      <c r="I278" s="962">
        <v>20</v>
      </c>
      <c r="J278" s="962">
        <v>30</v>
      </c>
      <c r="K278" s="962"/>
      <c r="L278" s="963"/>
    </row>
    <row r="279" spans="1:12" ht="12.75">
      <c r="A279" s="946"/>
      <c r="B279" s="943" t="s">
        <v>303</v>
      </c>
      <c r="C279" s="912"/>
      <c r="D279" s="852" t="s">
        <v>78</v>
      </c>
      <c r="E279" s="852" t="s">
        <v>26</v>
      </c>
      <c r="F279" s="852"/>
      <c r="G279" s="852"/>
      <c r="H279" s="969">
        <f>H280+H288</f>
        <v>400</v>
      </c>
      <c r="I279" s="969">
        <f>I280+I288</f>
        <v>16233.47</v>
      </c>
      <c r="J279" s="969">
        <f>J280+J288</f>
        <v>16021.82</v>
      </c>
      <c r="K279" s="969">
        <f>K280+K288</f>
        <v>450</v>
      </c>
      <c r="L279" s="970">
        <f>L280+L288</f>
        <v>500</v>
      </c>
    </row>
    <row r="280" spans="1:12" ht="12.75" hidden="1">
      <c r="A280" s="946"/>
      <c r="B280" s="943" t="s">
        <v>304</v>
      </c>
      <c r="C280" s="912"/>
      <c r="D280" s="852" t="s">
        <v>78</v>
      </c>
      <c r="E280" s="852" t="s">
        <v>28</v>
      </c>
      <c r="F280" s="852" t="s">
        <v>305</v>
      </c>
      <c r="G280" s="852" t="s">
        <v>305</v>
      </c>
      <c r="H280" s="969">
        <f aca="true" t="shared" si="28" ref="H280:L283">H281</f>
        <v>0</v>
      </c>
      <c r="I280" s="969">
        <f t="shared" si="28"/>
        <v>14787.32</v>
      </c>
      <c r="J280" s="969">
        <f t="shared" si="28"/>
        <v>14621.82</v>
      </c>
      <c r="K280" s="969">
        <f t="shared" si="28"/>
        <v>0</v>
      </c>
      <c r="L280" s="970">
        <f t="shared" si="28"/>
        <v>0</v>
      </c>
    </row>
    <row r="281" spans="1:12" ht="31.5" hidden="1">
      <c r="A281" s="946"/>
      <c r="B281" s="943" t="s">
        <v>306</v>
      </c>
      <c r="C281" s="912"/>
      <c r="D281" s="852" t="s">
        <v>78</v>
      </c>
      <c r="E281" s="852" t="s">
        <v>28</v>
      </c>
      <c r="F281" s="852" t="s">
        <v>307</v>
      </c>
      <c r="G281" s="852"/>
      <c r="H281" s="969">
        <f t="shared" si="28"/>
        <v>0</v>
      </c>
      <c r="I281" s="969">
        <f t="shared" si="28"/>
        <v>14787.32</v>
      </c>
      <c r="J281" s="969">
        <f t="shared" si="28"/>
        <v>14621.82</v>
      </c>
      <c r="K281" s="969">
        <f t="shared" si="28"/>
        <v>0</v>
      </c>
      <c r="L281" s="970">
        <f t="shared" si="28"/>
        <v>0</v>
      </c>
    </row>
    <row r="282" spans="1:12" ht="33.75" hidden="1">
      <c r="A282" s="1002"/>
      <c r="B282" s="947" t="s">
        <v>308</v>
      </c>
      <c r="C282" s="910"/>
      <c r="D282" s="856" t="s">
        <v>78</v>
      </c>
      <c r="E282" s="856" t="s">
        <v>28</v>
      </c>
      <c r="F282" s="856" t="s">
        <v>309</v>
      </c>
      <c r="G282" s="856"/>
      <c r="H282" s="962">
        <f t="shared" si="28"/>
        <v>0</v>
      </c>
      <c r="I282" s="962">
        <f t="shared" si="28"/>
        <v>14787.32</v>
      </c>
      <c r="J282" s="962">
        <f t="shared" si="28"/>
        <v>14621.82</v>
      </c>
      <c r="K282" s="962">
        <f t="shared" si="28"/>
        <v>0</v>
      </c>
      <c r="L282" s="963">
        <f t="shared" si="28"/>
        <v>0</v>
      </c>
    </row>
    <row r="283" spans="1:12" ht="12.75" hidden="1">
      <c r="A283" s="1002"/>
      <c r="B283" s="947" t="s">
        <v>310</v>
      </c>
      <c r="C283" s="910"/>
      <c r="D283" s="856" t="s">
        <v>78</v>
      </c>
      <c r="E283" s="856" t="s">
        <v>28</v>
      </c>
      <c r="F283" s="856" t="s">
        <v>311</v>
      </c>
      <c r="G283" s="856"/>
      <c r="H283" s="962">
        <f t="shared" si="28"/>
        <v>0</v>
      </c>
      <c r="I283" s="962">
        <f t="shared" si="28"/>
        <v>14787.32</v>
      </c>
      <c r="J283" s="962">
        <f t="shared" si="28"/>
        <v>14621.82</v>
      </c>
      <c r="K283" s="962">
        <f t="shared" si="28"/>
        <v>0</v>
      </c>
      <c r="L283" s="963">
        <f t="shared" si="28"/>
        <v>0</v>
      </c>
    </row>
    <row r="284" spans="1:12" ht="12.75" hidden="1">
      <c r="A284" s="1002"/>
      <c r="B284" s="947" t="s">
        <v>250</v>
      </c>
      <c r="C284" s="910"/>
      <c r="D284" s="856" t="s">
        <v>78</v>
      </c>
      <c r="E284" s="856" t="s">
        <v>28</v>
      </c>
      <c r="F284" s="856" t="s">
        <v>312</v>
      </c>
      <c r="G284" s="856"/>
      <c r="H284" s="962">
        <f>H285+H286+H287</f>
        <v>0</v>
      </c>
      <c r="I284" s="962">
        <f>I285+I286+I287</f>
        <v>14787.32</v>
      </c>
      <c r="J284" s="962">
        <f>J285+J286+J287</f>
        <v>14621.82</v>
      </c>
      <c r="K284" s="962">
        <f>K285+K286+K287</f>
        <v>0</v>
      </c>
      <c r="L284" s="963">
        <f>L285+L286+L287</f>
        <v>0</v>
      </c>
    </row>
    <row r="285" spans="1:12" ht="12.75" hidden="1">
      <c r="A285" s="946"/>
      <c r="B285" s="950" t="s">
        <v>252</v>
      </c>
      <c r="C285" s="911"/>
      <c r="D285" s="856" t="s">
        <v>78</v>
      </c>
      <c r="E285" s="856" t="s">
        <v>28</v>
      </c>
      <c r="F285" s="856" t="s">
        <v>312</v>
      </c>
      <c r="G285" s="856" t="s">
        <v>253</v>
      </c>
      <c r="H285" s="962"/>
      <c r="I285" s="962">
        <f>9300+368.205</f>
        <v>9668.205</v>
      </c>
      <c r="J285" s="962">
        <f>9393+408.205</f>
        <v>9801.205</v>
      </c>
      <c r="K285" s="962"/>
      <c r="L285" s="963"/>
    </row>
    <row r="286" spans="1:12" ht="22.5" hidden="1">
      <c r="A286" s="946"/>
      <c r="B286" s="950" t="s">
        <v>48</v>
      </c>
      <c r="C286" s="911"/>
      <c r="D286" s="856" t="s">
        <v>78</v>
      </c>
      <c r="E286" s="856" t="s">
        <v>28</v>
      </c>
      <c r="F286" s="856" t="s">
        <v>312</v>
      </c>
      <c r="G286" s="856" t="s">
        <v>49</v>
      </c>
      <c r="H286" s="962"/>
      <c r="I286" s="962">
        <f>2310.57+320+2026.75+461.795</f>
        <v>5119.115</v>
      </c>
      <c r="J286" s="962">
        <f>2310.57+20+2026.75+463.295</f>
        <v>4820.615</v>
      </c>
      <c r="K286" s="962"/>
      <c r="L286" s="963"/>
    </row>
    <row r="287" spans="1:12" ht="12.75" hidden="1">
      <c r="A287" s="946"/>
      <c r="B287" s="950" t="s">
        <v>95</v>
      </c>
      <c r="C287" s="911"/>
      <c r="D287" s="856" t="s">
        <v>78</v>
      </c>
      <c r="E287" s="856" t="s">
        <v>28</v>
      </c>
      <c r="F287" s="856" t="s">
        <v>312</v>
      </c>
      <c r="G287" s="856" t="s">
        <v>96</v>
      </c>
      <c r="H287" s="962"/>
      <c r="I287" s="962">
        <v>0</v>
      </c>
      <c r="J287" s="962">
        <v>0</v>
      </c>
      <c r="K287" s="962"/>
      <c r="L287" s="963"/>
    </row>
    <row r="288" spans="1:12" ht="12.75">
      <c r="A288" s="946"/>
      <c r="B288" s="943" t="s">
        <v>313</v>
      </c>
      <c r="C288" s="912"/>
      <c r="D288" s="852" t="s">
        <v>78</v>
      </c>
      <c r="E288" s="852" t="s">
        <v>196</v>
      </c>
      <c r="F288" s="852" t="s">
        <v>305</v>
      </c>
      <c r="G288" s="852" t="s">
        <v>305</v>
      </c>
      <c r="H288" s="969">
        <f>H289+H306</f>
        <v>400</v>
      </c>
      <c r="I288" s="969">
        <f>I289+I306</f>
        <v>1446.15</v>
      </c>
      <c r="J288" s="969">
        <f>J289+J306</f>
        <v>1400</v>
      </c>
      <c r="K288" s="969">
        <f>K289+K306</f>
        <v>450</v>
      </c>
      <c r="L288" s="970">
        <f>L289+L306</f>
        <v>500</v>
      </c>
    </row>
    <row r="289" spans="1:12" ht="31.5">
      <c r="A289" s="946"/>
      <c r="B289" s="1005" t="s">
        <v>314</v>
      </c>
      <c r="C289" s="912"/>
      <c r="D289" s="852" t="s">
        <v>78</v>
      </c>
      <c r="E289" s="852" t="s">
        <v>196</v>
      </c>
      <c r="F289" s="852" t="s">
        <v>307</v>
      </c>
      <c r="G289" s="852"/>
      <c r="H289" s="969">
        <f>H290+H299</f>
        <v>400</v>
      </c>
      <c r="I289" s="969">
        <f>I290+I299</f>
        <v>1380</v>
      </c>
      <c r="J289" s="969">
        <f>J290+J299</f>
        <v>1400</v>
      </c>
      <c r="K289" s="969">
        <f>K290+K299</f>
        <v>450</v>
      </c>
      <c r="L289" s="970">
        <f>L290+L299</f>
        <v>500</v>
      </c>
    </row>
    <row r="290" spans="1:12" ht="22.5" hidden="1">
      <c r="A290" s="946"/>
      <c r="B290" s="947" t="s">
        <v>315</v>
      </c>
      <c r="C290" s="910"/>
      <c r="D290" s="856" t="s">
        <v>78</v>
      </c>
      <c r="E290" s="856" t="s">
        <v>196</v>
      </c>
      <c r="F290" s="856" t="s">
        <v>316</v>
      </c>
      <c r="G290" s="852"/>
      <c r="H290" s="962">
        <f>H291+H294</f>
        <v>0</v>
      </c>
      <c r="I290" s="962">
        <f>I291+I294</f>
        <v>0</v>
      </c>
      <c r="J290" s="962">
        <f>J291+J294</f>
        <v>0</v>
      </c>
      <c r="K290" s="962">
        <f>K291+K294</f>
        <v>0</v>
      </c>
      <c r="L290" s="963">
        <f>L291+L294</f>
        <v>0</v>
      </c>
    </row>
    <row r="291" spans="1:12" ht="22.5" hidden="1">
      <c r="A291" s="946"/>
      <c r="B291" s="947" t="s">
        <v>317</v>
      </c>
      <c r="C291" s="910"/>
      <c r="D291" s="856" t="s">
        <v>78</v>
      </c>
      <c r="E291" s="856" t="s">
        <v>196</v>
      </c>
      <c r="F291" s="856" t="s">
        <v>318</v>
      </c>
      <c r="G291" s="852"/>
      <c r="H291" s="962">
        <f aca="true" t="shared" si="29" ref="H291:L292">H292</f>
        <v>0</v>
      </c>
      <c r="I291" s="962">
        <f t="shared" si="29"/>
        <v>0</v>
      </c>
      <c r="J291" s="962">
        <f t="shared" si="29"/>
        <v>0</v>
      </c>
      <c r="K291" s="962">
        <f t="shared" si="29"/>
        <v>0</v>
      </c>
      <c r="L291" s="963">
        <f t="shared" si="29"/>
        <v>0</v>
      </c>
    </row>
    <row r="292" spans="1:12" ht="22.5" hidden="1">
      <c r="A292" s="946"/>
      <c r="B292" s="947" t="s">
        <v>319</v>
      </c>
      <c r="C292" s="910"/>
      <c r="D292" s="856" t="s">
        <v>78</v>
      </c>
      <c r="E292" s="856" t="s">
        <v>196</v>
      </c>
      <c r="F292" s="856" t="s">
        <v>320</v>
      </c>
      <c r="G292" s="856"/>
      <c r="H292" s="962">
        <f t="shared" si="29"/>
        <v>0</v>
      </c>
      <c r="I292" s="962">
        <f t="shared" si="29"/>
        <v>0</v>
      </c>
      <c r="J292" s="962">
        <f t="shared" si="29"/>
        <v>0</v>
      </c>
      <c r="K292" s="962">
        <f t="shared" si="29"/>
        <v>0</v>
      </c>
      <c r="L292" s="963">
        <f t="shared" si="29"/>
        <v>0</v>
      </c>
    </row>
    <row r="293" spans="1:12" ht="12.75" hidden="1">
      <c r="A293" s="946"/>
      <c r="B293" s="950" t="s">
        <v>169</v>
      </c>
      <c r="C293" s="911"/>
      <c r="D293" s="856" t="s">
        <v>78</v>
      </c>
      <c r="E293" s="856" t="s">
        <v>196</v>
      </c>
      <c r="F293" s="856" t="s">
        <v>320</v>
      </c>
      <c r="G293" s="856" t="s">
        <v>170</v>
      </c>
      <c r="H293" s="962">
        <v>0</v>
      </c>
      <c r="I293" s="962">
        <v>0</v>
      </c>
      <c r="J293" s="962">
        <v>0</v>
      </c>
      <c r="K293" s="962">
        <v>0</v>
      </c>
      <c r="L293" s="963">
        <v>0</v>
      </c>
    </row>
    <row r="294" spans="1:12" ht="22.5" hidden="1">
      <c r="A294" s="946"/>
      <c r="B294" s="947" t="s">
        <v>321</v>
      </c>
      <c r="C294" s="910"/>
      <c r="D294" s="856" t="s">
        <v>78</v>
      </c>
      <c r="E294" s="856" t="s">
        <v>196</v>
      </c>
      <c r="F294" s="856" t="s">
        <v>322</v>
      </c>
      <c r="G294" s="852"/>
      <c r="H294" s="962">
        <f>H295+H297</f>
        <v>0</v>
      </c>
      <c r="I294" s="962">
        <f>I295+I297</f>
        <v>0</v>
      </c>
      <c r="J294" s="962">
        <f>J295+J297</f>
        <v>0</v>
      </c>
      <c r="K294" s="962">
        <f>K295+K297</f>
        <v>0</v>
      </c>
      <c r="L294" s="963">
        <f>L295+L297</f>
        <v>0</v>
      </c>
    </row>
    <row r="295" spans="1:12" ht="12.75" hidden="1">
      <c r="A295" s="946"/>
      <c r="B295" s="947" t="s">
        <v>323</v>
      </c>
      <c r="C295" s="910"/>
      <c r="D295" s="856" t="s">
        <v>78</v>
      </c>
      <c r="E295" s="856" t="s">
        <v>196</v>
      </c>
      <c r="F295" s="856" t="s">
        <v>324</v>
      </c>
      <c r="G295" s="856"/>
      <c r="H295" s="962">
        <f>H296</f>
        <v>0</v>
      </c>
      <c r="I295" s="962">
        <f>I296</f>
        <v>0</v>
      </c>
      <c r="J295" s="962">
        <f>J296</f>
        <v>0</v>
      </c>
      <c r="K295" s="962">
        <f>K296</f>
        <v>0</v>
      </c>
      <c r="L295" s="963">
        <f>L296</f>
        <v>0</v>
      </c>
    </row>
    <row r="296" spans="1:12" ht="22.5" hidden="1">
      <c r="A296" s="946"/>
      <c r="B296" s="950" t="s">
        <v>48</v>
      </c>
      <c r="C296" s="911"/>
      <c r="D296" s="856" t="s">
        <v>78</v>
      </c>
      <c r="E296" s="856" t="s">
        <v>196</v>
      </c>
      <c r="F296" s="856" t="s">
        <v>324</v>
      </c>
      <c r="G296" s="856" t="s">
        <v>49</v>
      </c>
      <c r="H296" s="962"/>
      <c r="I296" s="962">
        <v>0</v>
      </c>
      <c r="J296" s="962">
        <v>0</v>
      </c>
      <c r="K296" s="962"/>
      <c r="L296" s="963"/>
    </row>
    <row r="297" spans="1:12" ht="12.75" hidden="1">
      <c r="A297" s="946"/>
      <c r="B297" s="947" t="s">
        <v>325</v>
      </c>
      <c r="C297" s="910"/>
      <c r="D297" s="856" t="s">
        <v>78</v>
      </c>
      <c r="E297" s="856" t="s">
        <v>196</v>
      </c>
      <c r="F297" s="856" t="s">
        <v>326</v>
      </c>
      <c r="G297" s="856"/>
      <c r="H297" s="962">
        <f>H298</f>
        <v>0</v>
      </c>
      <c r="I297" s="962">
        <f>I298</f>
        <v>0</v>
      </c>
      <c r="J297" s="962">
        <f>J298</f>
        <v>0</v>
      </c>
      <c r="K297" s="962">
        <f>K298</f>
        <v>0</v>
      </c>
      <c r="L297" s="963">
        <f>L298</f>
        <v>0</v>
      </c>
    </row>
    <row r="298" spans="1:12" ht="22.5" hidden="1">
      <c r="A298" s="946"/>
      <c r="B298" s="950" t="s">
        <v>48</v>
      </c>
      <c r="C298" s="911"/>
      <c r="D298" s="856" t="s">
        <v>78</v>
      </c>
      <c r="E298" s="856" t="s">
        <v>196</v>
      </c>
      <c r="F298" s="856" t="s">
        <v>326</v>
      </c>
      <c r="G298" s="856" t="s">
        <v>49</v>
      </c>
      <c r="H298" s="962">
        <v>0</v>
      </c>
      <c r="I298" s="962">
        <v>0</v>
      </c>
      <c r="J298" s="962">
        <v>0</v>
      </c>
      <c r="K298" s="962">
        <v>0</v>
      </c>
      <c r="L298" s="963">
        <v>0</v>
      </c>
    </row>
    <row r="299" spans="1:12" ht="33.75">
      <c r="A299" s="946"/>
      <c r="B299" s="968" t="s">
        <v>327</v>
      </c>
      <c r="C299" s="910"/>
      <c r="D299" s="856" t="s">
        <v>78</v>
      </c>
      <c r="E299" s="856" t="s">
        <v>196</v>
      </c>
      <c r="F299" s="856" t="s">
        <v>328</v>
      </c>
      <c r="G299" s="856"/>
      <c r="H299" s="962">
        <f>H300+H303</f>
        <v>400</v>
      </c>
      <c r="I299" s="962">
        <f>I300+I303</f>
        <v>1380</v>
      </c>
      <c r="J299" s="962">
        <f>J300+J303</f>
        <v>1400</v>
      </c>
      <c r="K299" s="962">
        <f>K300+K303</f>
        <v>450</v>
      </c>
      <c r="L299" s="963">
        <f>L300+L303</f>
        <v>500</v>
      </c>
    </row>
    <row r="300" spans="1:12" ht="22.5">
      <c r="A300" s="946"/>
      <c r="B300" s="966" t="s">
        <v>329</v>
      </c>
      <c r="C300" s="910"/>
      <c r="D300" s="856" t="s">
        <v>78</v>
      </c>
      <c r="E300" s="856" t="s">
        <v>196</v>
      </c>
      <c r="F300" s="856" t="s">
        <v>330</v>
      </c>
      <c r="G300" s="856"/>
      <c r="H300" s="962">
        <f aca="true" t="shared" si="30" ref="H300:L301">H301</f>
        <v>400</v>
      </c>
      <c r="I300" s="962">
        <f t="shared" si="30"/>
        <v>1041.87</v>
      </c>
      <c r="J300" s="962">
        <f t="shared" si="30"/>
        <v>1055.1100000000001</v>
      </c>
      <c r="K300" s="962">
        <f t="shared" si="30"/>
        <v>450</v>
      </c>
      <c r="L300" s="963">
        <f t="shared" si="30"/>
        <v>500</v>
      </c>
    </row>
    <row r="301" spans="1:12" ht="22.5">
      <c r="A301" s="1002"/>
      <c r="B301" s="968" t="s">
        <v>331</v>
      </c>
      <c r="C301" s="910"/>
      <c r="D301" s="856" t="s">
        <v>78</v>
      </c>
      <c r="E301" s="856" t="s">
        <v>196</v>
      </c>
      <c r="F301" s="856" t="s">
        <v>332</v>
      </c>
      <c r="G301" s="856"/>
      <c r="H301" s="962">
        <f t="shared" si="30"/>
        <v>400</v>
      </c>
      <c r="I301" s="962">
        <f t="shared" si="30"/>
        <v>1041.87</v>
      </c>
      <c r="J301" s="962">
        <f t="shared" si="30"/>
        <v>1055.1100000000001</v>
      </c>
      <c r="K301" s="962">
        <f t="shared" si="30"/>
        <v>450</v>
      </c>
      <c r="L301" s="963">
        <f t="shared" si="30"/>
        <v>500</v>
      </c>
    </row>
    <row r="302" spans="1:12" ht="23.25" thickBot="1">
      <c r="A302" s="1002"/>
      <c r="B302" s="950" t="s">
        <v>48</v>
      </c>
      <c r="C302" s="911"/>
      <c r="D302" s="856" t="s">
        <v>78</v>
      </c>
      <c r="E302" s="856" t="s">
        <v>196</v>
      </c>
      <c r="F302" s="856" t="s">
        <v>332</v>
      </c>
      <c r="G302" s="856" t="s">
        <v>49</v>
      </c>
      <c r="H302" s="962">
        <v>400</v>
      </c>
      <c r="I302" s="1006">
        <f>671.37+10.5+10+350</f>
        <v>1041.87</v>
      </c>
      <c r="J302" s="1006">
        <f>685.63+10.5+10+350-1.02</f>
        <v>1055.1100000000001</v>
      </c>
      <c r="K302" s="962">
        <v>450</v>
      </c>
      <c r="L302" s="963">
        <v>500</v>
      </c>
    </row>
    <row r="303" spans="1:12" ht="23.25" hidden="1" thickBot="1">
      <c r="A303" s="946"/>
      <c r="B303" s="947" t="s">
        <v>333</v>
      </c>
      <c r="C303" s="910"/>
      <c r="D303" s="856" t="s">
        <v>78</v>
      </c>
      <c r="E303" s="856" t="s">
        <v>196</v>
      </c>
      <c r="F303" s="856" t="s">
        <v>334</v>
      </c>
      <c r="G303" s="856"/>
      <c r="H303" s="962">
        <f aca="true" t="shared" si="31" ref="H303:L304">H304</f>
        <v>0</v>
      </c>
      <c r="I303" s="962">
        <f t="shared" si="31"/>
        <v>338.13</v>
      </c>
      <c r="J303" s="962">
        <f t="shared" si="31"/>
        <v>344.89</v>
      </c>
      <c r="K303" s="962">
        <f t="shared" si="31"/>
        <v>0</v>
      </c>
      <c r="L303" s="963">
        <f t="shared" si="31"/>
        <v>0</v>
      </c>
    </row>
    <row r="304" spans="1:12" ht="23.25" hidden="1" thickBot="1">
      <c r="A304" s="1002"/>
      <c r="B304" s="947" t="s">
        <v>335</v>
      </c>
      <c r="C304" s="910"/>
      <c r="D304" s="856" t="s">
        <v>78</v>
      </c>
      <c r="E304" s="856" t="s">
        <v>196</v>
      </c>
      <c r="F304" s="856" t="s">
        <v>336</v>
      </c>
      <c r="G304" s="856"/>
      <c r="H304" s="962">
        <f t="shared" si="31"/>
        <v>0</v>
      </c>
      <c r="I304" s="962">
        <f t="shared" si="31"/>
        <v>338.13</v>
      </c>
      <c r="J304" s="962">
        <f t="shared" si="31"/>
        <v>344.89</v>
      </c>
      <c r="K304" s="962">
        <f t="shared" si="31"/>
        <v>0</v>
      </c>
      <c r="L304" s="963">
        <f t="shared" si="31"/>
        <v>0</v>
      </c>
    </row>
    <row r="305" spans="1:12" ht="23.25" hidden="1" thickBot="1">
      <c r="A305" s="1002"/>
      <c r="B305" s="950" t="s">
        <v>48</v>
      </c>
      <c r="C305" s="911"/>
      <c r="D305" s="856" t="s">
        <v>78</v>
      </c>
      <c r="E305" s="856" t="s">
        <v>196</v>
      </c>
      <c r="F305" s="856" t="s">
        <v>336</v>
      </c>
      <c r="G305" s="856" t="s">
        <v>49</v>
      </c>
      <c r="H305" s="962"/>
      <c r="I305" s="962">
        <v>338.13</v>
      </c>
      <c r="J305" s="962">
        <v>344.89</v>
      </c>
      <c r="K305" s="962"/>
      <c r="L305" s="963"/>
    </row>
    <row r="306" spans="1:12" ht="32.25" hidden="1" thickBot="1">
      <c r="A306" s="946"/>
      <c r="B306" s="943" t="s">
        <v>136</v>
      </c>
      <c r="C306" s="912"/>
      <c r="D306" s="852" t="s">
        <v>78</v>
      </c>
      <c r="E306" s="852" t="s">
        <v>196</v>
      </c>
      <c r="F306" s="852" t="s">
        <v>137</v>
      </c>
      <c r="G306" s="852"/>
      <c r="H306" s="969">
        <f aca="true" t="shared" si="32" ref="H306:L308">H307</f>
        <v>0</v>
      </c>
      <c r="I306" s="969">
        <f t="shared" si="32"/>
        <v>66.15</v>
      </c>
      <c r="J306" s="969">
        <f t="shared" si="32"/>
        <v>0</v>
      </c>
      <c r="K306" s="969">
        <f t="shared" si="32"/>
        <v>0</v>
      </c>
      <c r="L306" s="970">
        <f t="shared" si="32"/>
        <v>0</v>
      </c>
    </row>
    <row r="307" spans="1:12" ht="13.5" hidden="1" thickBot="1">
      <c r="A307" s="946"/>
      <c r="B307" s="947" t="s">
        <v>138</v>
      </c>
      <c r="C307" s="910"/>
      <c r="D307" s="856" t="s">
        <v>78</v>
      </c>
      <c r="E307" s="856" t="s">
        <v>196</v>
      </c>
      <c r="F307" s="856" t="s">
        <v>139</v>
      </c>
      <c r="G307" s="856"/>
      <c r="H307" s="962">
        <f t="shared" si="32"/>
        <v>0</v>
      </c>
      <c r="I307" s="962">
        <f t="shared" si="32"/>
        <v>66.15</v>
      </c>
      <c r="J307" s="962">
        <f t="shared" si="32"/>
        <v>0</v>
      </c>
      <c r="K307" s="962">
        <f t="shared" si="32"/>
        <v>0</v>
      </c>
      <c r="L307" s="963">
        <f t="shared" si="32"/>
        <v>0</v>
      </c>
    </row>
    <row r="308" spans="1:12" ht="13.5" hidden="1" thickBot="1">
      <c r="A308" s="1002"/>
      <c r="B308" s="947" t="s">
        <v>140</v>
      </c>
      <c r="C308" s="910"/>
      <c r="D308" s="856" t="s">
        <v>78</v>
      </c>
      <c r="E308" s="856" t="s">
        <v>196</v>
      </c>
      <c r="F308" s="856" t="s">
        <v>141</v>
      </c>
      <c r="G308" s="856"/>
      <c r="H308" s="962">
        <f t="shared" si="32"/>
        <v>0</v>
      </c>
      <c r="I308" s="962">
        <f t="shared" si="32"/>
        <v>66.15</v>
      </c>
      <c r="J308" s="962">
        <f t="shared" si="32"/>
        <v>0</v>
      </c>
      <c r="K308" s="962">
        <f t="shared" si="32"/>
        <v>0</v>
      </c>
      <c r="L308" s="963">
        <f t="shared" si="32"/>
        <v>0</v>
      </c>
    </row>
    <row r="309" spans="1:12" ht="23.25" hidden="1" thickBot="1">
      <c r="A309" s="1007"/>
      <c r="B309" s="955" t="s">
        <v>48</v>
      </c>
      <c r="C309" s="914"/>
      <c r="D309" s="862" t="s">
        <v>78</v>
      </c>
      <c r="E309" s="862" t="s">
        <v>196</v>
      </c>
      <c r="F309" s="862" t="s">
        <v>141</v>
      </c>
      <c r="G309" s="862" t="s">
        <v>49</v>
      </c>
      <c r="H309" s="1008"/>
      <c r="I309" s="1008">
        <v>66.15</v>
      </c>
      <c r="J309" s="1008">
        <v>0</v>
      </c>
      <c r="K309" s="1008"/>
      <c r="L309" s="1009"/>
    </row>
    <row r="310" spans="1:12" ht="13.5" thickBot="1">
      <c r="A310" s="933">
        <v>3</v>
      </c>
      <c r="B310" s="934" t="s">
        <v>337</v>
      </c>
      <c r="C310" s="843" t="s">
        <v>23</v>
      </c>
      <c r="D310" s="916"/>
      <c r="E310" s="916"/>
      <c r="F310" s="916"/>
      <c r="G310" s="916"/>
      <c r="H310" s="935">
        <f>H311</f>
        <v>8198.5</v>
      </c>
      <c r="I310" s="1010"/>
      <c r="J310" s="1010"/>
      <c r="K310" s="935">
        <f>K311</f>
        <v>8212.599999999999</v>
      </c>
      <c r="L310" s="936">
        <f>L311</f>
        <v>8263</v>
      </c>
    </row>
    <row r="311" spans="1:12" ht="12.75">
      <c r="A311" s="959"/>
      <c r="B311" s="938" t="s">
        <v>270</v>
      </c>
      <c r="C311" s="939"/>
      <c r="D311" s="848" t="s">
        <v>271</v>
      </c>
      <c r="E311" s="848" t="s">
        <v>26</v>
      </c>
      <c r="F311" s="848"/>
      <c r="G311" s="848"/>
      <c r="H311" s="940">
        <f>H312+H320</f>
        <v>8198.5</v>
      </c>
      <c r="I311" s="940">
        <f>I312+I320</f>
        <v>36399.55</v>
      </c>
      <c r="J311" s="940">
        <f>J312+J320</f>
        <v>36787.50000000001</v>
      </c>
      <c r="K311" s="940">
        <f>K312+K320</f>
        <v>8212.599999999999</v>
      </c>
      <c r="L311" s="941">
        <f>L312+L320</f>
        <v>8263</v>
      </c>
    </row>
    <row r="312" spans="1:12" ht="12.75">
      <c r="A312" s="946"/>
      <c r="B312" s="943" t="s">
        <v>272</v>
      </c>
      <c r="C312" s="912"/>
      <c r="D312" s="852" t="s">
        <v>271</v>
      </c>
      <c r="E312" s="852" t="s">
        <v>25</v>
      </c>
      <c r="F312" s="852"/>
      <c r="G312" s="852"/>
      <c r="H312" s="969">
        <f aca="true" t="shared" si="33" ref="H312:L315">H313</f>
        <v>6960</v>
      </c>
      <c r="I312" s="969">
        <f t="shared" si="33"/>
        <v>34899.55</v>
      </c>
      <c r="J312" s="969">
        <f t="shared" si="33"/>
        <v>35187.50000000001</v>
      </c>
      <c r="K312" s="969">
        <f t="shared" si="33"/>
        <v>6962.099999999999</v>
      </c>
      <c r="L312" s="970">
        <f t="shared" si="33"/>
        <v>6915</v>
      </c>
    </row>
    <row r="313" spans="1:12" ht="31.5">
      <c r="A313" s="942"/>
      <c r="B313" s="972" t="s">
        <v>817</v>
      </c>
      <c r="C313" s="912"/>
      <c r="D313" s="852" t="s">
        <v>271</v>
      </c>
      <c r="E313" s="852" t="s">
        <v>25</v>
      </c>
      <c r="F313" s="852" t="s">
        <v>259</v>
      </c>
      <c r="G313" s="852"/>
      <c r="H313" s="969">
        <f t="shared" si="33"/>
        <v>6960</v>
      </c>
      <c r="I313" s="969">
        <f t="shared" si="33"/>
        <v>34899.55</v>
      </c>
      <c r="J313" s="969">
        <f t="shared" si="33"/>
        <v>35187.50000000001</v>
      </c>
      <c r="K313" s="969">
        <f t="shared" si="33"/>
        <v>6962.099999999999</v>
      </c>
      <c r="L313" s="970">
        <f t="shared" si="33"/>
        <v>6915</v>
      </c>
    </row>
    <row r="314" spans="1:12" ht="33.75">
      <c r="A314" s="942"/>
      <c r="B314" s="968" t="s">
        <v>273</v>
      </c>
      <c r="C314" s="910"/>
      <c r="D314" s="856" t="s">
        <v>271</v>
      </c>
      <c r="E314" s="856" t="s">
        <v>25</v>
      </c>
      <c r="F314" s="856" t="s">
        <v>274</v>
      </c>
      <c r="G314" s="856"/>
      <c r="H314" s="962">
        <f t="shared" si="33"/>
        <v>6960</v>
      </c>
      <c r="I314" s="962">
        <f t="shared" si="33"/>
        <v>34899.55</v>
      </c>
      <c r="J314" s="962">
        <f t="shared" si="33"/>
        <v>35187.50000000001</v>
      </c>
      <c r="K314" s="962">
        <f t="shared" si="33"/>
        <v>6962.099999999999</v>
      </c>
      <c r="L314" s="963">
        <f t="shared" si="33"/>
        <v>6915</v>
      </c>
    </row>
    <row r="315" spans="1:12" ht="12.75">
      <c r="A315" s="942"/>
      <c r="B315" s="960" t="s">
        <v>275</v>
      </c>
      <c r="C315" s="910"/>
      <c r="D315" s="856" t="s">
        <v>271</v>
      </c>
      <c r="E315" s="856" t="s">
        <v>25</v>
      </c>
      <c r="F315" s="856" t="s">
        <v>276</v>
      </c>
      <c r="G315" s="856"/>
      <c r="H315" s="962">
        <f t="shared" si="33"/>
        <v>6960</v>
      </c>
      <c r="I315" s="962">
        <f t="shared" si="33"/>
        <v>34899.55</v>
      </c>
      <c r="J315" s="962">
        <f t="shared" si="33"/>
        <v>35187.50000000001</v>
      </c>
      <c r="K315" s="962">
        <f t="shared" si="33"/>
        <v>6962.099999999999</v>
      </c>
      <c r="L315" s="963">
        <f t="shared" si="33"/>
        <v>6915</v>
      </c>
    </row>
    <row r="316" spans="1:12" ht="12.75">
      <c r="A316" s="942"/>
      <c r="B316" s="947" t="s">
        <v>250</v>
      </c>
      <c r="C316" s="910"/>
      <c r="D316" s="856" t="s">
        <v>271</v>
      </c>
      <c r="E316" s="856" t="s">
        <v>25</v>
      </c>
      <c r="F316" s="856" t="s">
        <v>277</v>
      </c>
      <c r="G316" s="856"/>
      <c r="H316" s="962">
        <f>H317+H318+H319</f>
        <v>6960</v>
      </c>
      <c r="I316" s="962">
        <f>I317+I318+I319</f>
        <v>34899.55</v>
      </c>
      <c r="J316" s="962">
        <f>J317+J318+J319</f>
        <v>35187.50000000001</v>
      </c>
      <c r="K316" s="962">
        <f>K317+K318+K319</f>
        <v>6962.099999999999</v>
      </c>
      <c r="L316" s="963">
        <f>L317+L318+L319</f>
        <v>6915</v>
      </c>
    </row>
    <row r="317" spans="1:12" ht="12.75">
      <c r="A317" s="946"/>
      <c r="B317" s="950" t="s">
        <v>252</v>
      </c>
      <c r="C317" s="911"/>
      <c r="D317" s="856" t="s">
        <v>271</v>
      </c>
      <c r="E317" s="856" t="s">
        <v>25</v>
      </c>
      <c r="F317" s="856" t="s">
        <v>277</v>
      </c>
      <c r="G317" s="856" t="s">
        <v>253</v>
      </c>
      <c r="H317" s="962">
        <v>4510.863</v>
      </c>
      <c r="I317" s="962">
        <f>14110.32+7665.25+6074.84+8018.08-78.59-56.38-180.11-693.76</f>
        <v>34859.65</v>
      </c>
      <c r="J317" s="962">
        <f>14110.32+8044.5+6074.84+8017.78-78.59-56.38-180.11-786.76</f>
        <v>35145.600000000006</v>
      </c>
      <c r="K317" s="962">
        <v>4886.967</v>
      </c>
      <c r="L317" s="963">
        <v>5375.008</v>
      </c>
    </row>
    <row r="318" spans="1:12" ht="22.5">
      <c r="A318" s="946"/>
      <c r="B318" s="950" t="s">
        <v>48</v>
      </c>
      <c r="C318" s="911"/>
      <c r="D318" s="856" t="s">
        <v>271</v>
      </c>
      <c r="E318" s="856" t="s">
        <v>25</v>
      </c>
      <c r="F318" s="856" t="s">
        <v>277</v>
      </c>
      <c r="G318" s="856" t="s">
        <v>49</v>
      </c>
      <c r="H318" s="962">
        <v>2448.424</v>
      </c>
      <c r="I318" s="962"/>
      <c r="J318" s="962"/>
      <c r="K318" s="962">
        <v>2074.133</v>
      </c>
      <c r="L318" s="963">
        <v>1538.992</v>
      </c>
    </row>
    <row r="319" spans="1:12" ht="12.75">
      <c r="A319" s="946"/>
      <c r="B319" s="950" t="s">
        <v>95</v>
      </c>
      <c r="C319" s="911"/>
      <c r="D319" s="856" t="s">
        <v>271</v>
      </c>
      <c r="E319" s="856" t="s">
        <v>25</v>
      </c>
      <c r="F319" s="856" t="s">
        <v>277</v>
      </c>
      <c r="G319" s="856" t="s">
        <v>96</v>
      </c>
      <c r="H319" s="962">
        <v>0.713</v>
      </c>
      <c r="I319" s="962">
        <v>39.9</v>
      </c>
      <c r="J319" s="962">
        <v>41.9</v>
      </c>
      <c r="K319" s="962">
        <v>1</v>
      </c>
      <c r="L319" s="963">
        <v>1</v>
      </c>
    </row>
    <row r="320" spans="1:12" ht="12.75">
      <c r="A320" s="942"/>
      <c r="B320" s="943" t="s">
        <v>278</v>
      </c>
      <c r="C320" s="912"/>
      <c r="D320" s="852" t="s">
        <v>271</v>
      </c>
      <c r="E320" s="852" t="s">
        <v>64</v>
      </c>
      <c r="F320" s="852"/>
      <c r="G320" s="852"/>
      <c r="H320" s="969">
        <f aca="true" t="shared" si="34" ref="H320:L321">H321</f>
        <v>1238.5</v>
      </c>
      <c r="I320" s="969">
        <f t="shared" si="34"/>
        <v>1500</v>
      </c>
      <c r="J320" s="969">
        <f t="shared" si="34"/>
        <v>1600</v>
      </c>
      <c r="K320" s="969">
        <f t="shared" si="34"/>
        <v>1250.5</v>
      </c>
      <c r="L320" s="970">
        <f t="shared" si="34"/>
        <v>1348</v>
      </c>
    </row>
    <row r="321" spans="1:12" ht="31.5">
      <c r="A321" s="942"/>
      <c r="B321" s="972" t="s">
        <v>817</v>
      </c>
      <c r="C321" s="912"/>
      <c r="D321" s="852" t="s">
        <v>271</v>
      </c>
      <c r="E321" s="852" t="s">
        <v>64</v>
      </c>
      <c r="F321" s="852" t="s">
        <v>259</v>
      </c>
      <c r="G321" s="852"/>
      <c r="H321" s="969">
        <f t="shared" si="34"/>
        <v>1238.5</v>
      </c>
      <c r="I321" s="969">
        <f t="shared" si="34"/>
        <v>1500</v>
      </c>
      <c r="J321" s="969">
        <f t="shared" si="34"/>
        <v>1600</v>
      </c>
      <c r="K321" s="969">
        <f t="shared" si="34"/>
        <v>1250.5</v>
      </c>
      <c r="L321" s="970">
        <f t="shared" si="34"/>
        <v>1348</v>
      </c>
    </row>
    <row r="322" spans="1:12" ht="33.75">
      <c r="A322" s="946"/>
      <c r="B322" s="968" t="s">
        <v>279</v>
      </c>
      <c r="C322" s="910"/>
      <c r="D322" s="856" t="s">
        <v>271</v>
      </c>
      <c r="E322" s="856" t="s">
        <v>64</v>
      </c>
      <c r="F322" s="856" t="s">
        <v>280</v>
      </c>
      <c r="G322" s="856"/>
      <c r="H322" s="962">
        <f>H323+H326</f>
        <v>1238.5</v>
      </c>
      <c r="I322" s="962">
        <f>I323+I326</f>
        <v>1500</v>
      </c>
      <c r="J322" s="962">
        <f>J323+J326</f>
        <v>1600</v>
      </c>
      <c r="K322" s="962">
        <f>K323+K326</f>
        <v>1250.5</v>
      </c>
      <c r="L322" s="963">
        <f>L323+L326</f>
        <v>1348</v>
      </c>
    </row>
    <row r="323" spans="1:12" ht="12.75">
      <c r="A323" s="946"/>
      <c r="B323" s="960" t="s">
        <v>281</v>
      </c>
      <c r="C323" s="910"/>
      <c r="D323" s="856" t="s">
        <v>271</v>
      </c>
      <c r="E323" s="856" t="s">
        <v>64</v>
      </c>
      <c r="F323" s="856" t="s">
        <v>282</v>
      </c>
      <c r="G323" s="856"/>
      <c r="H323" s="962">
        <f aca="true" t="shared" si="35" ref="H323:L324">H324</f>
        <v>1238.5</v>
      </c>
      <c r="I323" s="962">
        <f t="shared" si="35"/>
        <v>1500</v>
      </c>
      <c r="J323" s="962">
        <f t="shared" si="35"/>
        <v>1600</v>
      </c>
      <c r="K323" s="962">
        <f t="shared" si="35"/>
        <v>1250.5</v>
      </c>
      <c r="L323" s="963">
        <f t="shared" si="35"/>
        <v>1348</v>
      </c>
    </row>
    <row r="324" spans="1:12" ht="12.75">
      <c r="A324" s="946"/>
      <c r="B324" s="54" t="s">
        <v>283</v>
      </c>
      <c r="C324" s="910"/>
      <c r="D324" s="856" t="s">
        <v>271</v>
      </c>
      <c r="E324" s="856" t="s">
        <v>64</v>
      </c>
      <c r="F324" s="856" t="s">
        <v>284</v>
      </c>
      <c r="G324" s="856"/>
      <c r="H324" s="962">
        <f t="shared" si="35"/>
        <v>1238.5</v>
      </c>
      <c r="I324" s="962">
        <f t="shared" si="35"/>
        <v>1500</v>
      </c>
      <c r="J324" s="962">
        <f t="shared" si="35"/>
        <v>1600</v>
      </c>
      <c r="K324" s="962">
        <f t="shared" si="35"/>
        <v>1250.5</v>
      </c>
      <c r="L324" s="963">
        <f t="shared" si="35"/>
        <v>1348</v>
      </c>
    </row>
    <row r="325" spans="1:12" ht="23.25" thickBot="1">
      <c r="A325" s="1011"/>
      <c r="B325" s="1012" t="s">
        <v>48</v>
      </c>
      <c r="C325" s="1013"/>
      <c r="D325" s="922" t="s">
        <v>271</v>
      </c>
      <c r="E325" s="922" t="s">
        <v>64</v>
      </c>
      <c r="F325" s="922" t="s">
        <v>284</v>
      </c>
      <c r="G325" s="922" t="s">
        <v>49</v>
      </c>
      <c r="H325" s="1014">
        <v>1238.5</v>
      </c>
      <c r="I325" s="1014">
        <v>1500</v>
      </c>
      <c r="J325" s="1014">
        <v>1600</v>
      </c>
      <c r="K325" s="1014">
        <v>1250.5</v>
      </c>
      <c r="L325" s="1015">
        <v>1348</v>
      </c>
    </row>
    <row r="326" spans="1:12" ht="12.75">
      <c r="A326" s="783"/>
      <c r="B326" s="775"/>
      <c r="C326" s="791"/>
      <c r="D326" s="774"/>
      <c r="E326" s="774"/>
      <c r="F326" s="774"/>
      <c r="G326" s="774"/>
      <c r="H326" s="581"/>
      <c r="I326" s="581"/>
      <c r="J326" s="581"/>
      <c r="K326" s="581"/>
      <c r="L326" s="783"/>
    </row>
  </sheetData>
  <sheetProtection/>
  <mergeCells count="5">
    <mergeCell ref="D13:L13"/>
    <mergeCell ref="B22:H22"/>
    <mergeCell ref="A23:H23"/>
    <mergeCell ref="A24:H24"/>
    <mergeCell ref="A25:H25"/>
  </mergeCells>
  <printOptions/>
  <pageMargins left="0.2" right="0.25" top="0.3" bottom="0.3" header="0.31" footer="0.32"/>
  <pageSetup firstPageNumber="55" useFirstPageNumber="1" fitToHeight="0" fitToWidth="1" horizontalDpi="600" verticalDpi="600" orientation="portrait" scale="67" r:id="rId1"/>
  <colBreaks count="1" manualBreakCount="1">
    <brk id="12" min="10" max="3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Пользователь</cp:lastModifiedBy>
  <cp:lastPrinted>2016-11-18T08:21:29Z</cp:lastPrinted>
  <dcterms:created xsi:type="dcterms:W3CDTF">2015-12-28T13:43:53Z</dcterms:created>
  <dcterms:modified xsi:type="dcterms:W3CDTF">2016-11-18T08:36:06Z</dcterms:modified>
  <cp:category/>
  <cp:version/>
  <cp:contentType/>
  <cp:contentStatus/>
</cp:coreProperties>
</file>