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95" windowWidth="15600" windowHeight="11670"/>
  </bookViews>
  <sheets>
    <sheet name="прил3 дох 2017 " sheetId="4" r:id="rId1"/>
    <sheet name="прил4 дох 2018 2019" sheetId="6" state="hidden" r:id="rId2"/>
    <sheet name="прил 7 2017 " sheetId="5" r:id="rId3"/>
    <sheet name="прил 8 2018 2019" sheetId="1" r:id="rId4"/>
    <sheet name="прил 9 2017 " sheetId="3" r:id="rId5"/>
    <sheet name="прил 10 2018-19" sheetId="2" r:id="rId6"/>
    <sheet name="прил 11 " sheetId="7" state="hidden" r:id="rId7"/>
    <sheet name="прил 13 " sheetId="8" state="hidden" r:id="rId8"/>
    <sheet name="прил 14" sheetId="9" state="hidden" r:id="rId9"/>
    <sheet name="прил 14." sheetId="10" r:id="rId10"/>
  </sheets>
  <definedNames>
    <definedName name="_xlnm._FilterDatabase" localSheetId="5" hidden="1">'прил 10 2018-19'!#REF!</definedName>
    <definedName name="_xlnm._FilterDatabase" localSheetId="8" hidden="1">'прил 14'!#REF!</definedName>
    <definedName name="_xlnm._FilterDatabase" localSheetId="9" hidden="1">'прил 14.'!#REF!</definedName>
    <definedName name="_xlnm._FilterDatabase" localSheetId="2" hidden="1">'прил 7 2017 '!$A$198:$WWF$305</definedName>
    <definedName name="_xlnm._FilterDatabase" localSheetId="3" hidden="1">'прил 8 2018 2019'!$326:$326</definedName>
    <definedName name="_xlnm._FilterDatabase" localSheetId="4" hidden="1">'прил 9 2017 '!$A$26:$T$333</definedName>
    <definedName name="_xlnm.Print_Area" localSheetId="5">'прил 10 2018-19'!$A$1:$L$330</definedName>
    <definedName name="_xlnm.Print_Area" localSheetId="6">'прил 11 '!$A$1:$J$35</definedName>
    <definedName name="_xlnm.Print_Area" localSheetId="7">'прил 13 '!$A$1:$D$26</definedName>
    <definedName name="_xlnm.Print_Area" localSheetId="8">'прил 14'!$A$1:$I$219</definedName>
    <definedName name="_xlnm.Print_Area" localSheetId="9">'прил 14.'!$A$1:$J$221</definedName>
    <definedName name="_xlnm.Print_Area" localSheetId="2">'прил 7 2017 '!$A$1:$N$510</definedName>
    <definedName name="_xlnm.Print_Area" localSheetId="3">'прил 8 2018 2019'!$A$1:$P$482</definedName>
    <definedName name="_xlnm.Print_Area" localSheetId="4">'прил 9 2017 '!$A$1:$H$355</definedName>
    <definedName name="_xlnm.Print_Area" localSheetId="0">'прил3 дох 2017 '!$A$1:$L$125</definedName>
    <definedName name="_xlnm.Print_Area" localSheetId="1">'прил4 дох 2018 2019'!$A$1:$S$116</definedName>
  </definedNames>
  <calcPr calcId="144525"/>
</workbook>
</file>

<file path=xl/calcChain.xml><?xml version="1.0" encoding="utf-8"?>
<calcChain xmlns="http://schemas.openxmlformats.org/spreadsheetml/2006/main">
  <c r="K192" i="2" l="1"/>
  <c r="O435" i="1"/>
  <c r="K176" i="2"/>
  <c r="K175" i="2" s="1"/>
  <c r="K208" i="2"/>
  <c r="K209" i="2"/>
  <c r="K210" i="2"/>
  <c r="K211" i="2"/>
  <c r="O473" i="1"/>
  <c r="O472" i="1" s="1"/>
  <c r="O175" i="2"/>
  <c r="S435" i="1"/>
  <c r="O298" i="1"/>
  <c r="Q435" i="1"/>
  <c r="P435" i="1"/>
  <c r="L176" i="2"/>
  <c r="X126" i="4" l="1"/>
  <c r="K94" i="4" l="1"/>
  <c r="K90" i="4"/>
  <c r="K85" i="4"/>
  <c r="K59" i="4"/>
  <c r="K45" i="4"/>
  <c r="J220" i="10" l="1"/>
  <c r="L207" i="10"/>
  <c r="L206" i="10" s="1"/>
  <c r="J207" i="10"/>
  <c r="M206" i="10"/>
  <c r="J206" i="10"/>
  <c r="M203" i="10"/>
  <c r="L203" i="10"/>
  <c r="L202" i="10" s="1"/>
  <c r="J203" i="10"/>
  <c r="J202" i="10" s="1"/>
  <c r="J199" i="10" s="1"/>
  <c r="M202" i="10"/>
  <c r="M199" i="10" s="1"/>
  <c r="M195" i="10"/>
  <c r="M194" i="10" s="1"/>
  <c r="L195" i="10"/>
  <c r="J195" i="10"/>
  <c r="J194" i="10" s="1"/>
  <c r="L194" i="10"/>
  <c r="M192" i="10"/>
  <c r="M191" i="10" s="1"/>
  <c r="L192" i="10"/>
  <c r="J192" i="10"/>
  <c r="J191" i="10" s="1"/>
  <c r="J190" i="10" s="1"/>
  <c r="L191" i="10"/>
  <c r="L190" i="10" s="1"/>
  <c r="M187" i="10"/>
  <c r="L187" i="10"/>
  <c r="L186" i="10" s="1"/>
  <c r="L185" i="10" s="1"/>
  <c r="L184" i="10" s="1"/>
  <c r="J187" i="10"/>
  <c r="M186" i="10"/>
  <c r="M185" i="10" s="1"/>
  <c r="M184" i="10" s="1"/>
  <c r="J186" i="10"/>
  <c r="J185" i="10" s="1"/>
  <c r="J184" i="10" s="1"/>
  <c r="L182" i="10"/>
  <c r="J182" i="10"/>
  <c r="J180" i="10" s="1"/>
  <c r="J179" i="10" s="1"/>
  <c r="J178" i="10" s="1"/>
  <c r="J177" i="10" s="1"/>
  <c r="M180" i="10"/>
  <c r="L180" i="10"/>
  <c r="L179" i="10" s="1"/>
  <c r="L178" i="10" s="1"/>
  <c r="L177" i="10" s="1"/>
  <c r="L176" i="10" s="1"/>
  <c r="M179" i="10"/>
  <c r="M178" i="10" s="1"/>
  <c r="M177" i="10" s="1"/>
  <c r="M174" i="10"/>
  <c r="M171" i="10" s="1"/>
  <c r="M170" i="10" s="1"/>
  <c r="M169" i="10" s="1"/>
  <c r="M168" i="10" s="1"/>
  <c r="L174" i="10"/>
  <c r="J174" i="10"/>
  <c r="J171" i="10" s="1"/>
  <c r="J170" i="10" s="1"/>
  <c r="J169" i="10" s="1"/>
  <c r="J168" i="10" s="1"/>
  <c r="L171" i="10"/>
  <c r="L170" i="10" s="1"/>
  <c r="L169" i="10" s="1"/>
  <c r="L168" i="10" s="1"/>
  <c r="M166" i="10"/>
  <c r="L166" i="10"/>
  <c r="L165" i="10" s="1"/>
  <c r="L164" i="10" s="1"/>
  <c r="L163" i="10" s="1"/>
  <c r="J166" i="10"/>
  <c r="M165" i="10"/>
  <c r="M164" i="10" s="1"/>
  <c r="M163" i="10" s="1"/>
  <c r="J165" i="10"/>
  <c r="J164" i="10" s="1"/>
  <c r="J163" i="10" s="1"/>
  <c r="J162" i="10"/>
  <c r="M161" i="10"/>
  <c r="L161" i="10"/>
  <c r="J161" i="10"/>
  <c r="J160" i="10"/>
  <c r="M159" i="10"/>
  <c r="M158" i="10" s="1"/>
  <c r="L159" i="10"/>
  <c r="J159" i="10"/>
  <c r="J158" i="10" s="1"/>
  <c r="L158" i="10"/>
  <c r="M156" i="10"/>
  <c r="M155" i="10" s="1"/>
  <c r="M154" i="10" s="1"/>
  <c r="L156" i="10"/>
  <c r="L155" i="10" s="1"/>
  <c r="L154" i="10" s="1"/>
  <c r="J156" i="10"/>
  <c r="J155" i="10" s="1"/>
  <c r="J154" i="10" s="1"/>
  <c r="M150" i="10"/>
  <c r="M149" i="10" s="1"/>
  <c r="L150" i="10"/>
  <c r="L149" i="10" s="1"/>
  <c r="J150" i="10"/>
  <c r="J149" i="10"/>
  <c r="M143" i="10"/>
  <c r="L143" i="10"/>
  <c r="L142" i="10" s="1"/>
  <c r="L141" i="10" s="1"/>
  <c r="J143" i="10"/>
  <c r="J142" i="10" s="1"/>
  <c r="J141" i="10" s="1"/>
  <c r="M142" i="10"/>
  <c r="M139" i="10"/>
  <c r="L139" i="10"/>
  <c r="J139" i="10"/>
  <c r="J136" i="10" s="1"/>
  <c r="J130" i="10" s="1"/>
  <c r="M137" i="10"/>
  <c r="L137" i="10"/>
  <c r="L136" i="10" s="1"/>
  <c r="L130" i="10" s="1"/>
  <c r="J137" i="10"/>
  <c r="M136" i="10"/>
  <c r="M130" i="10" s="1"/>
  <c r="M127" i="10"/>
  <c r="L127" i="10"/>
  <c r="J127" i="10"/>
  <c r="M125" i="10"/>
  <c r="M122" i="10" s="1"/>
  <c r="L125" i="10"/>
  <c r="J125" i="10"/>
  <c r="M123" i="10"/>
  <c r="L123" i="10"/>
  <c r="L122" i="10" s="1"/>
  <c r="J123" i="10"/>
  <c r="J122" i="10" s="1"/>
  <c r="J117" i="10" s="1"/>
  <c r="M120" i="10"/>
  <c r="M118" i="10" s="1"/>
  <c r="M117" i="10" s="1"/>
  <c r="L120" i="10"/>
  <c r="J120" i="10"/>
  <c r="L118" i="10"/>
  <c r="L117" i="10" s="1"/>
  <c r="J118" i="10"/>
  <c r="M115" i="10"/>
  <c r="L115" i="10"/>
  <c r="J115" i="10"/>
  <c r="J114" i="10" s="1"/>
  <c r="M114" i="10"/>
  <c r="L114" i="10"/>
  <c r="L112" i="10"/>
  <c r="L111" i="10" s="1"/>
  <c r="L110" i="10" s="1"/>
  <c r="L109" i="10" s="1"/>
  <c r="L108" i="10" s="1"/>
  <c r="J112" i="10"/>
  <c r="J111" i="10" s="1"/>
  <c r="J110" i="10" s="1"/>
  <c r="J109" i="10" s="1"/>
  <c r="J108" i="10" s="1"/>
  <c r="J107" i="10" s="1"/>
  <c r="M111" i="10"/>
  <c r="M110" i="10"/>
  <c r="M109" i="10" s="1"/>
  <c r="M108" i="10" s="1"/>
  <c r="M107" i="10" s="1"/>
  <c r="M102" i="10"/>
  <c r="M101" i="10" s="1"/>
  <c r="L102" i="10"/>
  <c r="J102" i="10"/>
  <c r="L101" i="10"/>
  <c r="J101" i="10"/>
  <c r="M99" i="10"/>
  <c r="L99" i="10"/>
  <c r="L96" i="10" s="1"/>
  <c r="L95" i="10" s="1"/>
  <c r="L94" i="10" s="1"/>
  <c r="L93" i="10" s="1"/>
  <c r="J99" i="10"/>
  <c r="M97" i="10"/>
  <c r="L97" i="10"/>
  <c r="J97" i="10"/>
  <c r="J96" i="10" s="1"/>
  <c r="J95" i="10" s="1"/>
  <c r="J94" i="10" s="1"/>
  <c r="J93" i="10" s="1"/>
  <c r="M96" i="10"/>
  <c r="M95" i="10" s="1"/>
  <c r="M94" i="10" s="1"/>
  <c r="M93" i="10" s="1"/>
  <c r="M90" i="10"/>
  <c r="M89" i="10" s="1"/>
  <c r="M88" i="10" s="1"/>
  <c r="L90" i="10"/>
  <c r="J90" i="10"/>
  <c r="L89" i="10"/>
  <c r="L88" i="10" s="1"/>
  <c r="J89" i="10"/>
  <c r="J88" i="10"/>
  <c r="M85" i="10"/>
  <c r="L85" i="10"/>
  <c r="J85" i="10"/>
  <c r="J84" i="10" s="1"/>
  <c r="J83" i="10" s="1"/>
  <c r="M84" i="10"/>
  <c r="M83" i="10" s="1"/>
  <c r="L84" i="10"/>
  <c r="L83" i="10"/>
  <c r="M81" i="10"/>
  <c r="L81" i="10"/>
  <c r="L80" i="10" s="1"/>
  <c r="L79" i="10" s="1"/>
  <c r="J81" i="10"/>
  <c r="J80" i="10" s="1"/>
  <c r="J79" i="10" s="1"/>
  <c r="M80" i="10"/>
  <c r="M79" i="10"/>
  <c r="M74" i="10"/>
  <c r="M73" i="10" s="1"/>
  <c r="M72" i="10" s="1"/>
  <c r="L74" i="10"/>
  <c r="L73" i="10" s="1"/>
  <c r="L72" i="10" s="1"/>
  <c r="J74" i="10"/>
  <c r="J73" i="10"/>
  <c r="J72" i="10" s="1"/>
  <c r="M70" i="10"/>
  <c r="M69" i="10" s="1"/>
  <c r="L70" i="10"/>
  <c r="J70" i="10"/>
  <c r="L69" i="10"/>
  <c r="J69" i="10"/>
  <c r="M66" i="10"/>
  <c r="L66" i="10"/>
  <c r="J66" i="10"/>
  <c r="M63" i="10"/>
  <c r="L63" i="10"/>
  <c r="J63" i="10"/>
  <c r="M61" i="10"/>
  <c r="L61" i="10"/>
  <c r="J61" i="10"/>
  <c r="L60" i="10"/>
  <c r="L59" i="10" s="1"/>
  <c r="J59" i="10"/>
  <c r="J55" i="10" s="1"/>
  <c r="J54" i="10" s="1"/>
  <c r="M58" i="10"/>
  <c r="L58" i="10"/>
  <c r="L57" i="10"/>
  <c r="M57" i="10" s="1"/>
  <c r="M56" i="10" s="1"/>
  <c r="J56" i="10"/>
  <c r="M53" i="10"/>
  <c r="L53" i="10"/>
  <c r="L52" i="10"/>
  <c r="L51" i="10" s="1"/>
  <c r="L50" i="10" s="1"/>
  <c r="L49" i="10" s="1"/>
  <c r="J51" i="10"/>
  <c r="J50" i="10" s="1"/>
  <c r="J49" i="10" s="1"/>
  <c r="L129" i="10" l="1"/>
  <c r="M141" i="10"/>
  <c r="J176" i="10"/>
  <c r="J197" i="10"/>
  <c r="J198" i="10"/>
  <c r="M190" i="10"/>
  <c r="J45" i="10"/>
  <c r="L107" i="10"/>
  <c r="M129" i="10"/>
  <c r="J129" i="10"/>
  <c r="M176" i="10"/>
  <c r="L199" i="10"/>
  <c r="L45" i="10"/>
  <c r="M197" i="10"/>
  <c r="M198" i="10"/>
  <c r="L56" i="10"/>
  <c r="L55" i="10" s="1"/>
  <c r="L54" i="10" s="1"/>
  <c r="M52" i="10"/>
  <c r="M51" i="10" s="1"/>
  <c r="M50" i="10" s="1"/>
  <c r="M49" i="10" s="1"/>
  <c r="M60" i="10"/>
  <c r="M59" i="10" s="1"/>
  <c r="M55" i="10" s="1"/>
  <c r="M54" i="10" s="1"/>
  <c r="J44" i="10" l="1"/>
  <c r="J36" i="10" s="1"/>
  <c r="M45" i="10"/>
  <c r="M44" i="10" s="1"/>
  <c r="M37" i="10" s="1"/>
  <c r="L198" i="10"/>
  <c r="L197" i="10"/>
  <c r="L44" i="10" s="1"/>
  <c r="L37" i="10" s="1"/>
  <c r="I217" i="9" l="1"/>
  <c r="I214" i="9"/>
  <c r="H301" i="3"/>
  <c r="H29" i="3" s="1"/>
  <c r="H310" i="3"/>
  <c r="H321" i="3"/>
  <c r="H264" i="3"/>
  <c r="H265" i="3"/>
  <c r="H266" i="3"/>
  <c r="H267" i="3"/>
  <c r="H268" i="3"/>
  <c r="H219" i="3"/>
  <c r="H272" i="3"/>
  <c r="H275" i="3"/>
  <c r="H270" i="3"/>
  <c r="H269" i="3"/>
  <c r="K232" i="3"/>
  <c r="H232" i="3"/>
  <c r="H230" i="3"/>
  <c r="H216" i="3"/>
  <c r="H212" i="3"/>
  <c r="K212" i="3"/>
  <c r="H187" i="3"/>
  <c r="H160" i="3"/>
  <c r="H152" i="3"/>
  <c r="H150" i="3"/>
  <c r="K150" i="3"/>
  <c r="H136" i="3"/>
  <c r="H221" i="3"/>
  <c r="H208" i="3"/>
  <c r="H97" i="3"/>
  <c r="K97" i="3"/>
  <c r="H203" i="3"/>
  <c r="H199" i="3"/>
  <c r="H96" i="3"/>
  <c r="H292" i="3"/>
  <c r="H99" i="3"/>
  <c r="H43" i="3"/>
  <c r="H41" i="3"/>
  <c r="H224" i="3"/>
  <c r="H91" i="3"/>
  <c r="H278" i="3"/>
  <c r="H251" i="3"/>
  <c r="H117" i="3"/>
  <c r="N407" i="5"/>
  <c r="S512" i="5"/>
  <c r="R512" i="5"/>
  <c r="Q512" i="5"/>
  <c r="N413" i="5"/>
  <c r="N414" i="5"/>
  <c r="N239" i="5"/>
  <c r="N237" i="5"/>
  <c r="N307" i="5"/>
  <c r="Q307" i="5"/>
  <c r="N303" i="5"/>
  <c r="N315" i="5"/>
  <c r="N312" i="5"/>
  <c r="Q312" i="5"/>
  <c r="N442" i="5"/>
  <c r="N292" i="5"/>
  <c r="N278" i="5"/>
  <c r="N274" i="5"/>
  <c r="Q274" i="5"/>
  <c r="N268" i="5"/>
  <c r="N491" i="5"/>
  <c r="N298" i="5"/>
  <c r="N400" i="5"/>
  <c r="Q400" i="5"/>
  <c r="N502" i="5"/>
  <c r="N480" i="5"/>
  <c r="N418" i="5"/>
  <c r="N406" i="5"/>
  <c r="N397" i="5" s="1"/>
  <c r="J404" i="5"/>
  <c r="N403" i="5"/>
  <c r="J403" i="5"/>
  <c r="N327" i="5"/>
  <c r="N343" i="5"/>
  <c r="N331" i="5"/>
  <c r="N336" i="5" l="1"/>
  <c r="N447" i="5"/>
  <c r="N446" i="5" s="1"/>
  <c r="N424" i="5"/>
  <c r="N499" i="5"/>
  <c r="J510" i="5"/>
  <c r="J509" i="5" s="1"/>
  <c r="N509" i="5"/>
  <c r="N508" i="5" s="1"/>
  <c r="M508" i="5"/>
  <c r="L508" i="5"/>
  <c r="N507" i="5"/>
  <c r="K111" i="4"/>
  <c r="K119" i="4"/>
  <c r="K116" i="4"/>
  <c r="J508" i="5" l="1"/>
  <c r="R110" i="6" l="1"/>
  <c r="K110" i="6"/>
  <c r="P481" i="1" l="1"/>
  <c r="O481" i="1" l="1"/>
  <c r="H277" i="3"/>
  <c r="H274" i="3" s="1"/>
  <c r="H273" i="3" s="1"/>
  <c r="H263" i="3" s="1"/>
  <c r="L120" i="2" l="1"/>
  <c r="K120" i="2"/>
  <c r="L131" i="2" l="1"/>
  <c r="K131" i="2"/>
  <c r="K130" i="2"/>
  <c r="L261" i="2"/>
  <c r="K261" i="2"/>
  <c r="J261" i="2"/>
  <c r="I261" i="2"/>
  <c r="H261" i="2"/>
  <c r="L260" i="2"/>
  <c r="K260" i="2"/>
  <c r="J260" i="2"/>
  <c r="I260" i="2"/>
  <c r="H260" i="2"/>
  <c r="L259" i="2"/>
  <c r="K259" i="2"/>
  <c r="J259" i="2"/>
  <c r="I259" i="2"/>
  <c r="H259" i="2"/>
  <c r="L258" i="2"/>
  <c r="K258" i="2"/>
  <c r="J258" i="2"/>
  <c r="I258" i="2"/>
  <c r="H258" i="2"/>
  <c r="L257" i="2"/>
  <c r="K257" i="2"/>
  <c r="J257" i="2"/>
  <c r="I257" i="2"/>
  <c r="H257" i="2"/>
  <c r="J254" i="2"/>
  <c r="I254" i="2"/>
  <c r="L253" i="2"/>
  <c r="K253" i="2"/>
  <c r="J253" i="2"/>
  <c r="I253" i="2"/>
  <c r="H253" i="2"/>
  <c r="L252" i="2"/>
  <c r="K252" i="2"/>
  <c r="J252" i="2"/>
  <c r="I252" i="2"/>
  <c r="H252" i="2"/>
  <c r="L251" i="2"/>
  <c r="K251" i="2"/>
  <c r="J251" i="2"/>
  <c r="I251" i="2"/>
  <c r="H251" i="2"/>
  <c r="L250" i="2"/>
  <c r="K250" i="2"/>
  <c r="J250" i="2"/>
  <c r="I250" i="2"/>
  <c r="H250" i="2"/>
  <c r="L249" i="2"/>
  <c r="K249" i="2"/>
  <c r="J249" i="2"/>
  <c r="I249" i="2"/>
  <c r="H249" i="2"/>
  <c r="L248" i="2"/>
  <c r="K248" i="2"/>
  <c r="J248" i="2"/>
  <c r="I248" i="2"/>
  <c r="H248" i="2"/>
  <c r="K246" i="2"/>
  <c r="K245" i="2"/>
  <c r="K241" i="2"/>
  <c r="K240" i="2"/>
  <c r="K239" i="2"/>
  <c r="K238" i="2"/>
  <c r="K321" i="2"/>
  <c r="K320" i="2"/>
  <c r="K319" i="2"/>
  <c r="K318" i="2"/>
  <c r="K317" i="2"/>
  <c r="K329" i="2"/>
  <c r="K328" i="2"/>
  <c r="K327" i="2"/>
  <c r="K326" i="2"/>
  <c r="K325" i="2"/>
  <c r="K316" i="2"/>
  <c r="L104" i="2"/>
  <c r="L105" i="2"/>
  <c r="L106" i="2"/>
  <c r="K105" i="2"/>
  <c r="K106" i="2"/>
  <c r="K104" i="2"/>
  <c r="J35" i="2"/>
  <c r="J34" i="2" s="1"/>
  <c r="J33" i="2" s="1"/>
  <c r="J32" i="2" s="1"/>
  <c r="J31" i="2" s="1"/>
  <c r="J43" i="2"/>
  <c r="J41" i="2"/>
  <c r="J40" i="2"/>
  <c r="J39" i="2"/>
  <c r="J46" i="2"/>
  <c r="J45" i="2"/>
  <c r="J44" i="2" s="1"/>
  <c r="J38" i="2" s="1"/>
  <c r="J37" i="2" s="1"/>
  <c r="J91" i="2"/>
  <c r="J117" i="2"/>
  <c r="J166" i="2"/>
  <c r="J227" i="2"/>
  <c r="J243" i="2"/>
  <c r="J242" i="2"/>
  <c r="J246" i="2"/>
  <c r="J245" i="2"/>
  <c r="J241" i="2"/>
  <c r="J240" i="2"/>
  <c r="J239" i="2"/>
  <c r="J238" i="2"/>
  <c r="J265" i="2"/>
  <c r="J267" i="2"/>
  <c r="J264" i="2"/>
  <c r="J274" i="2"/>
  <c r="J273" i="2"/>
  <c r="J85" i="2"/>
  <c r="J83" i="2"/>
  <c r="I35" i="2"/>
  <c r="I34" i="2" s="1"/>
  <c r="I33" i="2" s="1"/>
  <c r="I32" i="2" s="1"/>
  <c r="I31" i="2" s="1"/>
  <c r="I43" i="2"/>
  <c r="I41" i="2"/>
  <c r="I40" i="2"/>
  <c r="I39" i="2" s="1"/>
  <c r="I46" i="2"/>
  <c r="I45" i="2" s="1"/>
  <c r="I44" i="2" s="1"/>
  <c r="I91" i="2"/>
  <c r="I117" i="2"/>
  <c r="I166" i="2"/>
  <c r="I227" i="2"/>
  <c r="I243" i="2"/>
  <c r="I242" i="2"/>
  <c r="I246" i="2"/>
  <c r="I245" i="2"/>
  <c r="I241" i="2"/>
  <c r="I240" i="2"/>
  <c r="I239" i="2"/>
  <c r="I238" i="2"/>
  <c r="I265" i="2"/>
  <c r="I267" i="2"/>
  <c r="I264" i="2"/>
  <c r="I274" i="2"/>
  <c r="I273" i="2"/>
  <c r="I85" i="2"/>
  <c r="I83" i="2"/>
  <c r="H35" i="2"/>
  <c r="H34" i="2" s="1"/>
  <c r="H33" i="2" s="1"/>
  <c r="H32" i="2" s="1"/>
  <c r="H31" i="2" s="1"/>
  <c r="H41" i="2"/>
  <c r="H40" i="2"/>
  <c r="H39" i="2"/>
  <c r="H46" i="2"/>
  <c r="H45" i="2" s="1"/>
  <c r="H44" i="2" s="1"/>
  <c r="H38" i="2" s="1"/>
  <c r="H37" i="2" s="1"/>
  <c r="H52" i="2"/>
  <c r="H51" i="2" s="1"/>
  <c r="H50" i="2" s="1"/>
  <c r="H49" i="2" s="1"/>
  <c r="H48" i="2" s="1"/>
  <c r="H116" i="2"/>
  <c r="H142" i="2"/>
  <c r="H191" i="2"/>
  <c r="H53" i="3"/>
  <c r="H52" i="3" s="1"/>
  <c r="H51" i="3" s="1"/>
  <c r="H50" i="3" s="1"/>
  <c r="H49" i="3" s="1"/>
  <c r="H123" i="3"/>
  <c r="H122" i="3" s="1"/>
  <c r="H125" i="3"/>
  <c r="H127" i="3"/>
  <c r="H130" i="3"/>
  <c r="H129" i="3" s="1"/>
  <c r="H119" i="3"/>
  <c r="H135" i="3"/>
  <c r="H134" i="3" s="1"/>
  <c r="H133" i="3" s="1"/>
  <c r="H142" i="3"/>
  <c r="H141" i="3" s="1"/>
  <c r="H140" i="3" s="1"/>
  <c r="H139" i="3" s="1"/>
  <c r="H62" i="3"/>
  <c r="H61" i="3" s="1"/>
  <c r="H60" i="3" s="1"/>
  <c r="H59" i="3" s="1"/>
  <c r="H58" i="3" s="1"/>
  <c r="H57" i="3" s="1"/>
  <c r="H63" i="3"/>
  <c r="H64" i="3"/>
  <c r="H66" i="3"/>
  <c r="H68" i="3"/>
  <c r="H73" i="3"/>
  <c r="H72" i="3"/>
  <c r="H71" i="3" s="1"/>
  <c r="H70" i="3" s="1"/>
  <c r="H90" i="3"/>
  <c r="H89" i="3" s="1"/>
  <c r="H88" i="3" s="1"/>
  <c r="H87" i="3" s="1"/>
  <c r="H86" i="3" s="1"/>
  <c r="H95" i="3"/>
  <c r="H94" i="3" s="1"/>
  <c r="H93" i="3" s="1"/>
  <c r="H107" i="3"/>
  <c r="H102" i="3" s="1"/>
  <c r="H101" i="3" s="1"/>
  <c r="H100" i="3" s="1"/>
  <c r="H84" i="3"/>
  <c r="H83" i="3" s="1"/>
  <c r="H82" i="3" s="1"/>
  <c r="H81" i="3" s="1"/>
  <c r="H80" i="3" s="1"/>
  <c r="H149" i="3"/>
  <c r="H151" i="3"/>
  <c r="H158" i="3"/>
  <c r="H157" i="3"/>
  <c r="H159" i="3"/>
  <c r="H181" i="3"/>
  <c r="H180" i="3" s="1"/>
  <c r="H179" i="3" s="1"/>
  <c r="H186" i="3"/>
  <c r="H185" i="3" s="1"/>
  <c r="H184" i="3" s="1"/>
  <c r="H183" i="3" s="1"/>
  <c r="H188" i="3"/>
  <c r="H191" i="3"/>
  <c r="H198" i="3"/>
  <c r="H200" i="3"/>
  <c r="H202" i="3"/>
  <c r="H207" i="3"/>
  <c r="H206" i="3" s="1"/>
  <c r="H205" i="3" s="1"/>
  <c r="H209" i="3"/>
  <c r="H220" i="3"/>
  <c r="H218" i="3"/>
  <c r="H217" i="3" s="1"/>
  <c r="H229" i="3"/>
  <c r="H231" i="3"/>
  <c r="H236" i="3"/>
  <c r="H234" i="3" s="1"/>
  <c r="H240" i="3"/>
  <c r="H242" i="3"/>
  <c r="H239" i="3"/>
  <c r="H245" i="3"/>
  <c r="H244" i="3" s="1"/>
  <c r="H238" i="3" s="1"/>
  <c r="H249" i="3"/>
  <c r="H258" i="3"/>
  <c r="H257" i="3" s="1"/>
  <c r="H261" i="3"/>
  <c r="H260" i="3" s="1"/>
  <c r="H291" i="3"/>
  <c r="H290" i="3" s="1"/>
  <c r="H289" i="3" s="1"/>
  <c r="H288" i="3" s="1"/>
  <c r="H287" i="3" s="1"/>
  <c r="H297" i="3"/>
  <c r="H296" i="3" s="1"/>
  <c r="H295" i="3" s="1"/>
  <c r="H294" i="3" s="1"/>
  <c r="H293" i="3" s="1"/>
  <c r="H306" i="3"/>
  <c r="H305" i="3"/>
  <c r="H304" i="3" s="1"/>
  <c r="H303" i="3" s="1"/>
  <c r="H302" i="3" s="1"/>
  <c r="H314" i="3"/>
  <c r="H313" i="3" s="1"/>
  <c r="H312" i="3" s="1"/>
  <c r="H317" i="3"/>
  <c r="H319" i="3"/>
  <c r="H316" i="3"/>
  <c r="H323" i="3"/>
  <c r="H322" i="3"/>
  <c r="H328" i="3"/>
  <c r="H327" i="3" s="1"/>
  <c r="H326" i="3" s="1"/>
  <c r="H325" i="3" s="1"/>
  <c r="H332" i="3"/>
  <c r="H331" i="3" s="1"/>
  <c r="H330" i="3" s="1"/>
  <c r="H115" i="3"/>
  <c r="H114" i="3" s="1"/>
  <c r="H113" i="3" s="1"/>
  <c r="H112" i="3" s="1"/>
  <c r="H111" i="3" s="1"/>
  <c r="H110" i="3" s="1"/>
  <c r="H40" i="3"/>
  <c r="H39" i="3" s="1"/>
  <c r="H47" i="3"/>
  <c r="H46" i="3" s="1"/>
  <c r="H45" i="3" s="1"/>
  <c r="H342" i="3"/>
  <c r="H343" i="3"/>
  <c r="H341" i="3"/>
  <c r="H340" i="3" s="1"/>
  <c r="H339" i="3" s="1"/>
  <c r="H338" i="3" s="1"/>
  <c r="H337" i="3" s="1"/>
  <c r="H354" i="3"/>
  <c r="H353" i="3" s="1"/>
  <c r="H352" i="3" s="1"/>
  <c r="H351" i="3" s="1"/>
  <c r="H350" i="3" s="1"/>
  <c r="H348" i="3"/>
  <c r="H347" i="3" s="1"/>
  <c r="H346" i="3" s="1"/>
  <c r="H345" i="3" s="1"/>
  <c r="J35" i="3"/>
  <c r="J34" i="3" s="1"/>
  <c r="J33" i="3" s="1"/>
  <c r="J32" i="3" s="1"/>
  <c r="J31" i="3" s="1"/>
  <c r="J41" i="3"/>
  <c r="J40" i="3" s="1"/>
  <c r="J39" i="3" s="1"/>
  <c r="J47" i="3"/>
  <c r="J46" i="3" s="1"/>
  <c r="J45" i="3" s="1"/>
  <c r="J53" i="3"/>
  <c r="J52" i="3" s="1"/>
  <c r="J51" i="3" s="1"/>
  <c r="J50" i="3" s="1"/>
  <c r="J49" i="3" s="1"/>
  <c r="J96" i="3"/>
  <c r="J95" i="3" s="1"/>
  <c r="J94" i="3" s="1"/>
  <c r="J93" i="3" s="1"/>
  <c r="J107" i="3"/>
  <c r="J102" i="3" s="1"/>
  <c r="J101" i="3" s="1"/>
  <c r="J100" i="3" s="1"/>
  <c r="J123" i="3"/>
  <c r="J122" i="3" s="1"/>
  <c r="J121" i="3" s="1"/>
  <c r="J125" i="3"/>
  <c r="J127" i="3"/>
  <c r="J130" i="3"/>
  <c r="J129" i="3"/>
  <c r="J135" i="3"/>
  <c r="J137" i="3"/>
  <c r="J134" i="3"/>
  <c r="J133" i="3" s="1"/>
  <c r="J142" i="3"/>
  <c r="J141" i="3" s="1"/>
  <c r="J140" i="3" s="1"/>
  <c r="J229" i="3"/>
  <c r="J228" i="3" s="1"/>
  <c r="J227" i="3" s="1"/>
  <c r="J231" i="3"/>
  <c r="J236" i="3"/>
  <c r="J235" i="3" s="1"/>
  <c r="J234" i="3" s="1"/>
  <c r="J233" i="3" s="1"/>
  <c r="J226" i="3" s="1"/>
  <c r="J240" i="3"/>
  <c r="J242" i="3"/>
  <c r="J239" i="3"/>
  <c r="J245" i="3"/>
  <c r="J249" i="3"/>
  <c r="J244" i="3"/>
  <c r="J238" i="3"/>
  <c r="J279" i="3"/>
  <c r="J278" i="3" s="1"/>
  <c r="J277" i="3" s="1"/>
  <c r="J274" i="3" s="1"/>
  <c r="J273" i="3" s="1"/>
  <c r="J282" i="3"/>
  <c r="J281" i="3" s="1"/>
  <c r="J284" i="3"/>
  <c r="I35" i="3"/>
  <c r="I34" i="3" s="1"/>
  <c r="I33" i="3" s="1"/>
  <c r="I32" i="3" s="1"/>
  <c r="I31" i="3" s="1"/>
  <c r="I41" i="3"/>
  <c r="I40" i="3" s="1"/>
  <c r="I39" i="3" s="1"/>
  <c r="I47" i="3"/>
  <c r="I46" i="3" s="1"/>
  <c r="I45" i="3" s="1"/>
  <c r="I53" i="3"/>
  <c r="I52" i="3" s="1"/>
  <c r="I51" i="3" s="1"/>
  <c r="I50" i="3" s="1"/>
  <c r="I49" i="3" s="1"/>
  <c r="I96" i="3"/>
  <c r="I95" i="3" s="1"/>
  <c r="I94" i="3" s="1"/>
  <c r="I93" i="3" s="1"/>
  <c r="I107" i="3"/>
  <c r="I102" i="3" s="1"/>
  <c r="I101" i="3" s="1"/>
  <c r="I100" i="3" s="1"/>
  <c r="I123" i="3"/>
  <c r="I122" i="3" s="1"/>
  <c r="I121" i="3" s="1"/>
  <c r="I125" i="3"/>
  <c r="I127" i="3"/>
  <c r="I130" i="3"/>
  <c r="I129" i="3"/>
  <c r="I135" i="3"/>
  <c r="I137" i="3"/>
  <c r="I134" i="3"/>
  <c r="I133" i="3" s="1"/>
  <c r="I142" i="3"/>
  <c r="I141" i="3" s="1"/>
  <c r="I140" i="3" s="1"/>
  <c r="I229" i="3"/>
  <c r="I228" i="3" s="1"/>
  <c r="I227" i="3" s="1"/>
  <c r="I231" i="3"/>
  <c r="I236" i="3"/>
  <c r="I235" i="3" s="1"/>
  <c r="I234" i="3" s="1"/>
  <c r="I240" i="3"/>
  <c r="I242" i="3"/>
  <c r="I239" i="3"/>
  <c r="I245" i="3"/>
  <c r="I244" i="3" s="1"/>
  <c r="I238" i="3" s="1"/>
  <c r="I249" i="3"/>
  <c r="I279" i="3"/>
  <c r="I278" i="3" s="1"/>
  <c r="I277" i="3" s="1"/>
  <c r="I274" i="3" s="1"/>
  <c r="I273" i="3" s="1"/>
  <c r="I282" i="3"/>
  <c r="I284" i="3"/>
  <c r="I281" i="3"/>
  <c r="L130" i="2"/>
  <c r="L166" i="2"/>
  <c r="L165" i="2" s="1"/>
  <c r="L164" i="2" s="1"/>
  <c r="L175" i="2"/>
  <c r="L168" i="2" s="1"/>
  <c r="L171" i="2"/>
  <c r="K166" i="2"/>
  <c r="K165" i="2" s="1"/>
  <c r="K164" i="2" s="1"/>
  <c r="K168" i="2"/>
  <c r="K171" i="2"/>
  <c r="K126" i="2"/>
  <c r="K125" i="2"/>
  <c r="K124" i="2"/>
  <c r="K123" i="2"/>
  <c r="L109" i="2"/>
  <c r="L111" i="2"/>
  <c r="L113" i="2"/>
  <c r="L108" i="2"/>
  <c r="L116" i="2"/>
  <c r="L115" i="2"/>
  <c r="L107" i="2"/>
  <c r="L121" i="2"/>
  <c r="L119" i="2"/>
  <c r="K121" i="2"/>
  <c r="K119" i="2"/>
  <c r="K109" i="2"/>
  <c r="K111" i="2"/>
  <c r="K113" i="2"/>
  <c r="K108" i="2"/>
  <c r="K116" i="2"/>
  <c r="K115" i="2"/>
  <c r="K107" i="2"/>
  <c r="K93" i="2"/>
  <c r="K88" i="2" s="1"/>
  <c r="K87" i="2" s="1"/>
  <c r="K86" i="2" s="1"/>
  <c r="L93" i="2"/>
  <c r="L88" i="2" s="1"/>
  <c r="L87" i="2" s="1"/>
  <c r="L86" i="2" s="1"/>
  <c r="K89" i="2"/>
  <c r="L89" i="2"/>
  <c r="K91" i="2"/>
  <c r="L91" i="2"/>
  <c r="N498" i="5"/>
  <c r="N497" i="5" s="1"/>
  <c r="M498" i="5"/>
  <c r="M497" i="5" s="1"/>
  <c r="J501" i="5"/>
  <c r="J500" i="5" s="1"/>
  <c r="H36" i="7"/>
  <c r="L84" i="2"/>
  <c r="K84" i="2"/>
  <c r="P398" i="1"/>
  <c r="O398" i="1"/>
  <c r="P375" i="1"/>
  <c r="O375" i="1"/>
  <c r="N377" i="5"/>
  <c r="R114" i="6"/>
  <c r="K114" i="6"/>
  <c r="R111" i="6"/>
  <c r="K111" i="6"/>
  <c r="K123" i="4"/>
  <c r="K120" i="4"/>
  <c r="N289" i="5"/>
  <c r="L318" i="5"/>
  <c r="L316" i="5" s="1"/>
  <c r="M318" i="5"/>
  <c r="M316" i="5" s="1"/>
  <c r="J319" i="5"/>
  <c r="J318" i="5" s="1"/>
  <c r="J317" i="5" s="1"/>
  <c r="J316" i="5" s="1"/>
  <c r="N319" i="5"/>
  <c r="N318" i="5" s="1"/>
  <c r="N317" i="5" s="1"/>
  <c r="N316" i="5" s="1"/>
  <c r="O319" i="5"/>
  <c r="O318" i="5" s="1"/>
  <c r="O317" i="5" s="1"/>
  <c r="O316" i="5" s="1"/>
  <c r="P319" i="5"/>
  <c r="P318" i="5" s="1"/>
  <c r="P317" i="5" s="1"/>
  <c r="P316" i="5" s="1"/>
  <c r="I218" i="9"/>
  <c r="K207" i="9"/>
  <c r="I207" i="9"/>
  <c r="I206" i="9"/>
  <c r="L206" i="9"/>
  <c r="K206" i="9"/>
  <c r="L203" i="9"/>
  <c r="L202" i="9"/>
  <c r="L199" i="9"/>
  <c r="K203" i="9"/>
  <c r="K202" i="9"/>
  <c r="K199" i="9"/>
  <c r="I203" i="9"/>
  <c r="I202" i="9"/>
  <c r="I199" i="9"/>
  <c r="L195" i="9"/>
  <c r="K195" i="9"/>
  <c r="K194" i="9"/>
  <c r="I195" i="9"/>
  <c r="I194" i="9"/>
  <c r="I190" i="9"/>
  <c r="L194" i="9"/>
  <c r="L192" i="9"/>
  <c r="L191" i="9"/>
  <c r="L190" i="9"/>
  <c r="K192" i="9"/>
  <c r="I192" i="9"/>
  <c r="K191" i="9"/>
  <c r="K190" i="9"/>
  <c r="I191" i="9"/>
  <c r="L187" i="9"/>
  <c r="K187" i="9"/>
  <c r="I187" i="9"/>
  <c r="I186" i="9"/>
  <c r="I185" i="9"/>
  <c r="I184" i="9"/>
  <c r="L186" i="9"/>
  <c r="L185" i="9"/>
  <c r="L184" i="9"/>
  <c r="K186" i="9"/>
  <c r="K185" i="9"/>
  <c r="K184" i="9"/>
  <c r="K182" i="9"/>
  <c r="I182" i="9"/>
  <c r="L180" i="9"/>
  <c r="L179" i="9"/>
  <c r="L178" i="9"/>
  <c r="L177" i="9"/>
  <c r="K180" i="9"/>
  <c r="K179" i="9"/>
  <c r="K178" i="9"/>
  <c r="K177" i="9"/>
  <c r="K176" i="9"/>
  <c r="I180" i="9"/>
  <c r="I179" i="9"/>
  <c r="I178" i="9"/>
  <c r="I177" i="9"/>
  <c r="L174" i="9"/>
  <c r="K174" i="9"/>
  <c r="K171" i="9"/>
  <c r="K170" i="9"/>
  <c r="K169" i="9"/>
  <c r="K168" i="9"/>
  <c r="I174" i="9"/>
  <c r="I171" i="9"/>
  <c r="I170" i="9"/>
  <c r="I169" i="9"/>
  <c r="I168" i="9"/>
  <c r="L171" i="9"/>
  <c r="L170" i="9"/>
  <c r="L169" i="9"/>
  <c r="L168" i="9"/>
  <c r="L166" i="9"/>
  <c r="K166" i="9"/>
  <c r="I166" i="9"/>
  <c r="I165" i="9"/>
  <c r="I164" i="9"/>
  <c r="I163" i="9"/>
  <c r="L165" i="9"/>
  <c r="L164" i="9"/>
  <c r="L163" i="9"/>
  <c r="K165" i="9"/>
  <c r="K164" i="9"/>
  <c r="K163" i="9"/>
  <c r="I162" i="9"/>
  <c r="L161" i="9"/>
  <c r="K161" i="9"/>
  <c r="I161" i="9"/>
  <c r="I160" i="9"/>
  <c r="L159" i="9"/>
  <c r="K159" i="9"/>
  <c r="K158" i="9"/>
  <c r="I159" i="9"/>
  <c r="I158" i="9"/>
  <c r="L158" i="9"/>
  <c r="L156" i="9"/>
  <c r="L155" i="9"/>
  <c r="L154" i="9"/>
  <c r="K156" i="9"/>
  <c r="K155" i="9"/>
  <c r="K154" i="9"/>
  <c r="I156" i="9"/>
  <c r="I155" i="9"/>
  <c r="L150" i="9"/>
  <c r="L149" i="9"/>
  <c r="K150" i="9"/>
  <c r="I150" i="9"/>
  <c r="I149" i="9"/>
  <c r="K149" i="9"/>
  <c r="L143" i="9"/>
  <c r="L142" i="9"/>
  <c r="L141" i="9"/>
  <c r="K143" i="9"/>
  <c r="K142" i="9"/>
  <c r="K141" i="9"/>
  <c r="I143" i="9"/>
  <c r="I142" i="9"/>
  <c r="I141" i="9"/>
  <c r="L139" i="9"/>
  <c r="K139" i="9"/>
  <c r="I139" i="9"/>
  <c r="L137" i="9"/>
  <c r="L136" i="9"/>
  <c r="L130" i="9"/>
  <c r="L129" i="9"/>
  <c r="K137" i="9"/>
  <c r="K136" i="9"/>
  <c r="K130" i="9"/>
  <c r="I137" i="9"/>
  <c r="I136" i="9"/>
  <c r="I130" i="9"/>
  <c r="L127" i="9"/>
  <c r="K127" i="9"/>
  <c r="I127" i="9"/>
  <c r="L125" i="9"/>
  <c r="K125" i="9"/>
  <c r="I125" i="9"/>
  <c r="L123" i="9"/>
  <c r="K123" i="9"/>
  <c r="I123" i="9"/>
  <c r="I122" i="9"/>
  <c r="L122" i="9"/>
  <c r="K122" i="9"/>
  <c r="L120" i="9"/>
  <c r="L118" i="9"/>
  <c r="L117" i="9"/>
  <c r="K120" i="9"/>
  <c r="K118" i="9"/>
  <c r="K117" i="9"/>
  <c r="I120" i="9"/>
  <c r="I118" i="9"/>
  <c r="I117" i="9"/>
  <c r="L115" i="9"/>
  <c r="L114" i="9"/>
  <c r="K115" i="9"/>
  <c r="I115" i="9"/>
  <c r="K114" i="9"/>
  <c r="I114" i="9"/>
  <c r="K112" i="9"/>
  <c r="I112" i="9"/>
  <c r="I111" i="9"/>
  <c r="I110" i="9"/>
  <c r="I109" i="9"/>
  <c r="I108" i="9"/>
  <c r="I107" i="9"/>
  <c r="L111" i="9"/>
  <c r="L110" i="9"/>
  <c r="L109" i="9"/>
  <c r="L108" i="9"/>
  <c r="L107" i="9"/>
  <c r="K111" i="9"/>
  <c r="K110" i="9"/>
  <c r="K109" i="9"/>
  <c r="K108" i="9"/>
  <c r="K107" i="9"/>
  <c r="L102" i="9"/>
  <c r="L101" i="9"/>
  <c r="K102" i="9"/>
  <c r="K101" i="9"/>
  <c r="I102" i="9"/>
  <c r="I101" i="9"/>
  <c r="L99" i="9"/>
  <c r="K99" i="9"/>
  <c r="I99" i="9"/>
  <c r="L97" i="9"/>
  <c r="L96" i="9"/>
  <c r="K97" i="9"/>
  <c r="I97" i="9"/>
  <c r="K96" i="9"/>
  <c r="I96" i="9"/>
  <c r="I95" i="9"/>
  <c r="I94" i="9"/>
  <c r="I93" i="9"/>
  <c r="L90" i="9"/>
  <c r="L89" i="9"/>
  <c r="L88" i="9"/>
  <c r="K90" i="9"/>
  <c r="K89" i="9"/>
  <c r="K88" i="9"/>
  <c r="I90" i="9"/>
  <c r="I89" i="9"/>
  <c r="I88" i="9"/>
  <c r="L85" i="9"/>
  <c r="L84" i="9"/>
  <c r="L83" i="9"/>
  <c r="K85" i="9"/>
  <c r="I85" i="9"/>
  <c r="K84" i="9"/>
  <c r="K83" i="9"/>
  <c r="I84" i="9"/>
  <c r="I83" i="9"/>
  <c r="L81" i="9"/>
  <c r="K81" i="9"/>
  <c r="I81" i="9"/>
  <c r="I80" i="9"/>
  <c r="I79" i="9"/>
  <c r="L80" i="9"/>
  <c r="L79" i="9"/>
  <c r="K80" i="9"/>
  <c r="K79" i="9"/>
  <c r="L74" i="9"/>
  <c r="K74" i="9"/>
  <c r="K73" i="9"/>
  <c r="K72" i="9"/>
  <c r="I74" i="9"/>
  <c r="I73" i="9"/>
  <c r="I72" i="9"/>
  <c r="L73" i="9"/>
  <c r="L72" i="9"/>
  <c r="L70" i="9"/>
  <c r="L69" i="9"/>
  <c r="K70" i="9"/>
  <c r="K69" i="9"/>
  <c r="I70" i="9"/>
  <c r="I69" i="9"/>
  <c r="L66" i="9"/>
  <c r="K66" i="9"/>
  <c r="I66" i="9"/>
  <c r="L63" i="9"/>
  <c r="K63" i="9"/>
  <c r="I63" i="9"/>
  <c r="L61" i="9"/>
  <c r="K61" i="9"/>
  <c r="I61" i="9"/>
  <c r="K60" i="9"/>
  <c r="L60" i="9"/>
  <c r="L59" i="9"/>
  <c r="K59" i="9"/>
  <c r="I59" i="9"/>
  <c r="K58" i="9"/>
  <c r="L58" i="9"/>
  <c r="L57" i="9"/>
  <c r="L56" i="9"/>
  <c r="L55" i="9"/>
  <c r="L54" i="9"/>
  <c r="K57" i="9"/>
  <c r="K56" i="9"/>
  <c r="K55" i="9"/>
  <c r="K54" i="9"/>
  <c r="I56" i="9"/>
  <c r="I55" i="9"/>
  <c r="I54" i="9"/>
  <c r="L53" i="9"/>
  <c r="K53" i="9"/>
  <c r="K52" i="9"/>
  <c r="L52" i="9"/>
  <c r="L51" i="9"/>
  <c r="L50" i="9"/>
  <c r="L49" i="9"/>
  <c r="K51" i="9"/>
  <c r="I51" i="9"/>
  <c r="K50" i="9"/>
  <c r="K49" i="9"/>
  <c r="K45" i="9"/>
  <c r="I50" i="9"/>
  <c r="I49" i="9"/>
  <c r="I45" i="9"/>
  <c r="J34" i="7"/>
  <c r="I34" i="7"/>
  <c r="H34" i="7"/>
  <c r="H33" i="7"/>
  <c r="H32" i="7"/>
  <c r="H31" i="7"/>
  <c r="H30" i="7"/>
  <c r="J31" i="7"/>
  <c r="J30" i="7"/>
  <c r="I31" i="7"/>
  <c r="I30" i="7"/>
  <c r="J27" i="7"/>
  <c r="I27" i="7"/>
  <c r="H27" i="7"/>
  <c r="J24" i="7"/>
  <c r="I24" i="7"/>
  <c r="H24" i="7"/>
  <c r="H22" i="7"/>
  <c r="H18" i="7"/>
  <c r="H21" i="7"/>
  <c r="H20" i="7"/>
  <c r="H19" i="7"/>
  <c r="O117" i="6"/>
  <c r="P114" i="6"/>
  <c r="P105" i="6"/>
  <c r="R102" i="6"/>
  <c r="R115" i="6" s="1"/>
  <c r="P102" i="6"/>
  <c r="K102" i="6"/>
  <c r="K115" i="6" s="1"/>
  <c r="P100" i="6"/>
  <c r="R98" i="6"/>
  <c r="P98" i="6"/>
  <c r="K98" i="6"/>
  <c r="R94" i="6"/>
  <c r="K94" i="6"/>
  <c r="P90" i="6"/>
  <c r="P85" i="6"/>
  <c r="P82" i="6"/>
  <c r="R82" i="6"/>
  <c r="K82" i="6"/>
  <c r="K32" i="6"/>
  <c r="P81" i="6"/>
  <c r="P78" i="6"/>
  <c r="R76" i="6"/>
  <c r="P76" i="6"/>
  <c r="K76" i="6"/>
  <c r="N72" i="6"/>
  <c r="N117" i="6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P45" i="6"/>
  <c r="K45" i="6"/>
  <c r="P44" i="6"/>
  <c r="R41" i="6"/>
  <c r="P41" i="6"/>
  <c r="K41" i="6"/>
  <c r="P40" i="6"/>
  <c r="R38" i="6"/>
  <c r="P38" i="6"/>
  <c r="K38" i="6"/>
  <c r="P36" i="6"/>
  <c r="R34" i="6"/>
  <c r="R32" i="6"/>
  <c r="P34" i="6"/>
  <c r="K34" i="6"/>
  <c r="N476" i="5"/>
  <c r="N475" i="5" s="1"/>
  <c r="N490" i="5"/>
  <c r="N489" i="5" s="1"/>
  <c r="N444" i="5"/>
  <c r="N443" i="5" s="1"/>
  <c r="N441" i="5"/>
  <c r="N440" i="5" s="1"/>
  <c r="N450" i="5"/>
  <c r="N449" i="5" s="1"/>
  <c r="P507" i="5"/>
  <c r="P506" i="5" s="1"/>
  <c r="O507" i="5"/>
  <c r="J507" i="5"/>
  <c r="J506" i="5" s="1"/>
  <c r="O506" i="5"/>
  <c r="N506" i="5"/>
  <c r="P505" i="5"/>
  <c r="P504" i="5" s="1"/>
  <c r="O505" i="5"/>
  <c r="O504" i="5" s="1"/>
  <c r="O503" i="5" s="1"/>
  <c r="J505" i="5"/>
  <c r="N504" i="5"/>
  <c r="J504" i="5"/>
  <c r="M503" i="5"/>
  <c r="L503" i="5"/>
  <c r="P501" i="5"/>
  <c r="O501" i="5"/>
  <c r="O500" i="5" s="1"/>
  <c r="N501" i="5"/>
  <c r="N500" i="5" s="1"/>
  <c r="P500" i="5"/>
  <c r="J496" i="5"/>
  <c r="P495" i="5"/>
  <c r="P493" i="5"/>
  <c r="P492" i="5" s="1"/>
  <c r="O495" i="5"/>
  <c r="N495" i="5"/>
  <c r="J495" i="5"/>
  <c r="J494" i="5"/>
  <c r="J493" i="5" s="1"/>
  <c r="O493" i="5"/>
  <c r="N493" i="5"/>
  <c r="P485" i="5"/>
  <c r="P484" i="5" s="1"/>
  <c r="O485" i="5"/>
  <c r="O484" i="5" s="1"/>
  <c r="N485" i="5"/>
  <c r="N484" i="5"/>
  <c r="M485" i="5"/>
  <c r="M484" i="5" s="1"/>
  <c r="L485" i="5"/>
  <c r="J485" i="5"/>
  <c r="J484" i="5" s="1"/>
  <c r="L484" i="5"/>
  <c r="M481" i="5"/>
  <c r="L481" i="5"/>
  <c r="P479" i="5"/>
  <c r="P478" i="5" s="1"/>
  <c r="O479" i="5"/>
  <c r="O478" i="5" s="1"/>
  <c r="N479" i="5"/>
  <c r="N478" i="5" s="1"/>
  <c r="M478" i="5"/>
  <c r="L478" i="5"/>
  <c r="J474" i="5"/>
  <c r="P473" i="5"/>
  <c r="O473" i="5"/>
  <c r="N473" i="5"/>
  <c r="J473" i="5"/>
  <c r="P472" i="5"/>
  <c r="O472" i="5"/>
  <c r="N472" i="5"/>
  <c r="J472" i="5"/>
  <c r="AC470" i="5"/>
  <c r="P470" i="5"/>
  <c r="O470" i="5"/>
  <c r="N470" i="5"/>
  <c r="J470" i="5"/>
  <c r="P469" i="5"/>
  <c r="O469" i="5"/>
  <c r="N469" i="5"/>
  <c r="J469" i="5"/>
  <c r="P467" i="5"/>
  <c r="P466" i="5" s="1"/>
  <c r="O467" i="5"/>
  <c r="N467" i="5"/>
  <c r="N466" i="5" s="1"/>
  <c r="J467" i="5"/>
  <c r="J466" i="5" s="1"/>
  <c r="O466" i="5"/>
  <c r="P464" i="5"/>
  <c r="O464" i="5"/>
  <c r="N464" i="5"/>
  <c r="M464" i="5"/>
  <c r="L464" i="5"/>
  <c r="K464" i="5"/>
  <c r="J464" i="5"/>
  <c r="J461" i="5" s="1"/>
  <c r="P462" i="5"/>
  <c r="O462" i="5"/>
  <c r="N462" i="5"/>
  <c r="N461" i="5" s="1"/>
  <c r="J460" i="5"/>
  <c r="P459" i="5"/>
  <c r="P456" i="5" s="1"/>
  <c r="P455" i="5" s="1"/>
  <c r="O459" i="5"/>
  <c r="N459" i="5"/>
  <c r="J459" i="5"/>
  <c r="J456" i="5" s="1"/>
  <c r="J455" i="5" s="1"/>
  <c r="O456" i="5"/>
  <c r="O455" i="5" s="1"/>
  <c r="N456" i="5"/>
  <c r="N455" i="5"/>
  <c r="M456" i="5"/>
  <c r="M455" i="5" s="1"/>
  <c r="L456" i="5"/>
  <c r="L455" i="5"/>
  <c r="P453" i="5"/>
  <c r="P452" i="5" s="1"/>
  <c r="O453" i="5"/>
  <c r="N453" i="5"/>
  <c r="J453" i="5"/>
  <c r="J452" i="5"/>
  <c r="O452" i="5"/>
  <c r="N452" i="5"/>
  <c r="M452" i="5"/>
  <c r="L452" i="5"/>
  <c r="P438" i="5"/>
  <c r="P437" i="5" s="1"/>
  <c r="O438" i="5"/>
  <c r="N438" i="5"/>
  <c r="N437" i="5" s="1"/>
  <c r="J438" i="5"/>
  <c r="J437" i="5" s="1"/>
  <c r="O437" i="5"/>
  <c r="M437" i="5"/>
  <c r="L437" i="5"/>
  <c r="P435" i="5"/>
  <c r="P434" i="5" s="1"/>
  <c r="O435" i="5"/>
  <c r="N435" i="5"/>
  <c r="J435" i="5"/>
  <c r="J434" i="5" s="1"/>
  <c r="O434" i="5"/>
  <c r="N434" i="5"/>
  <c r="M434" i="5"/>
  <c r="L434" i="5"/>
  <c r="P428" i="5"/>
  <c r="O428" i="5"/>
  <c r="N428" i="5"/>
  <c r="J428" i="5"/>
  <c r="J424" i="5"/>
  <c r="P423" i="5"/>
  <c r="P422" i="5" s="1"/>
  <c r="O423" i="5"/>
  <c r="O422" i="5" s="1"/>
  <c r="N423" i="5"/>
  <c r="J423" i="5"/>
  <c r="J422" i="5"/>
  <c r="N422" i="5"/>
  <c r="M422" i="5"/>
  <c r="L422" i="5"/>
  <c r="P417" i="5"/>
  <c r="P416" i="5" s="1"/>
  <c r="O417" i="5"/>
  <c r="O416" i="5" s="1"/>
  <c r="N417" i="5"/>
  <c r="N416" i="5" s="1"/>
  <c r="M417" i="5"/>
  <c r="L417" i="5"/>
  <c r="K417" i="5"/>
  <c r="J417" i="5"/>
  <c r="J416" i="5" s="1"/>
  <c r="P407" i="5"/>
  <c r="P412" i="5" s="1"/>
  <c r="P411" i="5" s="1"/>
  <c r="O407" i="5"/>
  <c r="O412" i="5" s="1"/>
  <c r="O411" i="5" s="1"/>
  <c r="J406" i="5"/>
  <c r="P405" i="5"/>
  <c r="O405" i="5"/>
  <c r="N405" i="5"/>
  <c r="J405" i="5"/>
  <c r="P401" i="5"/>
  <c r="O401" i="5"/>
  <c r="N401" i="5"/>
  <c r="J401" i="5"/>
  <c r="P399" i="5"/>
  <c r="P398" i="5" s="1"/>
  <c r="O399" i="5"/>
  <c r="N399" i="5"/>
  <c r="N398" i="5" s="1"/>
  <c r="J399" i="5"/>
  <c r="J398" i="5" s="1"/>
  <c r="O398" i="5"/>
  <c r="M398" i="5"/>
  <c r="M395" i="5" s="1"/>
  <c r="L398" i="5"/>
  <c r="L395" i="5" s="1"/>
  <c r="P397" i="5"/>
  <c r="P396" i="5" s="1"/>
  <c r="P395" i="5" s="1"/>
  <c r="O397" i="5"/>
  <c r="N396" i="5"/>
  <c r="N395" i="5" s="1"/>
  <c r="J397" i="5"/>
  <c r="J395" i="5"/>
  <c r="O396" i="5"/>
  <c r="O395" i="5" s="1"/>
  <c r="J394" i="5"/>
  <c r="J393" i="5" s="1"/>
  <c r="J392" i="5" s="1"/>
  <c r="J391" i="5" s="1"/>
  <c r="J390" i="5" s="1"/>
  <c r="P393" i="5"/>
  <c r="P392" i="5" s="1"/>
  <c r="P391" i="5" s="1"/>
  <c r="P390" i="5" s="1"/>
  <c r="O393" i="5"/>
  <c r="O392" i="5" s="1"/>
  <c r="O391" i="5" s="1"/>
  <c r="O390" i="5" s="1"/>
  <c r="N393" i="5"/>
  <c r="N392" i="5" s="1"/>
  <c r="N391" i="5" s="1"/>
  <c r="N390" i="5" s="1"/>
  <c r="M392" i="5"/>
  <c r="L392" i="5"/>
  <c r="P388" i="5"/>
  <c r="P387" i="5" s="1"/>
  <c r="P386" i="5" s="1"/>
  <c r="P385" i="5" s="1"/>
  <c r="P327" i="5" s="1"/>
  <c r="O388" i="5"/>
  <c r="O387" i="5" s="1"/>
  <c r="O386" i="5" s="1"/>
  <c r="O385" i="5" s="1"/>
  <c r="O327" i="5" s="1"/>
  <c r="N388" i="5"/>
  <c r="N387" i="5" s="1"/>
  <c r="N386" i="5" s="1"/>
  <c r="N385" i="5" s="1"/>
  <c r="P383" i="5"/>
  <c r="P382" i="5" s="1"/>
  <c r="P381" i="5" s="1"/>
  <c r="P380" i="5" s="1"/>
  <c r="O383" i="5"/>
  <c r="O382" i="5" s="1"/>
  <c r="O381" i="5" s="1"/>
  <c r="O380" i="5" s="1"/>
  <c r="N383" i="5"/>
  <c r="N382" i="5" s="1"/>
  <c r="N381" i="5" s="1"/>
  <c r="N380" i="5" s="1"/>
  <c r="J383" i="5"/>
  <c r="J382" i="5" s="1"/>
  <c r="J381" i="5" s="1"/>
  <c r="J380" i="5" s="1"/>
  <c r="M382" i="5"/>
  <c r="M381" i="5" s="1"/>
  <c r="M380" i="5" s="1"/>
  <c r="L382" i="5"/>
  <c r="L381" i="5" s="1"/>
  <c r="L380" i="5" s="1"/>
  <c r="J379" i="5"/>
  <c r="P378" i="5"/>
  <c r="O378" i="5"/>
  <c r="N378" i="5"/>
  <c r="J378" i="5"/>
  <c r="M377" i="5"/>
  <c r="L377" i="5"/>
  <c r="J377" i="5"/>
  <c r="J376" i="5" s="1"/>
  <c r="J375" i="5" s="1"/>
  <c r="P376" i="5"/>
  <c r="O376" i="5"/>
  <c r="N376" i="5"/>
  <c r="M376" i="5"/>
  <c r="M375" i="5" s="1"/>
  <c r="L376" i="5"/>
  <c r="L375" i="5" s="1"/>
  <c r="P373" i="5"/>
  <c r="O373" i="5"/>
  <c r="N373" i="5"/>
  <c r="P372" i="5"/>
  <c r="O372" i="5"/>
  <c r="N372" i="5"/>
  <c r="J372" i="5"/>
  <c r="P369" i="5"/>
  <c r="P368" i="5" s="1"/>
  <c r="O369" i="5"/>
  <c r="O368" i="5" s="1"/>
  <c r="N369" i="5"/>
  <c r="J369" i="5"/>
  <c r="J368" i="5" s="1"/>
  <c r="N368" i="5"/>
  <c r="M368" i="5"/>
  <c r="L368" i="5"/>
  <c r="P366" i="5"/>
  <c r="O366" i="5"/>
  <c r="N366" i="5"/>
  <c r="J366" i="5"/>
  <c r="J364" i="5" s="1"/>
  <c r="P364" i="5"/>
  <c r="O364" i="5"/>
  <c r="N364" i="5"/>
  <c r="M364" i="5"/>
  <c r="L364" i="5"/>
  <c r="P362" i="5"/>
  <c r="O362" i="5"/>
  <c r="O361" i="5" s="1"/>
  <c r="N362" i="5"/>
  <c r="J362" i="5"/>
  <c r="J361" i="5"/>
  <c r="P361" i="5"/>
  <c r="N361" i="5"/>
  <c r="M361" i="5"/>
  <c r="L361" i="5"/>
  <c r="P359" i="5"/>
  <c r="P358" i="5" s="1"/>
  <c r="P357" i="5" s="1"/>
  <c r="P356" i="5" s="1"/>
  <c r="O359" i="5"/>
  <c r="O358" i="5" s="1"/>
  <c r="O357" i="5" s="1"/>
  <c r="O356" i="5" s="1"/>
  <c r="N359" i="5"/>
  <c r="N358" i="5" s="1"/>
  <c r="N357" i="5" s="1"/>
  <c r="N356" i="5" s="1"/>
  <c r="J359" i="5"/>
  <c r="J358" i="5"/>
  <c r="J357" i="5" s="1"/>
  <c r="J356" i="5" s="1"/>
  <c r="M358" i="5"/>
  <c r="L358" i="5"/>
  <c r="P354" i="5"/>
  <c r="P353" i="5" s="1"/>
  <c r="O354" i="5"/>
  <c r="O353" i="5" s="1"/>
  <c r="N354" i="5"/>
  <c r="N353" i="5" s="1"/>
  <c r="J354" i="5"/>
  <c r="J353" i="5" s="1"/>
  <c r="P349" i="5"/>
  <c r="P348" i="5" s="1"/>
  <c r="O349" i="5"/>
  <c r="O348" i="5" s="1"/>
  <c r="N349" i="5"/>
  <c r="N348" i="5" s="1"/>
  <c r="J349" i="5"/>
  <c r="J348" i="5" s="1"/>
  <c r="P346" i="5"/>
  <c r="P345" i="5" s="1"/>
  <c r="O346" i="5"/>
  <c r="O345" i="5" s="1"/>
  <c r="N346" i="5"/>
  <c r="J346" i="5"/>
  <c r="J345" i="5"/>
  <c r="P342" i="5"/>
  <c r="O342" i="5"/>
  <c r="N342" i="5"/>
  <c r="M342" i="5"/>
  <c r="L342" i="5"/>
  <c r="J342" i="5"/>
  <c r="L340" i="5"/>
  <c r="M340" i="5" s="1"/>
  <c r="P337" i="5"/>
  <c r="O337" i="5"/>
  <c r="N337" i="5"/>
  <c r="J337" i="5"/>
  <c r="J336" i="5"/>
  <c r="J334" i="5"/>
  <c r="P335" i="5"/>
  <c r="O335" i="5"/>
  <c r="N335" i="5"/>
  <c r="J335" i="5"/>
  <c r="P334" i="5"/>
  <c r="O334" i="5"/>
  <c r="N334" i="5"/>
  <c r="M334" i="5"/>
  <c r="L334" i="5"/>
  <c r="J333" i="5"/>
  <c r="J332" i="5"/>
  <c r="P331" i="5"/>
  <c r="P329" i="5" s="1"/>
  <c r="P330" i="5" s="1"/>
  <c r="O331" i="5"/>
  <c r="M331" i="5"/>
  <c r="L331" i="5"/>
  <c r="L329" i="5" s="1"/>
  <c r="N314" i="5"/>
  <c r="N313" i="5" s="1"/>
  <c r="P314" i="5"/>
  <c r="P313" i="5" s="1"/>
  <c r="O314" i="5"/>
  <c r="O313" i="5" s="1"/>
  <c r="P311" i="5"/>
  <c r="P310" i="5" s="1"/>
  <c r="O311" i="5"/>
  <c r="O310" i="5" s="1"/>
  <c r="N311" i="5"/>
  <c r="N310" i="5" s="1"/>
  <c r="P305" i="5"/>
  <c r="P304" i="5" s="1"/>
  <c r="O305" i="5"/>
  <c r="O304" i="5" s="1"/>
  <c r="O300" i="5" s="1"/>
  <c r="O299" i="5" s="1"/>
  <c r="N305" i="5"/>
  <c r="N304" i="5" s="1"/>
  <c r="J305" i="5"/>
  <c r="J304" i="5" s="1"/>
  <c r="M304" i="5"/>
  <c r="L304" i="5"/>
  <c r="N302" i="5"/>
  <c r="N301" i="5" s="1"/>
  <c r="P302" i="5"/>
  <c r="P301" i="5" s="1"/>
  <c r="O302" i="5"/>
  <c r="O301" i="5" s="1"/>
  <c r="J302" i="5"/>
  <c r="J301" i="5"/>
  <c r="M301" i="5"/>
  <c r="L301" i="5"/>
  <c r="L299" i="5" s="1"/>
  <c r="P296" i="5"/>
  <c r="O296" i="5"/>
  <c r="N296" i="5"/>
  <c r="N295" i="5" s="1"/>
  <c r="N294" i="5" s="1"/>
  <c r="N293" i="5" s="1"/>
  <c r="J296" i="5"/>
  <c r="J295" i="5" s="1"/>
  <c r="J294" i="5" s="1"/>
  <c r="J293" i="5" s="1"/>
  <c r="P295" i="5"/>
  <c r="P294" i="5" s="1"/>
  <c r="P293" i="5" s="1"/>
  <c r="O295" i="5"/>
  <c r="O294" i="5" s="1"/>
  <c r="O293" i="5" s="1"/>
  <c r="M295" i="5"/>
  <c r="M293" i="5" s="1"/>
  <c r="L295" i="5"/>
  <c r="L293" i="5" s="1"/>
  <c r="P291" i="5"/>
  <c r="O291" i="5"/>
  <c r="O290" i="5" s="1"/>
  <c r="O286" i="5" s="1"/>
  <c r="N291" i="5"/>
  <c r="N290" i="5" s="1"/>
  <c r="N286" i="5" s="1"/>
  <c r="J291" i="5"/>
  <c r="J290" i="5" s="1"/>
  <c r="J286" i="5" s="1"/>
  <c r="J285" i="5" s="1"/>
  <c r="P290" i="5"/>
  <c r="P286" i="5" s="1"/>
  <c r="P288" i="5"/>
  <c r="P287" i="5" s="1"/>
  <c r="O288" i="5"/>
  <c r="O287" i="5" s="1"/>
  <c r="N288" i="5"/>
  <c r="N287" i="5" s="1"/>
  <c r="M286" i="5"/>
  <c r="L286" i="5"/>
  <c r="L285" i="5"/>
  <c r="P285" i="5"/>
  <c r="O285" i="5"/>
  <c r="N285" i="5"/>
  <c r="M285" i="5"/>
  <c r="P283" i="5"/>
  <c r="P282" i="5" s="1"/>
  <c r="O283" i="5"/>
  <c r="O282" i="5" s="1"/>
  <c r="N283" i="5"/>
  <c r="N282" i="5" s="1"/>
  <c r="J283" i="5"/>
  <c r="J282" i="5" s="1"/>
  <c r="P280" i="5"/>
  <c r="O280" i="5"/>
  <c r="N280" i="5"/>
  <c r="N279" i="5" s="1"/>
  <c r="J280" i="5"/>
  <c r="J279" i="5" s="1"/>
  <c r="P279" i="5"/>
  <c r="O279" i="5"/>
  <c r="L278" i="5"/>
  <c r="P276" i="5"/>
  <c r="P275" i="5" s="1"/>
  <c r="O276" i="5"/>
  <c r="N276" i="5"/>
  <c r="N275" i="5" s="1"/>
  <c r="L276" i="5"/>
  <c r="L272" i="5" s="1"/>
  <c r="L270" i="5" s="1"/>
  <c r="J276" i="5"/>
  <c r="J275" i="5" s="1"/>
  <c r="O275" i="5"/>
  <c r="P273" i="5"/>
  <c r="P272" i="5" s="1"/>
  <c r="O273" i="5"/>
  <c r="O272" i="5" s="1"/>
  <c r="N273" i="5"/>
  <c r="N272" i="5" s="1"/>
  <c r="J273" i="5"/>
  <c r="J272" i="5" s="1"/>
  <c r="M272" i="5"/>
  <c r="M270" i="5" s="1"/>
  <c r="P271" i="5"/>
  <c r="P270" i="5" s="1"/>
  <c r="P269" i="5" s="1"/>
  <c r="O271" i="5"/>
  <c r="N271" i="5"/>
  <c r="J271" i="5"/>
  <c r="J270" i="5"/>
  <c r="O270" i="5"/>
  <c r="O269" i="5" s="1"/>
  <c r="N270" i="5"/>
  <c r="P267" i="5"/>
  <c r="P265" i="5"/>
  <c r="P264" i="5" s="1"/>
  <c r="P263" i="5" s="1"/>
  <c r="O267" i="5"/>
  <c r="O265" i="5"/>
  <c r="O264" i="5" s="1"/>
  <c r="O263" i="5" s="1"/>
  <c r="N267" i="5"/>
  <c r="N265" i="5"/>
  <c r="N264" i="5" s="1"/>
  <c r="N263" i="5" s="1"/>
  <c r="M265" i="5"/>
  <c r="M263" i="5"/>
  <c r="L265" i="5"/>
  <c r="L263" i="5" s="1"/>
  <c r="J265" i="5"/>
  <c r="J263" i="5" s="1"/>
  <c r="J264" i="5" s="1"/>
  <c r="P261" i="5"/>
  <c r="O261" i="5"/>
  <c r="O260" i="5" s="1"/>
  <c r="O259" i="5" s="1"/>
  <c r="N261" i="5"/>
  <c r="N260" i="5" s="1"/>
  <c r="N259" i="5" s="1"/>
  <c r="J261" i="5"/>
  <c r="J260" i="5" s="1"/>
  <c r="J255" i="5" s="1"/>
  <c r="P260" i="5"/>
  <c r="P259" i="5" s="1"/>
  <c r="M260" i="5"/>
  <c r="L260" i="5"/>
  <c r="P257" i="5"/>
  <c r="P256" i="5" s="1"/>
  <c r="O257" i="5"/>
  <c r="O256" i="5" s="1"/>
  <c r="N257" i="5"/>
  <c r="N256" i="5" s="1"/>
  <c r="P253" i="5"/>
  <c r="O253" i="5"/>
  <c r="O252" i="5" s="1"/>
  <c r="O251" i="5" s="1"/>
  <c r="N253" i="5"/>
  <c r="N252" i="5" s="1"/>
  <c r="N251" i="5" s="1"/>
  <c r="J253" i="5"/>
  <c r="J252" i="5" s="1"/>
  <c r="P252" i="5"/>
  <c r="P251" i="5" s="1"/>
  <c r="M252" i="5"/>
  <c r="L252" i="5"/>
  <c r="P246" i="5"/>
  <c r="O246" i="5"/>
  <c r="O245" i="5" s="1"/>
  <c r="N246" i="5"/>
  <c r="J246" i="5"/>
  <c r="J245" i="5"/>
  <c r="P245" i="5"/>
  <c r="P244" i="5" s="1"/>
  <c r="N245" i="5"/>
  <c r="M245" i="5"/>
  <c r="M243" i="5" s="1"/>
  <c r="L245" i="5"/>
  <c r="L243" i="5" s="1"/>
  <c r="L242" i="5" s="1"/>
  <c r="M241" i="5"/>
  <c r="P240" i="5"/>
  <c r="O240" i="5"/>
  <c r="N240" i="5"/>
  <c r="J240" i="5"/>
  <c r="P238" i="5"/>
  <c r="O238" i="5"/>
  <c r="N238" i="5"/>
  <c r="L238" i="5"/>
  <c r="L235" i="5" s="1"/>
  <c r="L233" i="5" s="1"/>
  <c r="L232" i="5" s="1"/>
  <c r="J238" i="5"/>
  <c r="P236" i="5"/>
  <c r="O236" i="5"/>
  <c r="N236" i="5"/>
  <c r="J236" i="5"/>
  <c r="M235" i="5"/>
  <c r="M233" i="5" s="1"/>
  <c r="M232" i="5" s="1"/>
  <c r="P230" i="5"/>
  <c r="P229" i="5" s="1"/>
  <c r="P228" i="5" s="1"/>
  <c r="P225" i="5" s="1"/>
  <c r="O230" i="5"/>
  <c r="O229" i="5" s="1"/>
  <c r="O228" i="5" s="1"/>
  <c r="O225" i="5" s="1"/>
  <c r="N230" i="5"/>
  <c r="N229" i="5" s="1"/>
  <c r="N228" i="5" s="1"/>
  <c r="N225" i="5" s="1"/>
  <c r="J230" i="5"/>
  <c r="J229" i="5" s="1"/>
  <c r="J228" i="5" s="1"/>
  <c r="M229" i="5"/>
  <c r="M225" i="5"/>
  <c r="L229" i="5"/>
  <c r="L225" i="5" s="1"/>
  <c r="P217" i="5"/>
  <c r="O217" i="5"/>
  <c r="O216" i="5" s="1"/>
  <c r="N217" i="5"/>
  <c r="N216" i="5" s="1"/>
  <c r="J217" i="5"/>
  <c r="J215" i="5"/>
  <c r="J213" i="5"/>
  <c r="P216" i="5"/>
  <c r="J216" i="5"/>
  <c r="P215" i="5"/>
  <c r="P213" i="5" s="1"/>
  <c r="M215" i="5"/>
  <c r="M213" i="5" s="1"/>
  <c r="L215" i="5"/>
  <c r="L213" i="5" s="1"/>
  <c r="P211" i="5"/>
  <c r="O211" i="5"/>
  <c r="O209" i="5" s="1"/>
  <c r="O208" i="5" s="1"/>
  <c r="N211" i="5"/>
  <c r="N209" i="5" s="1"/>
  <c r="N208" i="5" s="1"/>
  <c r="J211" i="5"/>
  <c r="J209" i="5"/>
  <c r="J208" i="5"/>
  <c r="P210" i="5"/>
  <c r="O210" i="5"/>
  <c r="N210" i="5"/>
  <c r="J210" i="5"/>
  <c r="P209" i="5"/>
  <c r="P208" i="5" s="1"/>
  <c r="L209" i="5"/>
  <c r="L208" i="5"/>
  <c r="M208" i="5"/>
  <c r="P205" i="5"/>
  <c r="O205" i="5"/>
  <c r="O204" i="5"/>
  <c r="O203" i="5" s="1"/>
  <c r="N205" i="5"/>
  <c r="J205" i="5"/>
  <c r="J204" i="5" s="1"/>
  <c r="J203" i="5" s="1"/>
  <c r="J200" i="5" s="1"/>
  <c r="P204" i="5"/>
  <c r="P203" i="5" s="1"/>
  <c r="N204" i="5"/>
  <c r="N203" i="5" s="1"/>
  <c r="M204" i="5"/>
  <c r="M203" i="5" s="1"/>
  <c r="L204" i="5"/>
  <c r="L203" i="5" s="1"/>
  <c r="P192" i="5"/>
  <c r="P191" i="5"/>
  <c r="O192" i="5"/>
  <c r="O191" i="5" s="1"/>
  <c r="N192" i="5"/>
  <c r="N191" i="5"/>
  <c r="L192" i="5"/>
  <c r="L191" i="5" s="1"/>
  <c r="J192" i="5"/>
  <c r="J191" i="5" s="1"/>
  <c r="M191" i="5"/>
  <c r="P188" i="5"/>
  <c r="P187" i="5" s="1"/>
  <c r="O188" i="5"/>
  <c r="O187" i="5" s="1"/>
  <c r="O184" i="5" s="1"/>
  <c r="N188" i="5"/>
  <c r="M188" i="5"/>
  <c r="M187" i="5" s="1"/>
  <c r="M184" i="5" s="1"/>
  <c r="M182" i="5" s="1"/>
  <c r="L188" i="5"/>
  <c r="L187" i="5" s="1"/>
  <c r="J188" i="5"/>
  <c r="J187" i="5" s="1"/>
  <c r="J184" i="5" s="1"/>
  <c r="N187" i="5"/>
  <c r="P180" i="5"/>
  <c r="P179" i="5" s="1"/>
  <c r="O180" i="5"/>
  <c r="O179" i="5" s="1"/>
  <c r="N180" i="5"/>
  <c r="N179" i="5" s="1"/>
  <c r="M180" i="5"/>
  <c r="M179" i="5" s="1"/>
  <c r="L180" i="5"/>
  <c r="L179" i="5" s="1"/>
  <c r="J180" i="5"/>
  <c r="J179" i="5" s="1"/>
  <c r="P177" i="5"/>
  <c r="P176" i="5" s="1"/>
  <c r="O177" i="5"/>
  <c r="O176" i="5" s="1"/>
  <c r="N177" i="5"/>
  <c r="N176" i="5" s="1"/>
  <c r="M177" i="5"/>
  <c r="M176" i="5" s="1"/>
  <c r="L177" i="5"/>
  <c r="L176" i="5" s="1"/>
  <c r="J177" i="5"/>
  <c r="J176" i="5" s="1"/>
  <c r="P172" i="5"/>
  <c r="P171" i="5" s="1"/>
  <c r="P170" i="5" s="1"/>
  <c r="P169" i="5" s="1"/>
  <c r="O172" i="5"/>
  <c r="O171" i="5" s="1"/>
  <c r="O170" i="5" s="1"/>
  <c r="O169" i="5" s="1"/>
  <c r="N172" i="5"/>
  <c r="N171" i="5" s="1"/>
  <c r="N170" i="5" s="1"/>
  <c r="N169" i="5" s="1"/>
  <c r="M172" i="5"/>
  <c r="M171" i="5" s="1"/>
  <c r="M170" i="5" s="1"/>
  <c r="M169" i="5" s="1"/>
  <c r="L172" i="5"/>
  <c r="L171" i="5" s="1"/>
  <c r="L170" i="5" s="1"/>
  <c r="L169" i="5" s="1"/>
  <c r="J172" i="5"/>
  <c r="J171" i="5"/>
  <c r="J170" i="5"/>
  <c r="J169" i="5" s="1"/>
  <c r="P167" i="5"/>
  <c r="P165" i="5" s="1"/>
  <c r="P164" i="5" s="1"/>
  <c r="P163" i="5" s="1"/>
  <c r="P162" i="5" s="1"/>
  <c r="O167" i="5"/>
  <c r="O165" i="5" s="1"/>
  <c r="O164" i="5" s="1"/>
  <c r="O163" i="5" s="1"/>
  <c r="O162" i="5" s="1"/>
  <c r="N167" i="5"/>
  <c r="N165" i="5"/>
  <c r="N164" i="5" s="1"/>
  <c r="N163" i="5" s="1"/>
  <c r="N162" i="5" s="1"/>
  <c r="L167" i="5"/>
  <c r="L165" i="5" s="1"/>
  <c r="L164" i="5" s="1"/>
  <c r="L163" i="5" s="1"/>
  <c r="L162" i="5" s="1"/>
  <c r="J167" i="5"/>
  <c r="J165" i="5"/>
  <c r="J164" i="5" s="1"/>
  <c r="J163" i="5" s="1"/>
  <c r="J162" i="5" s="1"/>
  <c r="M165" i="5"/>
  <c r="M164" i="5"/>
  <c r="M163" i="5" s="1"/>
  <c r="M162" i="5" s="1"/>
  <c r="P159" i="5"/>
  <c r="P156" i="5" s="1"/>
  <c r="P155" i="5" s="1"/>
  <c r="P154" i="5" s="1"/>
  <c r="P153" i="5" s="1"/>
  <c r="O159" i="5"/>
  <c r="O156" i="5" s="1"/>
  <c r="O155" i="5" s="1"/>
  <c r="O154" i="5" s="1"/>
  <c r="O153" i="5" s="1"/>
  <c r="N159" i="5"/>
  <c r="N156" i="5" s="1"/>
  <c r="N155" i="5" s="1"/>
  <c r="N154" i="5" s="1"/>
  <c r="N153" i="5" s="1"/>
  <c r="M159" i="5"/>
  <c r="L159" i="5"/>
  <c r="L156" i="5" s="1"/>
  <c r="L155" i="5" s="1"/>
  <c r="L154" i="5" s="1"/>
  <c r="L153" i="5" s="1"/>
  <c r="J159" i="5"/>
  <c r="J156" i="5"/>
  <c r="J155" i="5" s="1"/>
  <c r="J154" i="5" s="1"/>
  <c r="J153" i="5" s="1"/>
  <c r="M156" i="5"/>
  <c r="M155" i="5" s="1"/>
  <c r="M154" i="5" s="1"/>
  <c r="M153" i="5" s="1"/>
  <c r="P151" i="5"/>
  <c r="P150" i="5" s="1"/>
  <c r="P149" i="5" s="1"/>
  <c r="P148" i="5" s="1"/>
  <c r="O151" i="5"/>
  <c r="O150" i="5" s="1"/>
  <c r="O149" i="5" s="1"/>
  <c r="O148" i="5" s="1"/>
  <c r="N151" i="5"/>
  <c r="N150" i="5" s="1"/>
  <c r="N149" i="5" s="1"/>
  <c r="N148" i="5" s="1"/>
  <c r="M151" i="5"/>
  <c r="M150" i="5" s="1"/>
  <c r="M149" i="5" s="1"/>
  <c r="M148" i="5" s="1"/>
  <c r="L151" i="5"/>
  <c r="L150" i="5" s="1"/>
  <c r="L149" i="5" s="1"/>
  <c r="L148" i="5" s="1"/>
  <c r="J151" i="5"/>
  <c r="J150" i="5" s="1"/>
  <c r="J149" i="5" s="1"/>
  <c r="J148" i="5" s="1"/>
  <c r="P147" i="5"/>
  <c r="P146" i="5" s="1"/>
  <c r="O147" i="5"/>
  <c r="N147" i="5"/>
  <c r="J147" i="5"/>
  <c r="J146" i="5"/>
  <c r="O146" i="5"/>
  <c r="N146" i="5"/>
  <c r="M146" i="5"/>
  <c r="L146" i="5"/>
  <c r="P145" i="5"/>
  <c r="P144" i="5" s="1"/>
  <c r="O145" i="5"/>
  <c r="O144" i="5" s="1"/>
  <c r="N145" i="5"/>
  <c r="N144" i="5" s="1"/>
  <c r="J145" i="5"/>
  <c r="J144" i="5" s="1"/>
  <c r="J143" i="5" s="1"/>
  <c r="M144" i="5"/>
  <c r="L144" i="5"/>
  <c r="P141" i="5"/>
  <c r="P140" i="5" s="1"/>
  <c r="O141" i="5"/>
  <c r="O140" i="5" s="1"/>
  <c r="N141" i="5"/>
  <c r="N140" i="5" s="1"/>
  <c r="M141" i="5"/>
  <c r="M140" i="5" s="1"/>
  <c r="L141" i="5"/>
  <c r="L140" i="5" s="1"/>
  <c r="J141" i="5"/>
  <c r="J140" i="5" s="1"/>
  <c r="P135" i="5"/>
  <c r="P134" i="5" s="1"/>
  <c r="O135" i="5"/>
  <c r="O134" i="5"/>
  <c r="N135" i="5"/>
  <c r="N134" i="5" s="1"/>
  <c r="M135" i="5"/>
  <c r="M134" i="5"/>
  <c r="L135" i="5"/>
  <c r="L134" i="5" s="1"/>
  <c r="J135" i="5"/>
  <c r="J134" i="5" s="1"/>
  <c r="P128" i="5"/>
  <c r="P127" i="5" s="1"/>
  <c r="P126" i="5" s="1"/>
  <c r="O128" i="5"/>
  <c r="O127" i="5" s="1"/>
  <c r="O126" i="5" s="1"/>
  <c r="N128" i="5"/>
  <c r="N127" i="5" s="1"/>
  <c r="N126" i="5" s="1"/>
  <c r="M128" i="5"/>
  <c r="M127" i="5" s="1"/>
  <c r="L128" i="5"/>
  <c r="L127" i="5" s="1"/>
  <c r="J128" i="5"/>
  <c r="J127" i="5" s="1"/>
  <c r="J126" i="5" s="1"/>
  <c r="P124" i="5"/>
  <c r="O124" i="5"/>
  <c r="N124" i="5"/>
  <c r="M124" i="5"/>
  <c r="L124" i="5"/>
  <c r="J124" i="5"/>
  <c r="P122" i="5"/>
  <c r="O122" i="5"/>
  <c r="N122" i="5"/>
  <c r="M122" i="5"/>
  <c r="L122" i="5"/>
  <c r="J122" i="5"/>
  <c r="P112" i="5"/>
  <c r="O112" i="5"/>
  <c r="N112" i="5"/>
  <c r="M112" i="5"/>
  <c r="L112" i="5"/>
  <c r="J112" i="5"/>
  <c r="P110" i="5"/>
  <c r="O110" i="5"/>
  <c r="N110" i="5"/>
  <c r="M110" i="5"/>
  <c r="L110" i="5"/>
  <c r="J110" i="5"/>
  <c r="P108" i="5"/>
  <c r="O108" i="5"/>
  <c r="N108" i="5"/>
  <c r="M108" i="5"/>
  <c r="L108" i="5"/>
  <c r="J108" i="5"/>
  <c r="P105" i="5"/>
  <c r="P103" i="5" s="1"/>
  <c r="O105" i="5"/>
  <c r="O103" i="5" s="1"/>
  <c r="N105" i="5"/>
  <c r="N103" i="5"/>
  <c r="M105" i="5"/>
  <c r="M103" i="5" s="1"/>
  <c r="L105" i="5"/>
  <c r="L103" i="5"/>
  <c r="J105" i="5"/>
  <c r="J103" i="5" s="1"/>
  <c r="P100" i="5"/>
  <c r="P99" i="5" s="1"/>
  <c r="O100" i="5"/>
  <c r="O99" i="5" s="1"/>
  <c r="N100" i="5"/>
  <c r="N99" i="5" s="1"/>
  <c r="M100" i="5"/>
  <c r="M99" i="5" s="1"/>
  <c r="L100" i="5"/>
  <c r="L99" i="5" s="1"/>
  <c r="J100" i="5"/>
  <c r="J99" i="5" s="1"/>
  <c r="P97" i="5"/>
  <c r="P96" i="5"/>
  <c r="P95" i="5" s="1"/>
  <c r="O97" i="5"/>
  <c r="O96" i="5" s="1"/>
  <c r="O95" i="5" s="1"/>
  <c r="N97" i="5"/>
  <c r="N96" i="5" s="1"/>
  <c r="N95" i="5" s="1"/>
  <c r="L97" i="5"/>
  <c r="L96" i="5" s="1"/>
  <c r="L95" i="5" s="1"/>
  <c r="J97" i="5"/>
  <c r="J96" i="5" s="1"/>
  <c r="J95" i="5" s="1"/>
  <c r="M96" i="5"/>
  <c r="M95" i="5" s="1"/>
  <c r="P87" i="5"/>
  <c r="P86" i="5" s="1"/>
  <c r="O87" i="5"/>
  <c r="O86" i="5" s="1"/>
  <c r="N87" i="5"/>
  <c r="N86" i="5" s="1"/>
  <c r="M87" i="5"/>
  <c r="M86" i="5" s="1"/>
  <c r="L87" i="5"/>
  <c r="L86" i="5" s="1"/>
  <c r="J87" i="5"/>
  <c r="J86" i="5"/>
  <c r="P84" i="5"/>
  <c r="O84" i="5"/>
  <c r="N84" i="5"/>
  <c r="M84" i="5"/>
  <c r="L84" i="5"/>
  <c r="J84" i="5"/>
  <c r="P82" i="5"/>
  <c r="O82" i="5"/>
  <c r="O81" i="5" s="1"/>
  <c r="O80" i="5" s="1"/>
  <c r="O79" i="5" s="1"/>
  <c r="O78" i="5" s="1"/>
  <c r="N82" i="5"/>
  <c r="M82" i="5"/>
  <c r="L82" i="5"/>
  <c r="J82" i="5"/>
  <c r="P75" i="5"/>
  <c r="P74" i="5" s="1"/>
  <c r="P73" i="5" s="1"/>
  <c r="O75" i="5"/>
  <c r="O74" i="5"/>
  <c r="O73" i="5" s="1"/>
  <c r="N75" i="5"/>
  <c r="N74" i="5" s="1"/>
  <c r="N73" i="5" s="1"/>
  <c r="M75" i="5"/>
  <c r="M74" i="5" s="1"/>
  <c r="M73" i="5" s="1"/>
  <c r="L75" i="5"/>
  <c r="L74" i="5" s="1"/>
  <c r="L73" i="5" s="1"/>
  <c r="J75" i="5"/>
  <c r="J74" i="5" s="1"/>
  <c r="J73" i="5" s="1"/>
  <c r="P70" i="5"/>
  <c r="P69" i="5"/>
  <c r="P68" i="5" s="1"/>
  <c r="O70" i="5"/>
  <c r="O69" i="5" s="1"/>
  <c r="O68" i="5" s="1"/>
  <c r="N70" i="5"/>
  <c r="N69" i="5" s="1"/>
  <c r="N68" i="5" s="1"/>
  <c r="M70" i="5"/>
  <c r="M69" i="5" s="1"/>
  <c r="M68" i="5" s="1"/>
  <c r="L70" i="5"/>
  <c r="L69" i="5" s="1"/>
  <c r="L68" i="5" s="1"/>
  <c r="J70" i="5"/>
  <c r="J69" i="5" s="1"/>
  <c r="J68" i="5" s="1"/>
  <c r="P66" i="5"/>
  <c r="P65" i="5" s="1"/>
  <c r="P64" i="5" s="1"/>
  <c r="O66" i="5"/>
  <c r="O65" i="5" s="1"/>
  <c r="O64" i="5" s="1"/>
  <c r="N66" i="5"/>
  <c r="N65" i="5" s="1"/>
  <c r="N64" i="5" s="1"/>
  <c r="M66" i="5"/>
  <c r="L66" i="5"/>
  <c r="L65" i="5" s="1"/>
  <c r="L64" i="5" s="1"/>
  <c r="J66" i="5"/>
  <c r="J65" i="5"/>
  <c r="J64" i="5" s="1"/>
  <c r="M65" i="5"/>
  <c r="M64" i="5" s="1"/>
  <c r="P59" i="5"/>
  <c r="P58" i="5" s="1"/>
  <c r="P57" i="5" s="1"/>
  <c r="O59" i="5"/>
  <c r="O58" i="5" s="1"/>
  <c r="O57" i="5" s="1"/>
  <c r="N59" i="5"/>
  <c r="N58" i="5" s="1"/>
  <c r="N57" i="5" s="1"/>
  <c r="M59" i="5"/>
  <c r="M58" i="5" s="1"/>
  <c r="M57" i="5" s="1"/>
  <c r="L59" i="5"/>
  <c r="L58" i="5" s="1"/>
  <c r="L57" i="5" s="1"/>
  <c r="J59" i="5"/>
  <c r="J58" i="5" s="1"/>
  <c r="J57" i="5" s="1"/>
  <c r="P55" i="5"/>
  <c r="P54" i="5" s="1"/>
  <c r="P40" i="5" s="1"/>
  <c r="P39" i="5" s="1"/>
  <c r="O55" i="5"/>
  <c r="O54" i="5" s="1"/>
  <c r="N55" i="5"/>
  <c r="N54" i="5" s="1"/>
  <c r="M55" i="5"/>
  <c r="M54" i="5" s="1"/>
  <c r="L55" i="5"/>
  <c r="L54" i="5" s="1"/>
  <c r="J55" i="5"/>
  <c r="J54" i="5"/>
  <c r="P51" i="5"/>
  <c r="O51" i="5"/>
  <c r="N51" i="5"/>
  <c r="M51" i="5"/>
  <c r="L51" i="5"/>
  <c r="J51" i="5"/>
  <c r="P48" i="5"/>
  <c r="O48" i="5"/>
  <c r="N48" i="5"/>
  <c r="M48" i="5"/>
  <c r="L48" i="5"/>
  <c r="J48" i="5"/>
  <c r="J40" i="5" s="1"/>
  <c r="J39" i="5" s="1"/>
  <c r="P46" i="5"/>
  <c r="O46" i="5"/>
  <c r="N46" i="5"/>
  <c r="M46" i="5"/>
  <c r="L46" i="5"/>
  <c r="J46" i="5"/>
  <c r="L45" i="5"/>
  <c r="L44" i="5" s="1"/>
  <c r="M45" i="5"/>
  <c r="M44" i="5" s="1"/>
  <c r="P44" i="5"/>
  <c r="O44" i="5"/>
  <c r="N44" i="5"/>
  <c r="J44" i="5"/>
  <c r="L43" i="5"/>
  <c r="L42" i="5"/>
  <c r="L41" i="5" s="1"/>
  <c r="L40" i="5" s="1"/>
  <c r="L39" i="5" s="1"/>
  <c r="P41" i="5"/>
  <c r="O41" i="5"/>
  <c r="N41" i="5"/>
  <c r="J41" i="5"/>
  <c r="L38" i="5"/>
  <c r="M38" i="5" s="1"/>
  <c r="L37" i="5"/>
  <c r="L36" i="5" s="1"/>
  <c r="L35" i="5" s="1"/>
  <c r="L34" i="5" s="1"/>
  <c r="P36" i="5"/>
  <c r="P35" i="5" s="1"/>
  <c r="P34" i="5" s="1"/>
  <c r="O36" i="5"/>
  <c r="O35" i="5" s="1"/>
  <c r="O34" i="5" s="1"/>
  <c r="N36" i="5"/>
  <c r="N35" i="5" s="1"/>
  <c r="N34" i="5" s="1"/>
  <c r="J36" i="5"/>
  <c r="J35" i="5" s="1"/>
  <c r="J34" i="5" s="1"/>
  <c r="O126" i="4"/>
  <c r="P123" i="4"/>
  <c r="P114" i="4"/>
  <c r="T111" i="4"/>
  <c r="T124" i="4" s="1"/>
  <c r="R111" i="4"/>
  <c r="R124" i="4" s="1"/>
  <c r="P109" i="4"/>
  <c r="T107" i="4"/>
  <c r="R107" i="4"/>
  <c r="P107" i="4"/>
  <c r="K107" i="4"/>
  <c r="T103" i="4"/>
  <c r="R103" i="4"/>
  <c r="K103" i="4"/>
  <c r="P99" i="4"/>
  <c r="P94" i="4"/>
  <c r="P91" i="4"/>
  <c r="T91" i="4"/>
  <c r="R91" i="4"/>
  <c r="K91" i="4"/>
  <c r="P90" i="4"/>
  <c r="P87" i="4"/>
  <c r="P85" i="4"/>
  <c r="T85" i="4"/>
  <c r="R85" i="4"/>
  <c r="N81" i="4"/>
  <c r="P81" i="4"/>
  <c r="P66" i="4"/>
  <c r="P77" i="4"/>
  <c r="P73" i="4"/>
  <c r="P69" i="4"/>
  <c r="T66" i="4"/>
  <c r="R66" i="4"/>
  <c r="K66" i="4"/>
  <c r="P62" i="4"/>
  <c r="T60" i="4"/>
  <c r="R60" i="4"/>
  <c r="P60" i="4"/>
  <c r="K60" i="4"/>
  <c r="P59" i="4"/>
  <c r="P54" i="4"/>
  <c r="P58" i="4"/>
  <c r="P57" i="4"/>
  <c r="T54" i="4"/>
  <c r="R54" i="4"/>
  <c r="K54" i="4"/>
  <c r="P53" i="4"/>
  <c r="T50" i="4"/>
  <c r="R50" i="4"/>
  <c r="K50" i="4"/>
  <c r="P49" i="4"/>
  <c r="T47" i="4"/>
  <c r="R47" i="4"/>
  <c r="K47" i="4"/>
  <c r="P45" i="4"/>
  <c r="P43" i="4"/>
  <c r="T43" i="4"/>
  <c r="R43" i="4"/>
  <c r="K43" i="4"/>
  <c r="R41" i="4"/>
  <c r="L143" i="5"/>
  <c r="M250" i="5"/>
  <c r="J251" i="5"/>
  <c r="J250" i="5"/>
  <c r="O375" i="5"/>
  <c r="P121" i="5"/>
  <c r="P115" i="5" s="1"/>
  <c r="N143" i="5"/>
  <c r="M329" i="5"/>
  <c r="M327" i="5" s="1"/>
  <c r="P375" i="5"/>
  <c r="N81" i="5"/>
  <c r="N80" i="5" s="1"/>
  <c r="N79" i="5" s="1"/>
  <c r="N78" i="5" s="1"/>
  <c r="J121" i="5"/>
  <c r="J115" i="5" s="1"/>
  <c r="M143" i="5"/>
  <c r="N492" i="5"/>
  <c r="J235" i="5"/>
  <c r="J233" i="5" s="1"/>
  <c r="P461" i="5"/>
  <c r="P107" i="5"/>
  <c r="M299" i="5"/>
  <c r="O492" i="5"/>
  <c r="P235" i="5"/>
  <c r="P233" i="5" s="1"/>
  <c r="H17" i="7"/>
  <c r="L45" i="9"/>
  <c r="K95" i="9"/>
  <c r="K94" i="9"/>
  <c r="K93" i="9"/>
  <c r="K44" i="9"/>
  <c r="K37" i="9"/>
  <c r="I129" i="9"/>
  <c r="L176" i="9"/>
  <c r="K197" i="9"/>
  <c r="K198" i="9"/>
  <c r="K129" i="9"/>
  <c r="I154" i="9"/>
  <c r="I176" i="9"/>
  <c r="L197" i="9"/>
  <c r="L198" i="9"/>
  <c r="I197" i="9"/>
  <c r="I198" i="9"/>
  <c r="I44" i="9"/>
  <c r="I36" i="9"/>
  <c r="L95" i="9"/>
  <c r="L94" i="9"/>
  <c r="L93" i="9"/>
  <c r="P72" i="6"/>
  <c r="P57" i="6"/>
  <c r="P32" i="6"/>
  <c r="P115" i="6"/>
  <c r="P111" i="4"/>
  <c r="P124" i="4" s="1"/>
  <c r="P41" i="4"/>
  <c r="P50" i="4"/>
  <c r="P47" i="4"/>
  <c r="T41" i="4"/>
  <c r="L184" i="5"/>
  <c r="L182" i="5" s="1"/>
  <c r="P184" i="5"/>
  <c r="P182" i="5" s="1"/>
  <c r="O235" i="5"/>
  <c r="O233" i="5"/>
  <c r="O232" i="5"/>
  <c r="M407" i="5"/>
  <c r="N107" i="5"/>
  <c r="N102" i="5"/>
  <c r="L107" i="5"/>
  <c r="N121" i="5"/>
  <c r="N115" i="5" s="1"/>
  <c r="L121" i="5"/>
  <c r="L115" i="5" s="1"/>
  <c r="M269" i="5"/>
  <c r="J269" i="5"/>
  <c r="N375" i="5"/>
  <c r="L269" i="5"/>
  <c r="O329" i="5"/>
  <c r="O330" i="5" s="1"/>
  <c r="M43" i="5"/>
  <c r="J175" i="5"/>
  <c r="O175" i="5"/>
  <c r="O461" i="5"/>
  <c r="P81" i="5"/>
  <c r="J300" i="5"/>
  <c r="J299" i="5" s="1"/>
  <c r="J492" i="5"/>
  <c r="M81" i="5"/>
  <c r="J81" i="5"/>
  <c r="J80" i="5"/>
  <c r="J79" i="5" s="1"/>
  <c r="J78" i="5" s="1"/>
  <c r="M107" i="5"/>
  <c r="J107" i="5"/>
  <c r="M121" i="5"/>
  <c r="M115" i="5"/>
  <c r="N184" i="5"/>
  <c r="N183" i="5" s="1"/>
  <c r="N235" i="5"/>
  <c r="N234" i="5" s="1"/>
  <c r="L250" i="5"/>
  <c r="L249" i="5" s="1"/>
  <c r="M249" i="5"/>
  <c r="J331" i="5"/>
  <c r="J329" i="5" s="1"/>
  <c r="M175" i="5"/>
  <c r="P243" i="5"/>
  <c r="P242" i="5" s="1"/>
  <c r="L224" i="5"/>
  <c r="O200" i="5"/>
  <c r="O309" i="5"/>
  <c r="O308" i="5" s="1"/>
  <c r="L407" i="5"/>
  <c r="J244" i="5"/>
  <c r="J243" i="5"/>
  <c r="J242" i="5" s="1"/>
  <c r="J225" i="5"/>
  <c r="L241" i="5"/>
  <c r="P255" i="5"/>
  <c r="O234" i="5"/>
  <c r="N244" i="5"/>
  <c r="N243" i="5"/>
  <c r="N242" i="5" s="1"/>
  <c r="L200" i="5"/>
  <c r="N255" i="5"/>
  <c r="N250" i="5" s="1"/>
  <c r="N249" i="5" s="1"/>
  <c r="N126" i="4"/>
  <c r="P234" i="5"/>
  <c r="L44" i="9"/>
  <c r="L37" i="9"/>
  <c r="P183" i="5"/>
  <c r="H190" i="3"/>
  <c r="J354" i="3"/>
  <c r="J353" i="3" s="1"/>
  <c r="J352" i="3" s="1"/>
  <c r="J351" i="3" s="1"/>
  <c r="J350" i="3" s="1"/>
  <c r="I354" i="3"/>
  <c r="I353" i="3" s="1"/>
  <c r="I352" i="3" s="1"/>
  <c r="I351" i="3" s="1"/>
  <c r="I350" i="3" s="1"/>
  <c r="J341" i="3"/>
  <c r="J340" i="3" s="1"/>
  <c r="J339" i="3" s="1"/>
  <c r="J338" i="3" s="1"/>
  <c r="J337" i="3" s="1"/>
  <c r="I341" i="3"/>
  <c r="I340" i="3" s="1"/>
  <c r="I339" i="3" s="1"/>
  <c r="I338" i="3" s="1"/>
  <c r="I337" i="3" s="1"/>
  <c r="J332" i="3"/>
  <c r="J331" i="3" s="1"/>
  <c r="J330" i="3" s="1"/>
  <c r="I332" i="3"/>
  <c r="I331" i="3" s="1"/>
  <c r="I330" i="3" s="1"/>
  <c r="J328" i="3"/>
  <c r="J327" i="3" s="1"/>
  <c r="J321" i="3" s="1"/>
  <c r="J311" i="3" s="1"/>
  <c r="I328" i="3"/>
  <c r="I327" i="3"/>
  <c r="J323" i="3"/>
  <c r="J322" i="3"/>
  <c r="I323" i="3"/>
  <c r="I322" i="3" s="1"/>
  <c r="J319" i="3"/>
  <c r="I319" i="3"/>
  <c r="J317" i="3"/>
  <c r="I317" i="3"/>
  <c r="J314" i="3"/>
  <c r="J313" i="3"/>
  <c r="I314" i="3"/>
  <c r="I313" i="3" s="1"/>
  <c r="I312" i="3" s="1"/>
  <c r="J306" i="3"/>
  <c r="J305" i="3"/>
  <c r="J304" i="3"/>
  <c r="J303" i="3" s="1"/>
  <c r="J302" i="3" s="1"/>
  <c r="I306" i="3"/>
  <c r="I305" i="3"/>
  <c r="I304" i="3" s="1"/>
  <c r="I303" i="3" s="1"/>
  <c r="I302" i="3" s="1"/>
  <c r="J297" i="3"/>
  <c r="J296" i="3" s="1"/>
  <c r="J295" i="3" s="1"/>
  <c r="J294" i="3" s="1"/>
  <c r="J293" i="3" s="1"/>
  <c r="I297" i="3"/>
  <c r="I296" i="3" s="1"/>
  <c r="I295" i="3" s="1"/>
  <c r="I294" i="3" s="1"/>
  <c r="I293" i="3" s="1"/>
  <c r="J291" i="3"/>
  <c r="J290" i="3" s="1"/>
  <c r="J289" i="3" s="1"/>
  <c r="J288" i="3" s="1"/>
  <c r="J287" i="3" s="1"/>
  <c r="I291" i="3"/>
  <c r="I290" i="3" s="1"/>
  <c r="I289" i="3" s="1"/>
  <c r="I288" i="3" s="1"/>
  <c r="I287" i="3" s="1"/>
  <c r="J269" i="3"/>
  <c r="J268" i="3" s="1"/>
  <c r="J267" i="3" s="1"/>
  <c r="J266" i="3" s="1"/>
  <c r="J265" i="3" s="1"/>
  <c r="J264" i="3" s="1"/>
  <c r="I269" i="3"/>
  <c r="I268" i="3" s="1"/>
  <c r="I267" i="3" s="1"/>
  <c r="I266" i="3" s="1"/>
  <c r="I265" i="3" s="1"/>
  <c r="I264" i="3" s="1"/>
  <c r="J261" i="3"/>
  <c r="J260" i="3"/>
  <c r="I261" i="3"/>
  <c r="I260" i="3" s="1"/>
  <c r="J258" i="3"/>
  <c r="J257" i="3" s="1"/>
  <c r="J256" i="3" s="1"/>
  <c r="J255" i="3" s="1"/>
  <c r="J254" i="3" s="1"/>
  <c r="J253" i="3" s="1"/>
  <c r="I258" i="3"/>
  <c r="I257" i="3" s="1"/>
  <c r="H235" i="3"/>
  <c r="J220" i="3"/>
  <c r="J219" i="3" s="1"/>
  <c r="J218" i="3" s="1"/>
  <c r="J217" i="3" s="1"/>
  <c r="I220" i="3"/>
  <c r="I219" i="3" s="1"/>
  <c r="I218" i="3" s="1"/>
  <c r="I217" i="3" s="1"/>
  <c r="H215" i="3"/>
  <c r="J213" i="3"/>
  <c r="J211" i="3"/>
  <c r="J210" i="3" s="1"/>
  <c r="J209" i="3" s="1"/>
  <c r="I213" i="3"/>
  <c r="I211" i="3"/>
  <c r="I210" i="3" s="1"/>
  <c r="I209" i="3" s="1"/>
  <c r="H213" i="3"/>
  <c r="H211" i="3"/>
  <c r="H210" i="3" s="1"/>
  <c r="J207" i="3"/>
  <c r="J206" i="3" s="1"/>
  <c r="J205" i="3" s="1"/>
  <c r="I207" i="3"/>
  <c r="I206" i="3" s="1"/>
  <c r="I205" i="3" s="1"/>
  <c r="J202" i="3"/>
  <c r="I202" i="3"/>
  <c r="J200" i="3"/>
  <c r="I200" i="3"/>
  <c r="J198" i="3"/>
  <c r="I198" i="3"/>
  <c r="J190" i="3"/>
  <c r="I190" i="3"/>
  <c r="J188" i="3"/>
  <c r="I188" i="3"/>
  <c r="J186" i="3"/>
  <c r="I186" i="3"/>
  <c r="I185" i="3"/>
  <c r="I184" i="3" s="1"/>
  <c r="I183" i="3" s="1"/>
  <c r="J181" i="3"/>
  <c r="J180" i="3" s="1"/>
  <c r="J179" i="3" s="1"/>
  <c r="I181" i="3"/>
  <c r="I180" i="3" s="1"/>
  <c r="I179" i="3" s="1"/>
  <c r="J176" i="3"/>
  <c r="J175" i="3"/>
  <c r="J174" i="3" s="1"/>
  <c r="J173" i="3" s="1"/>
  <c r="I176" i="3"/>
  <c r="I175" i="3" s="1"/>
  <c r="I174" i="3" s="1"/>
  <c r="I173" i="3" s="1"/>
  <c r="H176" i="3"/>
  <c r="H175" i="3" s="1"/>
  <c r="H174" i="3" s="1"/>
  <c r="H173" i="3" s="1"/>
  <c r="J171" i="3"/>
  <c r="I171" i="3"/>
  <c r="H171" i="3"/>
  <c r="J169" i="3"/>
  <c r="I169" i="3"/>
  <c r="H169" i="3"/>
  <c r="J167" i="3"/>
  <c r="I167" i="3"/>
  <c r="I166" i="3" s="1"/>
  <c r="H167" i="3"/>
  <c r="J164" i="3"/>
  <c r="J163" i="3" s="1"/>
  <c r="I164" i="3"/>
  <c r="I163" i="3" s="1"/>
  <c r="H164" i="3"/>
  <c r="H163" i="3" s="1"/>
  <c r="J159" i="3"/>
  <c r="I159" i="3"/>
  <c r="J157" i="3"/>
  <c r="I157" i="3"/>
  <c r="J153" i="3"/>
  <c r="I153" i="3"/>
  <c r="H153" i="3"/>
  <c r="J151" i="3"/>
  <c r="I151" i="3"/>
  <c r="J149" i="3"/>
  <c r="I149" i="3"/>
  <c r="J115" i="3"/>
  <c r="J114" i="3" s="1"/>
  <c r="J113" i="3" s="1"/>
  <c r="J112" i="3" s="1"/>
  <c r="J111" i="3" s="1"/>
  <c r="J110" i="3" s="1"/>
  <c r="I115" i="3"/>
  <c r="I114" i="3" s="1"/>
  <c r="I113" i="3" s="1"/>
  <c r="I112" i="3" s="1"/>
  <c r="I111" i="3" s="1"/>
  <c r="I110" i="3" s="1"/>
  <c r="J105" i="3"/>
  <c r="I105" i="3"/>
  <c r="H105" i="3"/>
  <c r="J103" i="3"/>
  <c r="I103" i="3"/>
  <c r="H103" i="3"/>
  <c r="J90" i="3"/>
  <c r="J89" i="3" s="1"/>
  <c r="J88" i="3" s="1"/>
  <c r="J87" i="3" s="1"/>
  <c r="J86" i="3" s="1"/>
  <c r="I90" i="3"/>
  <c r="I89" i="3" s="1"/>
  <c r="I88" i="3" s="1"/>
  <c r="I87" i="3" s="1"/>
  <c r="I86" i="3" s="1"/>
  <c r="J72" i="3"/>
  <c r="J71" i="3" s="1"/>
  <c r="J70" i="3" s="1"/>
  <c r="I72" i="3"/>
  <c r="I71" i="3" s="1"/>
  <c r="I70" i="3" s="1"/>
  <c r="J68" i="3"/>
  <c r="I68" i="3"/>
  <c r="J66" i="3"/>
  <c r="I66" i="3"/>
  <c r="J64" i="3"/>
  <c r="I64" i="3"/>
  <c r="J61" i="3"/>
  <c r="I61" i="3"/>
  <c r="I21" i="3"/>
  <c r="J316" i="3"/>
  <c r="J148" i="3"/>
  <c r="J147" i="3"/>
  <c r="I156" i="3"/>
  <c r="I155" i="3" s="1"/>
  <c r="I146" i="3" s="1"/>
  <c r="I145" i="3" s="1"/>
  <c r="I148" i="3"/>
  <c r="I147" i="3"/>
  <c r="I60" i="3"/>
  <c r="I59" i="3" s="1"/>
  <c r="J166" i="3"/>
  <c r="J185" i="3"/>
  <c r="J184" i="3"/>
  <c r="J183" i="3" s="1"/>
  <c r="J312" i="3"/>
  <c r="J197" i="3"/>
  <c r="J196" i="3"/>
  <c r="J195" i="3" s="1"/>
  <c r="J194" i="3" s="1"/>
  <c r="I316" i="3"/>
  <c r="J60" i="3"/>
  <c r="J59" i="3" s="1"/>
  <c r="J156" i="3"/>
  <c r="J155" i="3"/>
  <c r="I197" i="3"/>
  <c r="I196" i="3" s="1"/>
  <c r="I195" i="3" s="1"/>
  <c r="I194" i="3" s="1"/>
  <c r="H166" i="3"/>
  <c r="L275" i="2"/>
  <c r="L61" i="2"/>
  <c r="L62" i="2"/>
  <c r="L60" i="2"/>
  <c r="L63" i="2"/>
  <c r="L65" i="2"/>
  <c r="L67" i="2"/>
  <c r="L59" i="2"/>
  <c r="L58" i="2"/>
  <c r="K72" i="2"/>
  <c r="K71" i="2"/>
  <c r="K70" i="2" s="1"/>
  <c r="K69" i="2" s="1"/>
  <c r="K57" i="2" s="1"/>
  <c r="K56" i="2" s="1"/>
  <c r="K61" i="2"/>
  <c r="K62" i="2"/>
  <c r="K60" i="2"/>
  <c r="K63" i="2"/>
  <c r="K65" i="2"/>
  <c r="K67" i="2"/>
  <c r="K59" i="2"/>
  <c r="K58" i="2"/>
  <c r="H20" i="2"/>
  <c r="J21" i="2"/>
  <c r="V23" i="2"/>
  <c r="W23" i="2"/>
  <c r="K35" i="2"/>
  <c r="K34" i="2" s="1"/>
  <c r="K33" i="2" s="1"/>
  <c r="K32" i="2" s="1"/>
  <c r="K31" i="2" s="1"/>
  <c r="L35" i="2"/>
  <c r="L34" i="2" s="1"/>
  <c r="L33" i="2" s="1"/>
  <c r="L32" i="2" s="1"/>
  <c r="L31" i="2" s="1"/>
  <c r="K41" i="2"/>
  <c r="K40" i="2"/>
  <c r="K39" i="2" s="1"/>
  <c r="L41" i="2"/>
  <c r="L40" i="2"/>
  <c r="L39" i="2" s="1"/>
  <c r="L38" i="2" s="1"/>
  <c r="L37" i="2" s="1"/>
  <c r="K46" i="2"/>
  <c r="K45" i="2"/>
  <c r="K44" i="2" s="1"/>
  <c r="L46" i="2"/>
  <c r="L45" i="2" s="1"/>
  <c r="L44" i="2" s="1"/>
  <c r="I52" i="2"/>
  <c r="I51" i="2" s="1"/>
  <c r="I50" i="2" s="1"/>
  <c r="I49" i="2" s="1"/>
  <c r="I48" i="2" s="1"/>
  <c r="J52" i="2"/>
  <c r="J51" i="2" s="1"/>
  <c r="J50" i="2" s="1"/>
  <c r="J49" i="2" s="1"/>
  <c r="J48" i="2" s="1"/>
  <c r="K52" i="2"/>
  <c r="K51" i="2" s="1"/>
  <c r="K50" i="2" s="1"/>
  <c r="K49" i="2" s="1"/>
  <c r="K48" i="2" s="1"/>
  <c r="L52" i="2"/>
  <c r="L51" i="2"/>
  <c r="L50" i="2" s="1"/>
  <c r="L49" i="2" s="1"/>
  <c r="L48" i="2" s="1"/>
  <c r="I60" i="2"/>
  <c r="I59" i="2" s="1"/>
  <c r="I58" i="2" s="1"/>
  <c r="I57" i="2" s="1"/>
  <c r="I56" i="2" s="1"/>
  <c r="H60" i="2"/>
  <c r="J60" i="2"/>
  <c r="J59" i="2"/>
  <c r="J58" i="2"/>
  <c r="J57" i="2" s="1"/>
  <c r="J56" i="2" s="1"/>
  <c r="H63" i="2"/>
  <c r="I63" i="2"/>
  <c r="J63" i="2"/>
  <c r="H65" i="2"/>
  <c r="I65" i="2"/>
  <c r="J65" i="2"/>
  <c r="H67" i="2"/>
  <c r="H71" i="2"/>
  <c r="H70" i="2"/>
  <c r="H69" i="2"/>
  <c r="L71" i="2"/>
  <c r="L70" i="2" s="1"/>
  <c r="L69" i="2" s="1"/>
  <c r="L57" i="2" s="1"/>
  <c r="L56" i="2" s="1"/>
  <c r="K77" i="2"/>
  <c r="K76" i="2" s="1"/>
  <c r="K75" i="2" s="1"/>
  <c r="K74" i="2" s="1"/>
  <c r="K73" i="2" s="1"/>
  <c r="H77" i="2"/>
  <c r="H76" i="2" s="1"/>
  <c r="H75" i="2" s="1"/>
  <c r="H74" i="2" s="1"/>
  <c r="H73" i="2" s="1"/>
  <c r="I77" i="2"/>
  <c r="I76" i="2"/>
  <c r="I75" i="2"/>
  <c r="I74" i="2" s="1"/>
  <c r="I73" i="2" s="1"/>
  <c r="J77" i="2"/>
  <c r="J76" i="2" s="1"/>
  <c r="J75" i="2" s="1"/>
  <c r="J74" i="2" s="1"/>
  <c r="J73" i="2" s="1"/>
  <c r="L77" i="2"/>
  <c r="L76" i="2" s="1"/>
  <c r="L75" i="2" s="1"/>
  <c r="L74" i="2" s="1"/>
  <c r="L73" i="2" s="1"/>
  <c r="H83" i="2"/>
  <c r="H82" i="2" s="1"/>
  <c r="H81" i="2" s="1"/>
  <c r="H80" i="2" s="1"/>
  <c r="K83" i="2"/>
  <c r="K82" i="2" s="1"/>
  <c r="K81" i="2" s="1"/>
  <c r="K80" i="2" s="1"/>
  <c r="L83" i="2"/>
  <c r="L82" i="2" s="1"/>
  <c r="L81" i="2" s="1"/>
  <c r="L80" i="2" s="1"/>
  <c r="I82" i="2"/>
  <c r="I81" i="2" s="1"/>
  <c r="I80" i="2" s="1"/>
  <c r="J82" i="2"/>
  <c r="J81" i="2" s="1"/>
  <c r="J80" i="2" s="1"/>
  <c r="H89" i="2"/>
  <c r="I89" i="2"/>
  <c r="J89" i="2"/>
  <c r="J93" i="2"/>
  <c r="J88" i="2" s="1"/>
  <c r="J87" i="2" s="1"/>
  <c r="J86" i="2" s="1"/>
  <c r="H91" i="2"/>
  <c r="H93" i="2"/>
  <c r="H88" i="2" s="1"/>
  <c r="H87" i="2" s="1"/>
  <c r="H86" i="2" s="1"/>
  <c r="I93" i="2"/>
  <c r="H101" i="2"/>
  <c r="H100" i="2" s="1"/>
  <c r="H99" i="2" s="1"/>
  <c r="H98" i="2" s="1"/>
  <c r="H97" i="2" s="1"/>
  <c r="H96" i="2" s="1"/>
  <c r="K101" i="2"/>
  <c r="K100" i="2" s="1"/>
  <c r="K99" i="2" s="1"/>
  <c r="K98" i="2" s="1"/>
  <c r="K97" i="2" s="1"/>
  <c r="K96" i="2" s="1"/>
  <c r="L101" i="2"/>
  <c r="L100" i="2" s="1"/>
  <c r="L99" i="2" s="1"/>
  <c r="L98" i="2" s="1"/>
  <c r="L97" i="2" s="1"/>
  <c r="L96" i="2" s="1"/>
  <c r="H109" i="2"/>
  <c r="I110" i="2"/>
  <c r="I109" i="2"/>
  <c r="J110" i="2"/>
  <c r="J109" i="2"/>
  <c r="H111" i="2"/>
  <c r="I111" i="2"/>
  <c r="I113" i="2"/>
  <c r="I108" i="2"/>
  <c r="J111" i="2"/>
  <c r="H113" i="2"/>
  <c r="J113" i="2"/>
  <c r="H115" i="2"/>
  <c r="I116" i="2"/>
  <c r="I115" i="2"/>
  <c r="J116" i="2"/>
  <c r="J115" i="2"/>
  <c r="H121" i="2"/>
  <c r="I121" i="2"/>
  <c r="I123" i="2"/>
  <c r="I120" i="2"/>
  <c r="I119" i="2"/>
  <c r="J121" i="2"/>
  <c r="J123" i="2"/>
  <c r="J120" i="2"/>
  <c r="J119" i="2"/>
  <c r="I127" i="2"/>
  <c r="I126" i="2" s="1"/>
  <c r="I125" i="2" s="1"/>
  <c r="I105" i="2" s="1"/>
  <c r="I104" i="2" s="1"/>
  <c r="J127" i="2"/>
  <c r="J126" i="2" s="1"/>
  <c r="J125" i="2" s="1"/>
  <c r="J105" i="2" s="1"/>
  <c r="J104" i="2" s="1"/>
  <c r="I133" i="2"/>
  <c r="I132" i="2" s="1"/>
  <c r="I131" i="2" s="1"/>
  <c r="I130" i="2" s="1"/>
  <c r="J133" i="2"/>
  <c r="J132" i="2" s="1"/>
  <c r="J131" i="2" s="1"/>
  <c r="K134" i="2"/>
  <c r="K136" i="2"/>
  <c r="K133" i="2"/>
  <c r="H134" i="2"/>
  <c r="L134" i="2"/>
  <c r="H136" i="2"/>
  <c r="H133" i="2"/>
  <c r="H132" i="2"/>
  <c r="L136" i="2"/>
  <c r="H138" i="2"/>
  <c r="K138" i="2"/>
  <c r="L138" i="2"/>
  <c r="K142" i="2"/>
  <c r="K144" i="2"/>
  <c r="K141" i="2"/>
  <c r="K140" i="2"/>
  <c r="L142" i="2"/>
  <c r="H144" i="2"/>
  <c r="L144" i="2"/>
  <c r="L149" i="2"/>
  <c r="L148" i="2" s="1"/>
  <c r="L147" i="2" s="1"/>
  <c r="L146" i="2" s="1"/>
  <c r="H149" i="2"/>
  <c r="H148" i="2" s="1"/>
  <c r="H147" i="2" s="1"/>
  <c r="H146" i="2" s="1"/>
  <c r="I149" i="2"/>
  <c r="I148" i="2" s="1"/>
  <c r="I147" i="2" s="1"/>
  <c r="I146" i="2" s="1"/>
  <c r="J149" i="2"/>
  <c r="J148" i="2" s="1"/>
  <c r="J147" i="2" s="1"/>
  <c r="J146" i="2" s="1"/>
  <c r="K149" i="2"/>
  <c r="K148" i="2" s="1"/>
  <c r="K147" i="2" s="1"/>
  <c r="K146" i="2" s="1"/>
  <c r="H152" i="2"/>
  <c r="I152" i="2"/>
  <c r="I154" i="2"/>
  <c r="I156" i="2"/>
  <c r="I151" i="2"/>
  <c r="J152" i="2"/>
  <c r="K152" i="2"/>
  <c r="L152" i="2"/>
  <c r="H154" i="2"/>
  <c r="J154" i="2"/>
  <c r="J156" i="2"/>
  <c r="J151" i="2"/>
  <c r="K154" i="2"/>
  <c r="L154" i="2"/>
  <c r="L156" i="2"/>
  <c r="L151" i="2"/>
  <c r="H156" i="2"/>
  <c r="K156" i="2"/>
  <c r="H161" i="2"/>
  <c r="H160" i="2" s="1"/>
  <c r="H159" i="2" s="1"/>
  <c r="H158" i="2" s="1"/>
  <c r="I161" i="2"/>
  <c r="I160" i="2" s="1"/>
  <c r="I159" i="2" s="1"/>
  <c r="I158" i="2" s="1"/>
  <c r="J161" i="2"/>
  <c r="J160" i="2" s="1"/>
  <c r="J159" i="2" s="1"/>
  <c r="J158" i="2" s="1"/>
  <c r="K161" i="2"/>
  <c r="K160" i="2" s="1"/>
  <c r="K159" i="2" s="1"/>
  <c r="K158" i="2" s="1"/>
  <c r="L161" i="2"/>
  <c r="L160" i="2" s="1"/>
  <c r="L159" i="2" s="1"/>
  <c r="L158" i="2" s="1"/>
  <c r="H166" i="2"/>
  <c r="H165" i="2" s="1"/>
  <c r="H164" i="2" s="1"/>
  <c r="I165" i="2"/>
  <c r="I164" i="2"/>
  <c r="J165" i="2"/>
  <c r="J164" i="2" s="1"/>
  <c r="H171" i="2"/>
  <c r="I171" i="2"/>
  <c r="J171" i="2"/>
  <c r="H173" i="2"/>
  <c r="I173" i="2"/>
  <c r="J173" i="2"/>
  <c r="K173" i="2"/>
  <c r="L173" i="2"/>
  <c r="H175" i="2"/>
  <c r="I175" i="2"/>
  <c r="J175" i="2"/>
  <c r="H182" i="2"/>
  <c r="I182" i="2"/>
  <c r="I184" i="2"/>
  <c r="I186" i="2"/>
  <c r="I181" i="2"/>
  <c r="I180" i="2"/>
  <c r="I179" i="2"/>
  <c r="I178" i="2" s="1"/>
  <c r="J182" i="2"/>
  <c r="K182" i="2"/>
  <c r="L182" i="2"/>
  <c r="H184" i="2"/>
  <c r="H186" i="2"/>
  <c r="H181" i="2"/>
  <c r="H180" i="2"/>
  <c r="H179" i="2" s="1"/>
  <c r="H178" i="2" s="1"/>
  <c r="J184" i="2"/>
  <c r="J186" i="2"/>
  <c r="J181" i="2"/>
  <c r="J180" i="2"/>
  <c r="J179" i="2" s="1"/>
  <c r="J178" i="2" s="1"/>
  <c r="K184" i="2"/>
  <c r="L184" i="2"/>
  <c r="K186" i="2"/>
  <c r="K181" i="2"/>
  <c r="K180" i="2"/>
  <c r="K179" i="2" s="1"/>
  <c r="K178" i="2" s="1"/>
  <c r="L186" i="2"/>
  <c r="H190" i="2"/>
  <c r="H189" i="2"/>
  <c r="I191" i="2"/>
  <c r="I190" i="2" s="1"/>
  <c r="I189" i="2" s="1"/>
  <c r="I188" i="2" s="1"/>
  <c r="J191" i="2"/>
  <c r="J190" i="2" s="1"/>
  <c r="J189" i="2" s="1"/>
  <c r="J188" i="2" s="1"/>
  <c r="K191" i="2"/>
  <c r="K190" i="2" s="1"/>
  <c r="K189" i="2" s="1"/>
  <c r="K188" i="2" s="1"/>
  <c r="L191" i="2"/>
  <c r="L190" i="2" s="1"/>
  <c r="L189" i="2" s="1"/>
  <c r="H193" i="2"/>
  <c r="K193" i="2"/>
  <c r="L193" i="2"/>
  <c r="L197" i="2"/>
  <c r="L195" i="2"/>
  <c r="L194" i="2"/>
  <c r="H197" i="2"/>
  <c r="H195" i="2"/>
  <c r="H194" i="2"/>
  <c r="I197" i="2"/>
  <c r="I195" i="2"/>
  <c r="I194" i="2"/>
  <c r="J197" i="2"/>
  <c r="J195" i="2"/>
  <c r="J194" i="2"/>
  <c r="J201" i="2"/>
  <c r="J203" i="2"/>
  <c r="J200" i="2"/>
  <c r="J199" i="2"/>
  <c r="J193" i="2"/>
  <c r="K197" i="2"/>
  <c r="K195" i="2"/>
  <c r="K194" i="2"/>
  <c r="K202" i="2"/>
  <c r="K201" i="2" s="1"/>
  <c r="K200" i="2" s="1"/>
  <c r="K199" i="2" s="1"/>
  <c r="I201" i="2"/>
  <c r="H202" i="2"/>
  <c r="H201" i="2"/>
  <c r="H200" i="2"/>
  <c r="H199" i="2"/>
  <c r="L202" i="2"/>
  <c r="L201" i="2" s="1"/>
  <c r="L200" i="2" s="1"/>
  <c r="L199" i="2" s="1"/>
  <c r="I203" i="2"/>
  <c r="H206" i="2"/>
  <c r="K206" i="2"/>
  <c r="L206" i="2"/>
  <c r="H216" i="2"/>
  <c r="I216" i="2"/>
  <c r="I215" i="2"/>
  <c r="I214" i="2"/>
  <c r="J216" i="2"/>
  <c r="J215" i="2"/>
  <c r="J214" i="2"/>
  <c r="K216" i="2"/>
  <c r="L216" i="2"/>
  <c r="H218" i="2"/>
  <c r="K218" i="2"/>
  <c r="L218" i="2"/>
  <c r="L215" i="2"/>
  <c r="L214" i="2"/>
  <c r="H223" i="2"/>
  <c r="H222" i="2"/>
  <c r="H221" i="2"/>
  <c r="I223" i="2"/>
  <c r="I222" i="2"/>
  <c r="I221" i="2"/>
  <c r="J223" i="2"/>
  <c r="J222" i="2"/>
  <c r="J221" i="2"/>
  <c r="K223" i="2"/>
  <c r="K222" i="2"/>
  <c r="K221" i="2"/>
  <c r="L223" i="2"/>
  <c r="L222" i="2"/>
  <c r="L221" i="2"/>
  <c r="H227" i="2"/>
  <c r="J229" i="2"/>
  <c r="J226" i="2"/>
  <c r="K227" i="2"/>
  <c r="L227" i="2"/>
  <c r="H229" i="2"/>
  <c r="I229" i="2"/>
  <c r="K229" i="2"/>
  <c r="K226" i="2"/>
  <c r="L229" i="2"/>
  <c r="H232" i="2"/>
  <c r="I232" i="2"/>
  <c r="J232" i="2"/>
  <c r="K232" i="2"/>
  <c r="K236" i="2"/>
  <c r="K231" i="2"/>
  <c r="K225" i="2"/>
  <c r="L232" i="2"/>
  <c r="H236" i="2"/>
  <c r="H231" i="2"/>
  <c r="I236" i="2"/>
  <c r="J236" i="2"/>
  <c r="L236" i="2"/>
  <c r="L231" i="2"/>
  <c r="H243" i="2"/>
  <c r="H242" i="2"/>
  <c r="H246" i="2"/>
  <c r="H245" i="2"/>
  <c r="H241" i="2"/>
  <c r="H240" i="2"/>
  <c r="H239" i="2"/>
  <c r="H238" i="2"/>
  <c r="K243" i="2"/>
  <c r="K242" i="2"/>
  <c r="L243" i="2"/>
  <c r="L242" i="2"/>
  <c r="L246" i="2"/>
  <c r="L245" i="2"/>
  <c r="H265" i="2"/>
  <c r="K265" i="2"/>
  <c r="L265" i="2"/>
  <c r="H267" i="2"/>
  <c r="K267" i="2"/>
  <c r="L267" i="2"/>
  <c r="H274" i="2"/>
  <c r="H273" i="2"/>
  <c r="H272" i="2"/>
  <c r="H271" i="2"/>
  <c r="H270" i="2"/>
  <c r="H280" i="2"/>
  <c r="H279" i="2" s="1"/>
  <c r="H278" i="2" s="1"/>
  <c r="H277" i="2" s="1"/>
  <c r="H276" i="2" s="1"/>
  <c r="H269" i="2" s="1"/>
  <c r="I272" i="2"/>
  <c r="I271" i="2"/>
  <c r="I270" i="2"/>
  <c r="J272" i="2"/>
  <c r="J271" i="2"/>
  <c r="J270" i="2"/>
  <c r="K274" i="2"/>
  <c r="K273" i="2"/>
  <c r="K272" i="2"/>
  <c r="K271" i="2"/>
  <c r="K270" i="2"/>
  <c r="L274" i="2"/>
  <c r="L273" i="2"/>
  <c r="L272" i="2"/>
  <c r="L271" i="2"/>
  <c r="L270" i="2"/>
  <c r="J280" i="2"/>
  <c r="J279" i="2" s="1"/>
  <c r="J278" i="2" s="1"/>
  <c r="J277" i="2" s="1"/>
  <c r="J276" i="2" s="1"/>
  <c r="J269" i="2" s="1"/>
  <c r="I280" i="2"/>
  <c r="I279" i="2"/>
  <c r="I278" i="2" s="1"/>
  <c r="I277" i="2" s="1"/>
  <c r="I276" i="2" s="1"/>
  <c r="I269" i="2" s="1"/>
  <c r="K280" i="2"/>
  <c r="K279" i="2" s="1"/>
  <c r="K278" i="2" s="1"/>
  <c r="K277" i="2" s="1"/>
  <c r="K276" i="2" s="1"/>
  <c r="K269" i="2" s="1"/>
  <c r="L280" i="2"/>
  <c r="L279" i="2" s="1"/>
  <c r="L278" i="2" s="1"/>
  <c r="L277" i="2" s="1"/>
  <c r="L276" i="2" s="1"/>
  <c r="L269" i="2" s="1"/>
  <c r="H289" i="2"/>
  <c r="H288" i="2"/>
  <c r="H287" i="2"/>
  <c r="H286" i="2"/>
  <c r="H285" i="2"/>
  <c r="K289" i="2"/>
  <c r="K288" i="2"/>
  <c r="K287" i="2"/>
  <c r="K286" i="2"/>
  <c r="K285" i="2"/>
  <c r="L289" i="2"/>
  <c r="L288" i="2"/>
  <c r="L287" i="2"/>
  <c r="L286" i="2"/>
  <c r="L285" i="2"/>
  <c r="I290" i="2"/>
  <c r="I291" i="2"/>
  <c r="I289" i="2"/>
  <c r="I288" i="2"/>
  <c r="I287" i="2"/>
  <c r="I286" i="2"/>
  <c r="I285" i="2"/>
  <c r="J290" i="2"/>
  <c r="J291" i="2"/>
  <c r="H297" i="2"/>
  <c r="H296" i="2"/>
  <c r="I297" i="2"/>
  <c r="I296" i="2"/>
  <c r="J297" i="2"/>
  <c r="J296" i="2"/>
  <c r="K297" i="2"/>
  <c r="K296" i="2"/>
  <c r="L297" i="2"/>
  <c r="L296" i="2"/>
  <c r="H300" i="2"/>
  <c r="H302" i="2"/>
  <c r="H299" i="2"/>
  <c r="I300" i="2"/>
  <c r="J300" i="2"/>
  <c r="K300" i="2"/>
  <c r="L300" i="2"/>
  <c r="L302" i="2"/>
  <c r="L299" i="2"/>
  <c r="I302" i="2"/>
  <c r="I299" i="2"/>
  <c r="J302" i="2"/>
  <c r="K302" i="2"/>
  <c r="H306" i="2"/>
  <c r="H305" i="2"/>
  <c r="K306" i="2"/>
  <c r="K305" i="2"/>
  <c r="K309" i="2"/>
  <c r="K308" i="2"/>
  <c r="K304" i="2"/>
  <c r="L306" i="2"/>
  <c r="L305" i="2"/>
  <c r="I307" i="2"/>
  <c r="I306" i="2"/>
  <c r="I305" i="2"/>
  <c r="I309" i="2"/>
  <c r="I308" i="2"/>
  <c r="I304" i="2"/>
  <c r="J307" i="2"/>
  <c r="J306" i="2"/>
  <c r="J305" i="2"/>
  <c r="H309" i="2"/>
  <c r="H308" i="2"/>
  <c r="J309" i="2"/>
  <c r="J308" i="2"/>
  <c r="L309" i="2"/>
  <c r="L308" i="2"/>
  <c r="L313" i="2"/>
  <c r="L312" i="2"/>
  <c r="L311" i="2"/>
  <c r="H313" i="2"/>
  <c r="H312" i="2"/>
  <c r="H311" i="2"/>
  <c r="I313" i="2"/>
  <c r="I312" i="2"/>
  <c r="I311" i="2"/>
  <c r="J313" i="2"/>
  <c r="J312" i="2"/>
  <c r="J311" i="2"/>
  <c r="K313" i="2"/>
  <c r="K312" i="2"/>
  <c r="K311" i="2"/>
  <c r="H321" i="2"/>
  <c r="H320" i="2"/>
  <c r="H319" i="2"/>
  <c r="H318" i="2"/>
  <c r="H317" i="2"/>
  <c r="L321" i="2"/>
  <c r="L320" i="2"/>
  <c r="L319" i="2"/>
  <c r="L318" i="2"/>
  <c r="L317" i="2"/>
  <c r="I322" i="2"/>
  <c r="I321" i="2"/>
  <c r="I320" i="2"/>
  <c r="I319" i="2"/>
  <c r="I318" i="2"/>
  <c r="I317" i="2"/>
  <c r="J322" i="2"/>
  <c r="J321" i="2"/>
  <c r="J320" i="2"/>
  <c r="J319" i="2"/>
  <c r="J318" i="2"/>
  <c r="J317" i="2"/>
  <c r="J329" i="2"/>
  <c r="J328" i="2"/>
  <c r="J327" i="2"/>
  <c r="J326" i="2"/>
  <c r="J325" i="2"/>
  <c r="H329" i="2"/>
  <c r="H328" i="2"/>
  <c r="H327" i="2"/>
  <c r="H326" i="2"/>
  <c r="H325" i="2"/>
  <c r="I329" i="2"/>
  <c r="I328" i="2"/>
  <c r="I327" i="2"/>
  <c r="I326" i="2"/>
  <c r="I325" i="2"/>
  <c r="L329" i="2"/>
  <c r="L328" i="2"/>
  <c r="L327" i="2"/>
  <c r="L326" i="2"/>
  <c r="L325" i="2"/>
  <c r="P335" i="1"/>
  <c r="P386" i="1"/>
  <c r="P385" i="1" s="1"/>
  <c r="P384" i="1" s="1"/>
  <c r="P383" i="1" s="1"/>
  <c r="P327" i="1" s="1"/>
  <c r="P328" i="1" s="1"/>
  <c r="O311" i="1"/>
  <c r="O310" i="1" s="1"/>
  <c r="O237" i="1"/>
  <c r="J36" i="1"/>
  <c r="J35" i="1" s="1"/>
  <c r="J34" i="1" s="1"/>
  <c r="N36" i="1"/>
  <c r="N35" i="1" s="1"/>
  <c r="N34" i="1" s="1"/>
  <c r="O36" i="1"/>
  <c r="O35" i="1" s="1"/>
  <c r="O34" i="1" s="1"/>
  <c r="P36" i="1"/>
  <c r="P35" i="1"/>
  <c r="P34" i="1" s="1"/>
  <c r="L37" i="1"/>
  <c r="M37" i="1" s="1"/>
  <c r="L38" i="1"/>
  <c r="M38" i="1" s="1"/>
  <c r="J41" i="1"/>
  <c r="N41" i="1"/>
  <c r="O41" i="1"/>
  <c r="P41" i="1"/>
  <c r="L42" i="1"/>
  <c r="M42" i="1" s="1"/>
  <c r="L43" i="1"/>
  <c r="J44" i="1"/>
  <c r="N44" i="1"/>
  <c r="O44" i="1"/>
  <c r="P44" i="1"/>
  <c r="L45" i="1"/>
  <c r="M45" i="1" s="1"/>
  <c r="M44" i="1" s="1"/>
  <c r="J46" i="1"/>
  <c r="L46" i="1"/>
  <c r="M46" i="1"/>
  <c r="N46" i="1"/>
  <c r="O46" i="1"/>
  <c r="P46" i="1"/>
  <c r="J48" i="1"/>
  <c r="L48" i="1"/>
  <c r="M48" i="1"/>
  <c r="N48" i="1"/>
  <c r="O48" i="1"/>
  <c r="P48" i="1"/>
  <c r="J51" i="1"/>
  <c r="L51" i="1"/>
  <c r="M51" i="1"/>
  <c r="N51" i="1"/>
  <c r="O51" i="1"/>
  <c r="P51" i="1"/>
  <c r="J55" i="1"/>
  <c r="J54" i="1" s="1"/>
  <c r="L55" i="1"/>
  <c r="L54" i="1" s="1"/>
  <c r="M55" i="1"/>
  <c r="M54" i="1" s="1"/>
  <c r="N55" i="1"/>
  <c r="N54" i="1" s="1"/>
  <c r="O55" i="1"/>
  <c r="O54" i="1" s="1"/>
  <c r="P55" i="1"/>
  <c r="P54" i="1"/>
  <c r="J59" i="1"/>
  <c r="J58" i="1"/>
  <c r="J57" i="1" s="1"/>
  <c r="L59" i="1"/>
  <c r="L58" i="1" s="1"/>
  <c r="L57" i="1" s="1"/>
  <c r="M59" i="1"/>
  <c r="M58" i="1" s="1"/>
  <c r="M57" i="1" s="1"/>
  <c r="N59" i="1"/>
  <c r="N58" i="1" s="1"/>
  <c r="N57" i="1" s="1"/>
  <c r="O59" i="1"/>
  <c r="O58" i="1" s="1"/>
  <c r="O57" i="1" s="1"/>
  <c r="P59" i="1"/>
  <c r="P58" i="1" s="1"/>
  <c r="P57" i="1" s="1"/>
  <c r="J66" i="1"/>
  <c r="J65" i="1" s="1"/>
  <c r="J64" i="1" s="1"/>
  <c r="L66" i="1"/>
  <c r="L65" i="1" s="1"/>
  <c r="L64" i="1" s="1"/>
  <c r="M66" i="1"/>
  <c r="M65" i="1"/>
  <c r="M64" i="1" s="1"/>
  <c r="N66" i="1"/>
  <c r="N65" i="1" s="1"/>
  <c r="N64" i="1" s="1"/>
  <c r="O66" i="1"/>
  <c r="O65" i="1" s="1"/>
  <c r="O64" i="1" s="1"/>
  <c r="P66" i="1"/>
  <c r="P65" i="1" s="1"/>
  <c r="P64" i="1" s="1"/>
  <c r="J70" i="1"/>
  <c r="J69" i="1" s="1"/>
  <c r="J68" i="1" s="1"/>
  <c r="L70" i="1"/>
  <c r="L69" i="1"/>
  <c r="L68" i="1" s="1"/>
  <c r="M70" i="1"/>
  <c r="M69" i="1" s="1"/>
  <c r="M68" i="1" s="1"/>
  <c r="N70" i="1"/>
  <c r="N69" i="1" s="1"/>
  <c r="N68" i="1" s="1"/>
  <c r="O70" i="1"/>
  <c r="O69" i="1" s="1"/>
  <c r="O68" i="1" s="1"/>
  <c r="P70" i="1"/>
  <c r="P69" i="1" s="1"/>
  <c r="P68" i="1" s="1"/>
  <c r="N74" i="1"/>
  <c r="N73" i="1" s="1"/>
  <c r="J75" i="1"/>
  <c r="J74" i="1" s="1"/>
  <c r="J73" i="1" s="1"/>
  <c r="L75" i="1"/>
  <c r="L74" i="1" s="1"/>
  <c r="L73" i="1" s="1"/>
  <c r="M75" i="1"/>
  <c r="M74" i="1"/>
  <c r="M73" i="1" s="1"/>
  <c r="N75" i="1"/>
  <c r="O75" i="1"/>
  <c r="O74" i="1" s="1"/>
  <c r="O73" i="1" s="1"/>
  <c r="P75" i="1"/>
  <c r="P74" i="1" s="1"/>
  <c r="P73" i="1" s="1"/>
  <c r="J82" i="1"/>
  <c r="L82" i="1"/>
  <c r="M82" i="1"/>
  <c r="N82" i="1"/>
  <c r="O82" i="1"/>
  <c r="P82" i="1"/>
  <c r="J84" i="1"/>
  <c r="L84" i="1"/>
  <c r="L81" i="1"/>
  <c r="M84" i="1"/>
  <c r="N84" i="1"/>
  <c r="O84" i="1"/>
  <c r="P84" i="1"/>
  <c r="P81" i="1" s="1"/>
  <c r="J87" i="1"/>
  <c r="J86" i="1" s="1"/>
  <c r="L87" i="1"/>
  <c r="L86" i="1"/>
  <c r="M87" i="1"/>
  <c r="M86" i="1" s="1"/>
  <c r="N87" i="1"/>
  <c r="N86" i="1" s="1"/>
  <c r="O87" i="1"/>
  <c r="O86" i="1" s="1"/>
  <c r="P87" i="1"/>
  <c r="P86" i="1" s="1"/>
  <c r="M96" i="1"/>
  <c r="M95" i="1" s="1"/>
  <c r="J97" i="1"/>
  <c r="J96" i="1" s="1"/>
  <c r="J95" i="1" s="1"/>
  <c r="L97" i="1"/>
  <c r="L96" i="1" s="1"/>
  <c r="L95" i="1" s="1"/>
  <c r="N97" i="1"/>
  <c r="N96" i="1" s="1"/>
  <c r="N95" i="1" s="1"/>
  <c r="O97" i="1"/>
  <c r="O96" i="1" s="1"/>
  <c r="O95" i="1" s="1"/>
  <c r="P97" i="1"/>
  <c r="P96" i="1" s="1"/>
  <c r="P95" i="1" s="1"/>
  <c r="J100" i="1"/>
  <c r="J99" i="1" s="1"/>
  <c r="L100" i="1"/>
  <c r="L99" i="1" s="1"/>
  <c r="M100" i="1"/>
  <c r="M99" i="1" s="1"/>
  <c r="N100" i="1"/>
  <c r="N99" i="1" s="1"/>
  <c r="O100" i="1"/>
  <c r="O99" i="1" s="1"/>
  <c r="P100" i="1"/>
  <c r="P99" i="1" s="1"/>
  <c r="O103" i="1"/>
  <c r="J105" i="1"/>
  <c r="J103" i="1" s="1"/>
  <c r="L105" i="1"/>
  <c r="L103" i="1" s="1"/>
  <c r="M105" i="1"/>
  <c r="M103" i="1" s="1"/>
  <c r="N105" i="1"/>
  <c r="N103" i="1"/>
  <c r="O105" i="1"/>
  <c r="P105" i="1"/>
  <c r="P103" i="1" s="1"/>
  <c r="P102" i="1" s="1"/>
  <c r="J108" i="1"/>
  <c r="L108" i="1"/>
  <c r="M108" i="1"/>
  <c r="N108" i="1"/>
  <c r="O108" i="1"/>
  <c r="P108" i="1"/>
  <c r="J110" i="1"/>
  <c r="L110" i="1"/>
  <c r="M110" i="1"/>
  <c r="N110" i="1"/>
  <c r="O110" i="1"/>
  <c r="P110" i="1"/>
  <c r="J112" i="1"/>
  <c r="L112" i="1"/>
  <c r="M112" i="1"/>
  <c r="N112" i="1"/>
  <c r="O112" i="1"/>
  <c r="P112" i="1"/>
  <c r="J122" i="1"/>
  <c r="L122" i="1"/>
  <c r="M122" i="1"/>
  <c r="N122" i="1"/>
  <c r="O122" i="1"/>
  <c r="P122" i="1"/>
  <c r="J124" i="1"/>
  <c r="L124" i="1"/>
  <c r="M124" i="1"/>
  <c r="N124" i="1"/>
  <c r="N121" i="1" s="1"/>
  <c r="N115" i="1" s="1"/>
  <c r="O124" i="1"/>
  <c r="P124" i="1"/>
  <c r="J128" i="1"/>
  <c r="J127" i="1"/>
  <c r="L128" i="1"/>
  <c r="L127" i="1" s="1"/>
  <c r="M128" i="1"/>
  <c r="M127" i="1" s="1"/>
  <c r="N128" i="1"/>
  <c r="N127" i="1" s="1"/>
  <c r="O128" i="1"/>
  <c r="O127" i="1" s="1"/>
  <c r="P128" i="1"/>
  <c r="P127" i="1" s="1"/>
  <c r="O134" i="1"/>
  <c r="J135" i="1"/>
  <c r="J134" i="1" s="1"/>
  <c r="J126" i="1" s="1"/>
  <c r="L135" i="1"/>
  <c r="L134" i="1"/>
  <c r="M135" i="1"/>
  <c r="M134" i="1" s="1"/>
  <c r="N135" i="1"/>
  <c r="N134" i="1" s="1"/>
  <c r="O135" i="1"/>
  <c r="P135" i="1"/>
  <c r="P134" i="1" s="1"/>
  <c r="J141" i="1"/>
  <c r="J140" i="1"/>
  <c r="L141" i="1"/>
  <c r="L140" i="1" s="1"/>
  <c r="M141" i="1"/>
  <c r="M140" i="1" s="1"/>
  <c r="N141" i="1"/>
  <c r="N140" i="1"/>
  <c r="O141" i="1"/>
  <c r="O140" i="1" s="1"/>
  <c r="P141" i="1"/>
  <c r="P140" i="1" s="1"/>
  <c r="L144" i="1"/>
  <c r="M144" i="1"/>
  <c r="J145" i="1"/>
  <c r="J144" i="1" s="1"/>
  <c r="N145" i="1"/>
  <c r="N144" i="1" s="1"/>
  <c r="O145" i="1"/>
  <c r="O144" i="1"/>
  <c r="P145" i="1"/>
  <c r="P144" i="1" s="1"/>
  <c r="L146" i="1"/>
  <c r="M146" i="1"/>
  <c r="M143" i="1" s="1"/>
  <c r="J147" i="1"/>
  <c r="J146" i="1" s="1"/>
  <c r="N147" i="1"/>
  <c r="N146" i="1" s="1"/>
  <c r="O147" i="1"/>
  <c r="O146" i="1"/>
  <c r="P147" i="1"/>
  <c r="P146" i="1" s="1"/>
  <c r="J151" i="1"/>
  <c r="J150" i="1" s="1"/>
  <c r="J149" i="1" s="1"/>
  <c r="J148" i="1" s="1"/>
  <c r="L151" i="1"/>
  <c r="L150" i="1" s="1"/>
  <c r="L149" i="1" s="1"/>
  <c r="L148" i="1" s="1"/>
  <c r="M151" i="1"/>
  <c r="M150" i="1" s="1"/>
  <c r="M149" i="1" s="1"/>
  <c r="M148" i="1" s="1"/>
  <c r="N151" i="1"/>
  <c r="N150" i="1" s="1"/>
  <c r="N149" i="1" s="1"/>
  <c r="N148" i="1" s="1"/>
  <c r="O151" i="1"/>
  <c r="O150" i="1" s="1"/>
  <c r="O149" i="1" s="1"/>
  <c r="O148" i="1" s="1"/>
  <c r="P151" i="1"/>
  <c r="P150" i="1" s="1"/>
  <c r="P149" i="1" s="1"/>
  <c r="P148" i="1" s="1"/>
  <c r="J159" i="1"/>
  <c r="J156" i="1"/>
  <c r="J155" i="1" s="1"/>
  <c r="J154" i="1" s="1"/>
  <c r="J153" i="1" s="1"/>
  <c r="L159" i="1"/>
  <c r="L156" i="1" s="1"/>
  <c r="L155" i="1" s="1"/>
  <c r="L154" i="1" s="1"/>
  <c r="L153" i="1" s="1"/>
  <c r="M159" i="1"/>
  <c r="M156" i="1" s="1"/>
  <c r="M155" i="1" s="1"/>
  <c r="M154" i="1" s="1"/>
  <c r="M153" i="1" s="1"/>
  <c r="N159" i="1"/>
  <c r="N156" i="1" s="1"/>
  <c r="N155" i="1" s="1"/>
  <c r="N154" i="1" s="1"/>
  <c r="N153" i="1" s="1"/>
  <c r="O159" i="1"/>
  <c r="O156" i="1" s="1"/>
  <c r="O155" i="1" s="1"/>
  <c r="O154" i="1" s="1"/>
  <c r="O153" i="1" s="1"/>
  <c r="P159" i="1"/>
  <c r="P156" i="1" s="1"/>
  <c r="P155" i="1" s="1"/>
  <c r="P154" i="1" s="1"/>
  <c r="P153" i="1" s="1"/>
  <c r="M165" i="1"/>
  <c r="M164" i="1" s="1"/>
  <c r="M163" i="1" s="1"/>
  <c r="M162" i="1" s="1"/>
  <c r="J167" i="1"/>
  <c r="J165" i="1"/>
  <c r="J164" i="1" s="1"/>
  <c r="J163" i="1" s="1"/>
  <c r="J162" i="1" s="1"/>
  <c r="J161" i="1" s="1"/>
  <c r="L167" i="1"/>
  <c r="L165" i="1" s="1"/>
  <c r="L164" i="1" s="1"/>
  <c r="L163" i="1" s="1"/>
  <c r="L162" i="1" s="1"/>
  <c r="N167" i="1"/>
  <c r="N165" i="1" s="1"/>
  <c r="N164" i="1" s="1"/>
  <c r="N163" i="1" s="1"/>
  <c r="N162" i="1" s="1"/>
  <c r="O167" i="1"/>
  <c r="O165" i="1"/>
  <c r="O164" i="1" s="1"/>
  <c r="O163" i="1" s="1"/>
  <c r="O162" i="1" s="1"/>
  <c r="O161" i="1" s="1"/>
  <c r="P167" i="1"/>
  <c r="P165" i="1" s="1"/>
  <c r="P164" i="1" s="1"/>
  <c r="P163" i="1" s="1"/>
  <c r="P162" i="1" s="1"/>
  <c r="J172" i="1"/>
  <c r="J171" i="1"/>
  <c r="J170" i="1" s="1"/>
  <c r="J169" i="1" s="1"/>
  <c r="L172" i="1"/>
  <c r="L171" i="1" s="1"/>
  <c r="L170" i="1" s="1"/>
  <c r="L169" i="1" s="1"/>
  <c r="M172" i="1"/>
  <c r="M171" i="1" s="1"/>
  <c r="M170" i="1" s="1"/>
  <c r="M169" i="1" s="1"/>
  <c r="N172" i="1"/>
  <c r="N171" i="1" s="1"/>
  <c r="N170" i="1" s="1"/>
  <c r="N169" i="1" s="1"/>
  <c r="O172" i="1"/>
  <c r="O171" i="1" s="1"/>
  <c r="O170" i="1" s="1"/>
  <c r="O169" i="1" s="1"/>
  <c r="P172" i="1"/>
  <c r="P171" i="1" s="1"/>
  <c r="P170" i="1" s="1"/>
  <c r="P169" i="1" s="1"/>
  <c r="J177" i="1"/>
  <c r="J176" i="1"/>
  <c r="L177" i="1"/>
  <c r="L176" i="1" s="1"/>
  <c r="M177" i="1"/>
  <c r="M176" i="1" s="1"/>
  <c r="N177" i="1"/>
  <c r="N176" i="1" s="1"/>
  <c r="O177" i="1"/>
  <c r="O176" i="1" s="1"/>
  <c r="P177" i="1"/>
  <c r="P176" i="1" s="1"/>
  <c r="J180" i="1"/>
  <c r="J179" i="1" s="1"/>
  <c r="L180" i="1"/>
  <c r="L179" i="1" s="1"/>
  <c r="M180" i="1"/>
  <c r="M179" i="1" s="1"/>
  <c r="N180" i="1"/>
  <c r="N179" i="1" s="1"/>
  <c r="O180" i="1"/>
  <c r="O179" i="1" s="1"/>
  <c r="P180" i="1"/>
  <c r="P179" i="1"/>
  <c r="J188" i="1"/>
  <c r="J187" i="1" s="1"/>
  <c r="J184" i="1" s="1"/>
  <c r="J183" i="1" s="1"/>
  <c r="L188" i="1"/>
  <c r="L187" i="1" s="1"/>
  <c r="M188" i="1"/>
  <c r="M187" i="1" s="1"/>
  <c r="M184" i="1" s="1"/>
  <c r="N188" i="1"/>
  <c r="N187" i="1" s="1"/>
  <c r="O188" i="1"/>
  <c r="O187" i="1" s="1"/>
  <c r="O184" i="1" s="1"/>
  <c r="P188" i="1"/>
  <c r="P187" i="1" s="1"/>
  <c r="M191" i="1"/>
  <c r="J192" i="1"/>
  <c r="J191" i="1" s="1"/>
  <c r="L192" i="1"/>
  <c r="L191" i="1" s="1"/>
  <c r="N192" i="1"/>
  <c r="N191" i="1"/>
  <c r="O192" i="1"/>
  <c r="O191" i="1" s="1"/>
  <c r="P192" i="1"/>
  <c r="P191" i="1" s="1"/>
  <c r="L204" i="1"/>
  <c r="L203" i="1" s="1"/>
  <c r="M204" i="1"/>
  <c r="M203" i="1" s="1"/>
  <c r="M200" i="1" s="1"/>
  <c r="J205" i="1"/>
  <c r="J204" i="1" s="1"/>
  <c r="J203" i="1" s="1"/>
  <c r="N205" i="1"/>
  <c r="N204" i="1" s="1"/>
  <c r="N203" i="1" s="1"/>
  <c r="O205" i="1"/>
  <c r="O204" i="1" s="1"/>
  <c r="O203" i="1" s="1"/>
  <c r="P205" i="1"/>
  <c r="P204" i="1"/>
  <c r="P203" i="1" s="1"/>
  <c r="M208" i="1"/>
  <c r="L209" i="1"/>
  <c r="L208" i="1" s="1"/>
  <c r="J210" i="1"/>
  <c r="N210" i="1"/>
  <c r="O210" i="1"/>
  <c r="P210" i="1"/>
  <c r="J211" i="1"/>
  <c r="J209" i="1" s="1"/>
  <c r="J208" i="1" s="1"/>
  <c r="N211" i="1"/>
  <c r="N209" i="1"/>
  <c r="N208" i="1" s="1"/>
  <c r="O211" i="1"/>
  <c r="O209" i="1"/>
  <c r="O208" i="1" s="1"/>
  <c r="P211" i="1"/>
  <c r="P209" i="1" s="1"/>
  <c r="P208" i="1" s="1"/>
  <c r="L215" i="1"/>
  <c r="L213" i="1" s="1"/>
  <c r="M215" i="1"/>
  <c r="M213" i="1" s="1"/>
  <c r="J217" i="1"/>
  <c r="J215" i="1" s="1"/>
  <c r="J213" i="1" s="1"/>
  <c r="N217" i="1"/>
  <c r="N215" i="1" s="1"/>
  <c r="N213" i="1" s="1"/>
  <c r="O217" i="1"/>
  <c r="O216" i="1" s="1"/>
  <c r="P217" i="1"/>
  <c r="P215" i="1"/>
  <c r="P213" i="1" s="1"/>
  <c r="L229" i="1"/>
  <c r="L225" i="1" s="1"/>
  <c r="M229" i="1"/>
  <c r="M225" i="1"/>
  <c r="J230" i="1"/>
  <c r="J229" i="1" s="1"/>
  <c r="N230" i="1"/>
  <c r="N229" i="1" s="1"/>
  <c r="N228" i="1" s="1"/>
  <c r="N225" i="1" s="1"/>
  <c r="O230" i="1"/>
  <c r="O229" i="1" s="1"/>
  <c r="O228" i="1" s="1"/>
  <c r="O225" i="1" s="1"/>
  <c r="P230" i="1"/>
  <c r="P229" i="1"/>
  <c r="P228" i="1" s="1"/>
  <c r="P225" i="1" s="1"/>
  <c r="M235" i="1"/>
  <c r="M233" i="1" s="1"/>
  <c r="M232" i="1" s="1"/>
  <c r="J236" i="1"/>
  <c r="N236" i="1"/>
  <c r="O236" i="1"/>
  <c r="J238" i="1"/>
  <c r="L238" i="1"/>
  <c r="L241" i="1" s="1"/>
  <c r="N238" i="1"/>
  <c r="O238" i="1"/>
  <c r="P238" i="1"/>
  <c r="J240" i="1"/>
  <c r="N240" i="1"/>
  <c r="O240" i="1"/>
  <c r="P240" i="1"/>
  <c r="M241" i="1"/>
  <c r="L245" i="1"/>
  <c r="L243" i="1" s="1"/>
  <c r="L242" i="1" s="1"/>
  <c r="M245" i="1"/>
  <c r="M243" i="1" s="1"/>
  <c r="M242" i="1" s="1"/>
  <c r="J246" i="1"/>
  <c r="J245" i="1" s="1"/>
  <c r="J244" i="1" s="1"/>
  <c r="N246" i="1"/>
  <c r="N245" i="1" s="1"/>
  <c r="N244" i="1" s="1"/>
  <c r="O246" i="1"/>
  <c r="O245" i="1" s="1"/>
  <c r="O243" i="1" s="1"/>
  <c r="O242" i="1" s="1"/>
  <c r="P246" i="1"/>
  <c r="P245" i="1" s="1"/>
  <c r="L252" i="1"/>
  <c r="M252" i="1"/>
  <c r="J253" i="1"/>
  <c r="J252" i="1" s="1"/>
  <c r="J251" i="1" s="1"/>
  <c r="J250" i="1" s="1"/>
  <c r="J249" i="1" s="1"/>
  <c r="N253" i="1"/>
  <c r="N252" i="1" s="1"/>
  <c r="N251" i="1" s="1"/>
  <c r="O253" i="1"/>
  <c r="O252" i="1"/>
  <c r="O251" i="1" s="1"/>
  <c r="P253" i="1"/>
  <c r="P252" i="1" s="1"/>
  <c r="P251" i="1" s="1"/>
  <c r="N257" i="1"/>
  <c r="N256" i="1" s="1"/>
  <c r="O257" i="1"/>
  <c r="O256" i="1" s="1"/>
  <c r="P257" i="1"/>
  <c r="P256" i="1" s="1"/>
  <c r="L260" i="1"/>
  <c r="M260" i="1"/>
  <c r="M250" i="1" s="1"/>
  <c r="J261" i="1"/>
  <c r="J260" i="1" s="1"/>
  <c r="J255" i="1" s="1"/>
  <c r="N261" i="1"/>
  <c r="N260" i="1" s="1"/>
  <c r="O261" i="1"/>
  <c r="O260" i="1" s="1"/>
  <c r="P261" i="1"/>
  <c r="P260" i="1"/>
  <c r="J265" i="1"/>
  <c r="J263" i="1" s="1"/>
  <c r="J264" i="1" s="1"/>
  <c r="L265" i="1"/>
  <c r="L263" i="1" s="1"/>
  <c r="L249" i="1" s="1"/>
  <c r="M265" i="1"/>
  <c r="M263" i="1" s="1"/>
  <c r="N267" i="1"/>
  <c r="N265" i="1" s="1"/>
  <c r="N264" i="1" s="1"/>
  <c r="N263" i="1" s="1"/>
  <c r="O267" i="1"/>
  <c r="O265" i="1" s="1"/>
  <c r="O264" i="1" s="1"/>
  <c r="O263" i="1" s="1"/>
  <c r="P267" i="1"/>
  <c r="P265" i="1" s="1"/>
  <c r="P264" i="1" s="1"/>
  <c r="P263" i="1" s="1"/>
  <c r="J271" i="1"/>
  <c r="J270" i="1" s="1"/>
  <c r="N271" i="1"/>
  <c r="N270" i="1"/>
  <c r="O271" i="1"/>
  <c r="O270" i="1"/>
  <c r="P271" i="1"/>
  <c r="P270" i="1" s="1"/>
  <c r="M272" i="1"/>
  <c r="M270" i="1" s="1"/>
  <c r="J273" i="1"/>
  <c r="J272" i="1" s="1"/>
  <c r="N273" i="1"/>
  <c r="N272" i="1"/>
  <c r="O273" i="1"/>
  <c r="O272" i="1" s="1"/>
  <c r="P273" i="1"/>
  <c r="P272" i="1" s="1"/>
  <c r="J276" i="1"/>
  <c r="J275" i="1" s="1"/>
  <c r="L276" i="1"/>
  <c r="L272" i="1"/>
  <c r="L270" i="1" s="1"/>
  <c r="N276" i="1"/>
  <c r="N275" i="1"/>
  <c r="O276" i="1"/>
  <c r="O275" i="1" s="1"/>
  <c r="P276" i="1"/>
  <c r="P275" i="1" s="1"/>
  <c r="L278" i="1"/>
  <c r="J280" i="1"/>
  <c r="J279" i="1"/>
  <c r="N280" i="1"/>
  <c r="N279" i="1" s="1"/>
  <c r="O280" i="1"/>
  <c r="O279" i="1" s="1"/>
  <c r="P280" i="1"/>
  <c r="P279" i="1" s="1"/>
  <c r="J283" i="1"/>
  <c r="J282" i="1" s="1"/>
  <c r="N283" i="1"/>
  <c r="N282" i="1" s="1"/>
  <c r="O283" i="1"/>
  <c r="O282" i="1" s="1"/>
  <c r="P283" i="1"/>
  <c r="P282" i="1" s="1"/>
  <c r="N285" i="1"/>
  <c r="O285" i="1"/>
  <c r="P285" i="1"/>
  <c r="L286" i="1"/>
  <c r="L285" i="1" s="1"/>
  <c r="M286" i="1"/>
  <c r="M285" i="1" s="1"/>
  <c r="N288" i="1"/>
  <c r="N287" i="1"/>
  <c r="O288" i="1"/>
  <c r="O287" i="1" s="1"/>
  <c r="P288" i="1"/>
  <c r="P287" i="1" s="1"/>
  <c r="J291" i="1"/>
  <c r="J290" i="1" s="1"/>
  <c r="J286" i="1" s="1"/>
  <c r="J285" i="1" s="1"/>
  <c r="N291" i="1"/>
  <c r="N290" i="1" s="1"/>
  <c r="N286" i="1" s="1"/>
  <c r="O291" i="1"/>
  <c r="O290" i="1" s="1"/>
  <c r="O286" i="1" s="1"/>
  <c r="P291" i="1"/>
  <c r="P290" i="1" s="1"/>
  <c r="P286" i="1" s="1"/>
  <c r="M293" i="1"/>
  <c r="L295" i="1"/>
  <c r="L293" i="1" s="1"/>
  <c r="M295" i="1"/>
  <c r="J296" i="1"/>
  <c r="J295" i="1" s="1"/>
  <c r="J294" i="1" s="1"/>
  <c r="J293" i="1" s="1"/>
  <c r="N296" i="1"/>
  <c r="N295" i="1" s="1"/>
  <c r="N294" i="1" s="1"/>
  <c r="N293" i="1" s="1"/>
  <c r="O296" i="1"/>
  <c r="O295" i="1" s="1"/>
  <c r="O294" i="1" s="1"/>
  <c r="O293" i="1" s="1"/>
  <c r="P296" i="1"/>
  <c r="P295" i="1" s="1"/>
  <c r="P294" i="1" s="1"/>
  <c r="P293" i="1" s="1"/>
  <c r="L301" i="1"/>
  <c r="M301" i="1"/>
  <c r="J302" i="1"/>
  <c r="J301" i="1" s="1"/>
  <c r="J300" i="1" s="1"/>
  <c r="J299" i="1" s="1"/>
  <c r="N302" i="1"/>
  <c r="N301" i="1"/>
  <c r="O302" i="1"/>
  <c r="O301" i="1" s="1"/>
  <c r="P302" i="1"/>
  <c r="P301" i="1" s="1"/>
  <c r="P300" i="1" s="1"/>
  <c r="P299" i="1" s="1"/>
  <c r="L304" i="1"/>
  <c r="M304" i="1"/>
  <c r="J305" i="1"/>
  <c r="J304" i="1" s="1"/>
  <c r="N305" i="1"/>
  <c r="N304" i="1" s="1"/>
  <c r="O305" i="1"/>
  <c r="O304" i="1"/>
  <c r="P305" i="1"/>
  <c r="P304" i="1" s="1"/>
  <c r="P311" i="1"/>
  <c r="P310" i="1" s="1"/>
  <c r="N312" i="1"/>
  <c r="N311" i="1"/>
  <c r="N310" i="1" s="1"/>
  <c r="O314" i="1"/>
  <c r="O313" i="1"/>
  <c r="P314" i="1"/>
  <c r="P313" i="1" s="1"/>
  <c r="N315" i="1"/>
  <c r="N314" i="1" s="1"/>
  <c r="N313" i="1" s="1"/>
  <c r="N309" i="1" s="1"/>
  <c r="N308" i="1" s="1"/>
  <c r="L318" i="1"/>
  <c r="L316" i="1" s="1"/>
  <c r="M318" i="1"/>
  <c r="M316" i="1" s="1"/>
  <c r="J319" i="1"/>
  <c r="J318" i="1" s="1"/>
  <c r="J317" i="1" s="1"/>
  <c r="J316" i="1" s="1"/>
  <c r="N319" i="1"/>
  <c r="N318" i="1" s="1"/>
  <c r="N317" i="1" s="1"/>
  <c r="N316" i="1" s="1"/>
  <c r="O319" i="1"/>
  <c r="O318" i="1" s="1"/>
  <c r="O317" i="1" s="1"/>
  <c r="O316" i="1" s="1"/>
  <c r="P319" i="1"/>
  <c r="P318" i="1" s="1"/>
  <c r="P317" i="1" s="1"/>
  <c r="P316" i="1" s="1"/>
  <c r="L331" i="1"/>
  <c r="M331" i="1"/>
  <c r="M329" i="1" s="1"/>
  <c r="N331" i="1"/>
  <c r="O331" i="1"/>
  <c r="J332" i="1"/>
  <c r="J333" i="1"/>
  <c r="J331" i="1" s="1"/>
  <c r="J329" i="1" s="1"/>
  <c r="J334" i="1"/>
  <c r="L334" i="1"/>
  <c r="M334" i="1"/>
  <c r="N334" i="1"/>
  <c r="N335" i="1"/>
  <c r="J336" i="1"/>
  <c r="J335" i="1"/>
  <c r="J337" i="1"/>
  <c r="N337" i="1"/>
  <c r="O337" i="1"/>
  <c r="P337" i="1"/>
  <c r="L340" i="1"/>
  <c r="M340" i="1"/>
  <c r="J342" i="1"/>
  <c r="L342" i="1"/>
  <c r="M342" i="1"/>
  <c r="N342" i="1"/>
  <c r="O342" i="1"/>
  <c r="P342" i="1"/>
  <c r="J344" i="1"/>
  <c r="J343" i="1"/>
  <c r="N344" i="1"/>
  <c r="N343" i="1"/>
  <c r="O344" i="1"/>
  <c r="O343" i="1"/>
  <c r="P344" i="1"/>
  <c r="P343" i="1"/>
  <c r="J347" i="1"/>
  <c r="J346" i="1"/>
  <c r="N347" i="1"/>
  <c r="N346" i="1"/>
  <c r="O347" i="1"/>
  <c r="O346" i="1"/>
  <c r="P347" i="1"/>
  <c r="P346" i="1"/>
  <c r="J352" i="1"/>
  <c r="J351" i="1"/>
  <c r="N352" i="1"/>
  <c r="N351" i="1"/>
  <c r="O352" i="1"/>
  <c r="O351" i="1" s="1"/>
  <c r="P352" i="1"/>
  <c r="P351" i="1"/>
  <c r="L356" i="1"/>
  <c r="M356" i="1"/>
  <c r="J357" i="1"/>
  <c r="J356" i="1"/>
  <c r="J355" i="1" s="1"/>
  <c r="J354" i="1" s="1"/>
  <c r="N357" i="1"/>
  <c r="N356" i="1"/>
  <c r="N355" i="1" s="1"/>
  <c r="N354" i="1" s="1"/>
  <c r="O357" i="1"/>
  <c r="O356" i="1"/>
  <c r="O355" i="1" s="1"/>
  <c r="O354" i="1" s="1"/>
  <c r="P357" i="1"/>
  <c r="P356" i="1"/>
  <c r="P355" i="1" s="1"/>
  <c r="P354" i="1" s="1"/>
  <c r="L359" i="1"/>
  <c r="M359" i="1"/>
  <c r="J360" i="1"/>
  <c r="J359" i="1"/>
  <c r="N360" i="1"/>
  <c r="N359" i="1"/>
  <c r="O360" i="1"/>
  <c r="O359" i="1"/>
  <c r="P360" i="1"/>
  <c r="P359" i="1"/>
  <c r="L362" i="1"/>
  <c r="M362" i="1"/>
  <c r="J364" i="1"/>
  <c r="J362" i="1"/>
  <c r="N364" i="1"/>
  <c r="N362" i="1" s="1"/>
  <c r="O364" i="1"/>
  <c r="O362" i="1" s="1"/>
  <c r="P364" i="1"/>
  <c r="P362" i="1" s="1"/>
  <c r="L366" i="1"/>
  <c r="M366" i="1"/>
  <c r="J367" i="1"/>
  <c r="J366" i="1" s="1"/>
  <c r="N367" i="1"/>
  <c r="N366" i="1"/>
  <c r="O367" i="1"/>
  <c r="O366" i="1" s="1"/>
  <c r="P367" i="1"/>
  <c r="P366" i="1" s="1"/>
  <c r="J370" i="1"/>
  <c r="N370" i="1"/>
  <c r="O370" i="1"/>
  <c r="P370" i="1"/>
  <c r="N371" i="1"/>
  <c r="O371" i="1"/>
  <c r="P371" i="1"/>
  <c r="L374" i="1"/>
  <c r="L373" i="1" s="1"/>
  <c r="M374" i="1"/>
  <c r="M373" i="1" s="1"/>
  <c r="N374" i="1"/>
  <c r="O374" i="1"/>
  <c r="P374" i="1"/>
  <c r="J375" i="1"/>
  <c r="J374" i="1" s="1"/>
  <c r="L375" i="1"/>
  <c r="M375" i="1"/>
  <c r="N376" i="1"/>
  <c r="O376" i="1"/>
  <c r="P376" i="1"/>
  <c r="J377" i="1"/>
  <c r="J376" i="1" s="1"/>
  <c r="L380" i="1"/>
  <c r="L379" i="1" s="1"/>
  <c r="L378" i="1" s="1"/>
  <c r="M380" i="1"/>
  <c r="J381" i="1"/>
  <c r="J380" i="1"/>
  <c r="J379" i="1" s="1"/>
  <c r="J378" i="1" s="1"/>
  <c r="N381" i="1"/>
  <c r="N380" i="1" s="1"/>
  <c r="N379" i="1" s="1"/>
  <c r="N378" i="1" s="1"/>
  <c r="O381" i="1"/>
  <c r="O380" i="1"/>
  <c r="O379" i="1" s="1"/>
  <c r="O378" i="1" s="1"/>
  <c r="P381" i="1"/>
  <c r="P380" i="1" s="1"/>
  <c r="P379" i="1" s="1"/>
  <c r="P378" i="1" s="1"/>
  <c r="N386" i="1"/>
  <c r="N385" i="1" s="1"/>
  <c r="N384" i="1" s="1"/>
  <c r="N383" i="1" s="1"/>
  <c r="N327" i="1" s="1"/>
  <c r="O386" i="1"/>
  <c r="O385" i="1" s="1"/>
  <c r="O384" i="1" s="1"/>
  <c r="O383" i="1" s="1"/>
  <c r="O327" i="1" s="1"/>
  <c r="O328" i="1" s="1"/>
  <c r="O395" i="1"/>
  <c r="O394" i="1" s="1"/>
  <c r="O393" i="1" s="1"/>
  <c r="L390" i="1"/>
  <c r="M390" i="1"/>
  <c r="N391" i="1"/>
  <c r="N390" i="1" s="1"/>
  <c r="N389" i="1" s="1"/>
  <c r="N388" i="1" s="1"/>
  <c r="O391" i="1"/>
  <c r="O390" i="1" s="1"/>
  <c r="O389" i="1" s="1"/>
  <c r="O388" i="1" s="1"/>
  <c r="P391" i="1"/>
  <c r="P390" i="1" s="1"/>
  <c r="P389" i="1" s="1"/>
  <c r="P388" i="1" s="1"/>
  <c r="J392" i="1"/>
  <c r="J391" i="1" s="1"/>
  <c r="J390" i="1" s="1"/>
  <c r="J389" i="1" s="1"/>
  <c r="J388" i="1" s="1"/>
  <c r="N395" i="1"/>
  <c r="N394" i="1" s="1"/>
  <c r="N393" i="1" s="1"/>
  <c r="P395" i="1"/>
  <c r="P394" i="1" s="1"/>
  <c r="P393" i="1" s="1"/>
  <c r="L396" i="1"/>
  <c r="L393" i="1" s="1"/>
  <c r="M396" i="1"/>
  <c r="M393" i="1" s="1"/>
  <c r="J397" i="1"/>
  <c r="J396" i="1" s="1"/>
  <c r="N397" i="1"/>
  <c r="N396" i="1" s="1"/>
  <c r="O397" i="1"/>
  <c r="O396" i="1" s="1"/>
  <c r="P397" i="1"/>
  <c r="P396" i="1" s="1"/>
  <c r="J399" i="1"/>
  <c r="N399" i="1"/>
  <c r="O399" i="1"/>
  <c r="P399" i="1"/>
  <c r="N401" i="1"/>
  <c r="O401" i="1"/>
  <c r="P401" i="1"/>
  <c r="J402" i="1"/>
  <c r="J401" i="1" s="1"/>
  <c r="N403" i="1"/>
  <c r="N408" i="1" s="1"/>
  <c r="N407" i="1" s="1"/>
  <c r="J410" i="1"/>
  <c r="J409" i="1" s="1"/>
  <c r="K410" i="1"/>
  <c r="L410" i="1"/>
  <c r="M410" i="1"/>
  <c r="N410" i="1"/>
  <c r="N409" i="1" s="1"/>
  <c r="O410" i="1"/>
  <c r="O409" i="1" s="1"/>
  <c r="P410" i="1"/>
  <c r="P409" i="1" s="1"/>
  <c r="L415" i="1"/>
  <c r="M415" i="1"/>
  <c r="N416" i="1"/>
  <c r="N415" i="1" s="1"/>
  <c r="O416" i="1"/>
  <c r="O415" i="1" s="1"/>
  <c r="P416" i="1"/>
  <c r="P415" i="1" s="1"/>
  <c r="J417" i="1"/>
  <c r="J416" i="1" s="1"/>
  <c r="J415" i="1" s="1"/>
  <c r="J421" i="1"/>
  <c r="N421" i="1"/>
  <c r="O421" i="1"/>
  <c r="P421" i="1"/>
  <c r="L427" i="1"/>
  <c r="M427" i="1"/>
  <c r="J428" i="1"/>
  <c r="J427" i="1" s="1"/>
  <c r="N428" i="1"/>
  <c r="N427" i="1" s="1"/>
  <c r="O428" i="1"/>
  <c r="O427" i="1" s="1"/>
  <c r="P428" i="1"/>
  <c r="P427" i="1" s="1"/>
  <c r="L430" i="1"/>
  <c r="M430" i="1"/>
  <c r="J431" i="1"/>
  <c r="J430" i="1"/>
  <c r="N431" i="1"/>
  <c r="N430" i="1" s="1"/>
  <c r="O431" i="1"/>
  <c r="O430" i="1" s="1"/>
  <c r="P431" i="1"/>
  <c r="P430" i="1" s="1"/>
  <c r="L433" i="1"/>
  <c r="M433" i="1"/>
  <c r="J434" i="1"/>
  <c r="J433" i="1" s="1"/>
  <c r="N434" i="1"/>
  <c r="N433" i="1" s="1"/>
  <c r="O434" i="1"/>
  <c r="O433" i="1" s="1"/>
  <c r="P434" i="1"/>
  <c r="P433" i="1" s="1"/>
  <c r="L437" i="1"/>
  <c r="L436" i="1" s="1"/>
  <c r="M437" i="1"/>
  <c r="M436" i="1" s="1"/>
  <c r="N440" i="1"/>
  <c r="N437" i="1"/>
  <c r="N436" i="1" s="1"/>
  <c r="O440" i="1"/>
  <c r="O437" i="1"/>
  <c r="O436" i="1" s="1"/>
  <c r="P440" i="1"/>
  <c r="P437" i="1" s="1"/>
  <c r="P436" i="1" s="1"/>
  <c r="J441" i="1"/>
  <c r="J440" i="1" s="1"/>
  <c r="J437" i="1" s="1"/>
  <c r="J436" i="1" s="1"/>
  <c r="N443" i="1"/>
  <c r="O443" i="1"/>
  <c r="P443" i="1"/>
  <c r="J445" i="1"/>
  <c r="J442" i="1"/>
  <c r="K445" i="1"/>
  <c r="L445" i="1"/>
  <c r="M445" i="1"/>
  <c r="N445" i="1"/>
  <c r="N442" i="1" s="1"/>
  <c r="O445" i="1"/>
  <c r="P445" i="1"/>
  <c r="J448" i="1"/>
  <c r="J447" i="1" s="1"/>
  <c r="N448" i="1"/>
  <c r="N447" i="1" s="1"/>
  <c r="O448" i="1"/>
  <c r="O447" i="1" s="1"/>
  <c r="P448" i="1"/>
  <c r="P447" i="1" s="1"/>
  <c r="J451" i="1"/>
  <c r="J450" i="1" s="1"/>
  <c r="N451" i="1"/>
  <c r="N450" i="1" s="1"/>
  <c r="O451" i="1"/>
  <c r="O450" i="1" s="1"/>
  <c r="P451" i="1"/>
  <c r="P450" i="1" s="1"/>
  <c r="AC451" i="1"/>
  <c r="N454" i="1"/>
  <c r="N453" i="1" s="1"/>
  <c r="O454" i="1"/>
  <c r="O453" i="1" s="1"/>
  <c r="P454" i="1"/>
  <c r="P453" i="1" s="1"/>
  <c r="J455" i="1"/>
  <c r="J454" i="1"/>
  <c r="J453" i="1" s="1"/>
  <c r="L456" i="1"/>
  <c r="M456" i="1"/>
  <c r="N457" i="1"/>
  <c r="N456" i="1" s="1"/>
  <c r="O457" i="1"/>
  <c r="O456" i="1"/>
  <c r="P457" i="1"/>
  <c r="P456" i="1" s="1"/>
  <c r="L459" i="1"/>
  <c r="M459" i="1"/>
  <c r="J463" i="1"/>
  <c r="J462" i="1"/>
  <c r="L463" i="1"/>
  <c r="L462" i="1" s="1"/>
  <c r="M463" i="1"/>
  <c r="M462" i="1"/>
  <c r="N463" i="1"/>
  <c r="N462" i="1" s="1"/>
  <c r="O463" i="1"/>
  <c r="O462" i="1" s="1"/>
  <c r="P463" i="1"/>
  <c r="P462" i="1" s="1"/>
  <c r="N468" i="1"/>
  <c r="O468" i="1"/>
  <c r="P468" i="1"/>
  <c r="J469" i="1"/>
  <c r="J468" i="1" s="1"/>
  <c r="N470" i="1"/>
  <c r="O470" i="1"/>
  <c r="P470" i="1"/>
  <c r="P467" i="1" s="1"/>
  <c r="J471" i="1"/>
  <c r="J470" i="1" s="1"/>
  <c r="J476" i="1"/>
  <c r="J475" i="1"/>
  <c r="N476" i="1"/>
  <c r="N475" i="1" s="1"/>
  <c r="O476" i="1"/>
  <c r="O475" i="1"/>
  <c r="P476" i="1"/>
  <c r="P475" i="1" s="1"/>
  <c r="L478" i="1"/>
  <c r="M478" i="1"/>
  <c r="J480" i="1"/>
  <c r="J479" i="1"/>
  <c r="N480" i="1"/>
  <c r="N479" i="1" s="1"/>
  <c r="O479" i="1"/>
  <c r="O478" i="1" s="1"/>
  <c r="O403" i="1" s="1"/>
  <c r="P479" i="1"/>
  <c r="P478" i="1" s="1"/>
  <c r="P403" i="1" s="1"/>
  <c r="J482" i="1"/>
  <c r="J481" i="1" s="1"/>
  <c r="N482" i="1"/>
  <c r="N481" i="1"/>
  <c r="J170" i="2"/>
  <c r="J169" i="2"/>
  <c r="J168" i="2" s="1"/>
  <c r="J146" i="3"/>
  <c r="J145" i="3" s="1"/>
  <c r="J235" i="1"/>
  <c r="J234" i="1" s="1"/>
  <c r="N467" i="1"/>
  <c r="J395" i="1"/>
  <c r="J393" i="1" s="1"/>
  <c r="H264" i="2"/>
  <c r="L250" i="1"/>
  <c r="O235" i="1"/>
  <c r="O234" i="1" s="1"/>
  <c r="J200" i="1"/>
  <c r="O121" i="1"/>
  <c r="O115" i="1" s="1"/>
  <c r="J121" i="1"/>
  <c r="J115" i="1" s="1"/>
  <c r="N107" i="1"/>
  <c r="M81" i="1"/>
  <c r="M80" i="1" s="1"/>
  <c r="M79" i="1" s="1"/>
  <c r="M78" i="1" s="1"/>
  <c r="O81" i="1"/>
  <c r="O80" i="1" s="1"/>
  <c r="O79" i="1" s="1"/>
  <c r="O78" i="1" s="1"/>
  <c r="J81" i="1"/>
  <c r="J80" i="1" s="1"/>
  <c r="J79" i="1" s="1"/>
  <c r="J78" i="1" s="1"/>
  <c r="P40" i="1"/>
  <c r="P39" i="1" s="1"/>
  <c r="L295" i="2"/>
  <c r="J289" i="2"/>
  <c r="J288" i="2"/>
  <c r="J287" i="2"/>
  <c r="J286" i="2"/>
  <c r="J285" i="2"/>
  <c r="K151" i="2"/>
  <c r="H59" i="2"/>
  <c r="H58" i="2"/>
  <c r="H57" i="2"/>
  <c r="H56" i="2"/>
  <c r="L299" i="1"/>
  <c r="N235" i="1"/>
  <c r="N234" i="1" s="1"/>
  <c r="N200" i="1"/>
  <c r="J107" i="1"/>
  <c r="O40" i="1"/>
  <c r="O39" i="1" s="1"/>
  <c r="L304" i="2"/>
  <c r="J231" i="2"/>
  <c r="I226" i="2"/>
  <c r="L170" i="2"/>
  <c r="L169" i="2" s="1"/>
  <c r="H170" i="2"/>
  <c r="H169" i="2"/>
  <c r="H168" i="2" s="1"/>
  <c r="L141" i="2"/>
  <c r="L140" i="2"/>
  <c r="I107" i="2"/>
  <c r="I106" i="2"/>
  <c r="L36" i="1"/>
  <c r="L35" i="1" s="1"/>
  <c r="L34" i="1" s="1"/>
  <c r="H141" i="2"/>
  <c r="H140" i="2"/>
  <c r="H131" i="2"/>
  <c r="H130" i="2"/>
  <c r="L329" i="1"/>
  <c r="J269" i="1"/>
  <c r="P235" i="1"/>
  <c r="P121" i="1"/>
  <c r="P115" i="1" s="1"/>
  <c r="L121" i="1"/>
  <c r="L115" i="1" s="1"/>
  <c r="L44" i="1"/>
  <c r="J40" i="1"/>
  <c r="J39" i="1" s="1"/>
  <c r="J304" i="2"/>
  <c r="K299" i="2"/>
  <c r="K295" i="2"/>
  <c r="K294" i="2"/>
  <c r="K293" i="2"/>
  <c r="K284" i="2"/>
  <c r="L264" i="2"/>
  <c r="H215" i="2"/>
  <c r="H214" i="2"/>
  <c r="I200" i="2"/>
  <c r="I199" i="2"/>
  <c r="H188" i="2"/>
  <c r="H151" i="2"/>
  <c r="L133" i="2"/>
  <c r="H120" i="2"/>
  <c r="H119" i="2"/>
  <c r="J108" i="2"/>
  <c r="H108" i="2"/>
  <c r="H107" i="2"/>
  <c r="H106" i="2"/>
  <c r="H105" i="2"/>
  <c r="H104" i="2"/>
  <c r="I88" i="2"/>
  <c r="I87" i="2" s="1"/>
  <c r="I86" i="2" s="1"/>
  <c r="K170" i="2"/>
  <c r="K169" i="2" s="1"/>
  <c r="L294" i="2"/>
  <c r="L293" i="2"/>
  <c r="L284" i="2"/>
  <c r="K215" i="2"/>
  <c r="K214" i="2"/>
  <c r="L181" i="2"/>
  <c r="L180" i="2"/>
  <c r="L179" i="2"/>
  <c r="L178" i="2" s="1"/>
  <c r="J316" i="2"/>
  <c r="H316" i="2"/>
  <c r="H315" i="2"/>
  <c r="H304" i="2"/>
  <c r="I295" i="2"/>
  <c r="I294" i="2"/>
  <c r="I293" i="2"/>
  <c r="I316" i="2"/>
  <c r="H295" i="2"/>
  <c r="L316" i="2"/>
  <c r="L315" i="2"/>
  <c r="I284" i="2"/>
  <c r="K315" i="2"/>
  <c r="J299" i="2"/>
  <c r="J295" i="2"/>
  <c r="J294" i="2"/>
  <c r="J293" i="2"/>
  <c r="J284" i="2"/>
  <c r="L241" i="2"/>
  <c r="L240" i="2"/>
  <c r="L239" i="2"/>
  <c r="L238" i="2"/>
  <c r="I231" i="2"/>
  <c r="L226" i="2"/>
  <c r="L225" i="2"/>
  <c r="H226" i="2"/>
  <c r="H225" i="2"/>
  <c r="H220" i="2"/>
  <c r="H213" i="2"/>
  <c r="K220" i="2"/>
  <c r="K213" i="2"/>
  <c r="J225" i="2"/>
  <c r="J220" i="2"/>
  <c r="J213" i="2"/>
  <c r="J107" i="2"/>
  <c r="J106" i="2"/>
  <c r="K264" i="2"/>
  <c r="L220" i="2"/>
  <c r="L213" i="2"/>
  <c r="I193" i="2"/>
  <c r="I170" i="2"/>
  <c r="I169" i="2"/>
  <c r="I168" i="2" s="1"/>
  <c r="I163" i="2" s="1"/>
  <c r="P334" i="1"/>
  <c r="P331" i="1"/>
  <c r="O300" i="1"/>
  <c r="O299" i="1"/>
  <c r="P269" i="1"/>
  <c r="P259" i="1"/>
  <c r="O244" i="1"/>
  <c r="N233" i="1"/>
  <c r="N232" i="1" s="1"/>
  <c r="J233" i="1"/>
  <c r="J232" i="1" s="1"/>
  <c r="N243" i="1"/>
  <c r="N242" i="1" s="1"/>
  <c r="J228" i="1"/>
  <c r="J225" i="1"/>
  <c r="N329" i="1"/>
  <c r="N330" i="1" s="1"/>
  <c r="M224" i="1"/>
  <c r="N300" i="1"/>
  <c r="N299" i="1" s="1"/>
  <c r="O233" i="1"/>
  <c r="O232" i="1" s="1"/>
  <c r="O215" i="1"/>
  <c r="O213" i="1" s="1"/>
  <c r="N143" i="1"/>
  <c r="N139" i="1"/>
  <c r="O143" i="1"/>
  <c r="P107" i="1"/>
  <c r="J175" i="1"/>
  <c r="J102" i="1"/>
  <c r="J243" i="1"/>
  <c r="J242" i="1"/>
  <c r="P233" i="1"/>
  <c r="P232" i="1" s="1"/>
  <c r="P234" i="1"/>
  <c r="J216" i="1"/>
  <c r="M121" i="1"/>
  <c r="M115" i="1" s="1"/>
  <c r="P216" i="1"/>
  <c r="N102" i="1"/>
  <c r="J94" i="1"/>
  <c r="J93" i="1" s="1"/>
  <c r="J92" i="1" s="1"/>
  <c r="L80" i="1"/>
  <c r="L79" i="1"/>
  <c r="L78" i="1"/>
  <c r="M36" i="1"/>
  <c r="M35" i="1" s="1"/>
  <c r="M34" i="1" s="1"/>
  <c r="N216" i="1"/>
  <c r="N40" i="1"/>
  <c r="N39" i="1" s="1"/>
  <c r="L107" i="1"/>
  <c r="L102" i="1"/>
  <c r="M43" i="1"/>
  <c r="M41" i="1" s="1"/>
  <c r="M40" i="1" s="1"/>
  <c r="M39" i="1" s="1"/>
  <c r="I225" i="2"/>
  <c r="I220" i="2"/>
  <c r="I213" i="2"/>
  <c r="H294" i="2"/>
  <c r="H293" i="2"/>
  <c r="H284" i="2"/>
  <c r="P329" i="1"/>
  <c r="P330" i="1" s="1"/>
  <c r="O335" i="1"/>
  <c r="O334" i="1"/>
  <c r="O329" i="1" s="1"/>
  <c r="O330" i="1" s="1"/>
  <c r="J224" i="1"/>
  <c r="N255" i="1" l="1"/>
  <c r="N259" i="1"/>
  <c r="O182" i="1"/>
  <c r="O183" i="1"/>
  <c r="J330" i="1"/>
  <c r="P244" i="1"/>
  <c r="P243" i="1"/>
  <c r="P242" i="1" s="1"/>
  <c r="J143" i="1"/>
  <c r="J139" i="1" s="1"/>
  <c r="J114" i="1" s="1"/>
  <c r="J30" i="1"/>
  <c r="O467" i="1"/>
  <c r="P485" i="1"/>
  <c r="N373" i="1"/>
  <c r="L175" i="1"/>
  <c r="N81" i="1"/>
  <c r="N80" i="1" s="1"/>
  <c r="N79" i="1" s="1"/>
  <c r="N78" i="1" s="1"/>
  <c r="O442" i="1"/>
  <c r="O373" i="1"/>
  <c r="M269" i="1"/>
  <c r="O269" i="1"/>
  <c r="N269" i="1"/>
  <c r="M249" i="1"/>
  <c r="O200" i="1"/>
  <c r="L200" i="1"/>
  <c r="M107" i="1"/>
  <c r="M102" i="1" s="1"/>
  <c r="O107" i="1"/>
  <c r="M30" i="1"/>
  <c r="J199" i="1"/>
  <c r="O485" i="1"/>
  <c r="P373" i="1"/>
  <c r="M299" i="1"/>
  <c r="L327" i="1"/>
  <c r="L326" i="1" s="1"/>
  <c r="N478" i="1"/>
  <c r="L403" i="1"/>
  <c r="J373" i="1"/>
  <c r="J327" i="1" s="1"/>
  <c r="J328" i="1" s="1"/>
  <c r="P184" i="1"/>
  <c r="M175" i="1"/>
  <c r="L143" i="1"/>
  <c r="L139" i="1" s="1"/>
  <c r="J478" i="1"/>
  <c r="J403" i="1"/>
  <c r="J408" i="1" s="1"/>
  <c r="J407" i="1" s="1"/>
  <c r="J467" i="1"/>
  <c r="M327" i="1"/>
  <c r="M199" i="1"/>
  <c r="P143" i="1"/>
  <c r="P139" i="1" s="1"/>
  <c r="O102" i="1"/>
  <c r="O224" i="1"/>
  <c r="J182" i="1"/>
  <c r="M403" i="1"/>
  <c r="M379" i="1"/>
  <c r="M378" i="1" s="1"/>
  <c r="L269" i="1"/>
  <c r="P80" i="1"/>
  <c r="P79" i="1" s="1"/>
  <c r="P78" i="1" s="1"/>
  <c r="N250" i="1"/>
  <c r="N249" i="1" s="1"/>
  <c r="L235" i="1"/>
  <c r="L233" i="1" s="1"/>
  <c r="N184" i="1"/>
  <c r="O139" i="1"/>
  <c r="P126" i="1"/>
  <c r="P114" i="1" s="1"/>
  <c r="L126" i="1"/>
  <c r="O94" i="1"/>
  <c r="O93" i="1" s="1"/>
  <c r="L41" i="1"/>
  <c r="L40" i="1" s="1"/>
  <c r="L39" i="1" s="1"/>
  <c r="L30" i="1" s="1"/>
  <c r="O309" i="1"/>
  <c r="O308" i="1" s="1"/>
  <c r="P224" i="1"/>
  <c r="N224" i="1"/>
  <c r="P200" i="1"/>
  <c r="O126" i="1"/>
  <c r="N94" i="1"/>
  <c r="N93" i="1" s="1"/>
  <c r="N92" i="1" s="1"/>
  <c r="P255" i="1"/>
  <c r="P250" i="1" s="1"/>
  <c r="P249" i="1" s="1"/>
  <c r="L184" i="1"/>
  <c r="L183" i="1" s="1"/>
  <c r="P175" i="1"/>
  <c r="N126" i="1"/>
  <c r="P309" i="1"/>
  <c r="P308" i="1" s="1"/>
  <c r="M139" i="1"/>
  <c r="M114" i="1" s="1"/>
  <c r="M29" i="1" s="1"/>
  <c r="M21" i="1" s="1"/>
  <c r="M126" i="1"/>
  <c r="M94" i="1"/>
  <c r="M93" i="1" s="1"/>
  <c r="M92" i="1" s="1"/>
  <c r="P30" i="1"/>
  <c r="P442" i="1"/>
  <c r="I177" i="2"/>
  <c r="H177" i="2"/>
  <c r="J163" i="2"/>
  <c r="H163" i="2"/>
  <c r="H129" i="2" s="1"/>
  <c r="K177" i="2"/>
  <c r="I129" i="2"/>
  <c r="J30" i="2"/>
  <c r="H30" i="2"/>
  <c r="J177" i="2"/>
  <c r="K38" i="2"/>
  <c r="K37" i="2" s="1"/>
  <c r="L188" i="2"/>
  <c r="L177" i="2" s="1"/>
  <c r="J130" i="2"/>
  <c r="J129" i="2" s="1"/>
  <c r="I38" i="2"/>
  <c r="I37" i="2" s="1"/>
  <c r="I30" i="2" s="1"/>
  <c r="L163" i="2"/>
  <c r="L129" i="2" s="1"/>
  <c r="K163" i="2"/>
  <c r="K129" i="2" s="1"/>
  <c r="P183" i="1"/>
  <c r="P182" i="1"/>
  <c r="M182" i="1"/>
  <c r="M183" i="1"/>
  <c r="L94" i="1"/>
  <c r="L93" i="1" s="1"/>
  <c r="L92" i="1" s="1"/>
  <c r="N328" i="1"/>
  <c r="N326" i="1"/>
  <c r="M161" i="1"/>
  <c r="N114" i="1"/>
  <c r="P94" i="1"/>
  <c r="P93" i="1" s="1"/>
  <c r="P92" i="1" s="1"/>
  <c r="N30" i="1"/>
  <c r="O175" i="1"/>
  <c r="O255" i="1"/>
  <c r="O250" i="1" s="1"/>
  <c r="O249" i="1" s="1"/>
  <c r="O199" i="1" s="1"/>
  <c r="O259" i="1"/>
  <c r="N182" i="1"/>
  <c r="N183" i="1"/>
  <c r="N175" i="1"/>
  <c r="N161" i="1"/>
  <c r="L161" i="1"/>
  <c r="P161" i="1"/>
  <c r="L114" i="1"/>
  <c r="O30" i="1"/>
  <c r="O326" i="1"/>
  <c r="P326" i="1"/>
  <c r="K41" i="4"/>
  <c r="K124" i="4" s="1"/>
  <c r="I321" i="3"/>
  <c r="J310" i="3"/>
  <c r="J301" i="3" s="1"/>
  <c r="J286" i="3"/>
  <c r="H256" i="3"/>
  <c r="H255" i="3" s="1"/>
  <c r="H254" i="3" s="1"/>
  <c r="H253" i="3" s="1"/>
  <c r="I256" i="3"/>
  <c r="I255" i="3" s="1"/>
  <c r="I254" i="3" s="1"/>
  <c r="I253" i="3" s="1"/>
  <c r="H156" i="3"/>
  <c r="H155" i="3" s="1"/>
  <c r="H148" i="3"/>
  <c r="H147" i="3" s="1"/>
  <c r="H146" i="3" s="1"/>
  <c r="H145" i="3" s="1"/>
  <c r="H228" i="3"/>
  <c r="H227" i="3" s="1"/>
  <c r="H197" i="3"/>
  <c r="H196" i="3" s="1"/>
  <c r="H195" i="3" s="1"/>
  <c r="H194" i="3" s="1"/>
  <c r="I286" i="3"/>
  <c r="J336" i="3"/>
  <c r="J335" i="3" s="1"/>
  <c r="I120" i="3"/>
  <c r="J120" i="3"/>
  <c r="H137" i="3"/>
  <c r="H138" i="3"/>
  <c r="I311" i="3"/>
  <c r="I310" i="3" s="1"/>
  <c r="I301" i="3" s="1"/>
  <c r="H311" i="3"/>
  <c r="H286" i="3"/>
  <c r="I336" i="3"/>
  <c r="I335" i="3" s="1"/>
  <c r="H336" i="3"/>
  <c r="H335" i="3" s="1"/>
  <c r="H121" i="3"/>
  <c r="I58" i="3"/>
  <c r="I57" i="3" s="1"/>
  <c r="I162" i="3"/>
  <c r="I161" i="3" s="1"/>
  <c r="I119" i="3"/>
  <c r="I118" i="3" s="1"/>
  <c r="J119" i="3"/>
  <c r="J118" i="3" s="1"/>
  <c r="H120" i="3"/>
  <c r="J58" i="3"/>
  <c r="J57" i="3" s="1"/>
  <c r="J162" i="3"/>
  <c r="J161" i="3" s="1"/>
  <c r="I204" i="3"/>
  <c r="H162" i="3"/>
  <c r="H161" i="3" s="1"/>
  <c r="I233" i="3"/>
  <c r="I226" i="3" s="1"/>
  <c r="H233" i="3"/>
  <c r="H204" i="3"/>
  <c r="H118" i="3"/>
  <c r="I38" i="3"/>
  <c r="I37" i="3" s="1"/>
  <c r="H38" i="3"/>
  <c r="H37" i="3" s="1"/>
  <c r="J178" i="3"/>
  <c r="J144" i="3" s="1"/>
  <c r="J204" i="3"/>
  <c r="J193" i="3" s="1"/>
  <c r="I30" i="3"/>
  <c r="I28" i="3" s="1"/>
  <c r="J38" i="3"/>
  <c r="J37" i="3" s="1"/>
  <c r="J30" i="3" s="1"/>
  <c r="J28" i="3" s="1"/>
  <c r="I178" i="3"/>
  <c r="I144" i="3" s="1"/>
  <c r="H178" i="3"/>
  <c r="N233" i="5"/>
  <c r="N300" i="5"/>
  <c r="N299" i="5" s="1"/>
  <c r="N200" i="5"/>
  <c r="N345" i="5"/>
  <c r="N329" i="5"/>
  <c r="N330" i="5" s="1"/>
  <c r="J503" i="5"/>
  <c r="M80" i="5"/>
  <c r="M79" i="5" s="1"/>
  <c r="M78" i="5" s="1"/>
  <c r="J183" i="5"/>
  <c r="J182" i="5"/>
  <c r="O326" i="5"/>
  <c r="O328" i="5"/>
  <c r="J234" i="5"/>
  <c r="M37" i="5"/>
  <c r="M36" i="5" s="1"/>
  <c r="M35" i="5" s="1"/>
  <c r="M34" i="5" s="1"/>
  <c r="M42" i="5"/>
  <c r="M41" i="5" s="1"/>
  <c r="M40" i="5" s="1"/>
  <c r="M39" i="5" s="1"/>
  <c r="L81" i="5"/>
  <c r="L80" i="5" s="1"/>
  <c r="L79" i="5" s="1"/>
  <c r="L78" i="5" s="1"/>
  <c r="M102" i="5"/>
  <c r="O107" i="5"/>
  <c r="O121" i="5"/>
  <c r="O115" i="5" s="1"/>
  <c r="J139" i="5"/>
  <c r="P143" i="5"/>
  <c r="M200" i="5"/>
  <c r="N309" i="5"/>
  <c r="N308" i="5" s="1"/>
  <c r="N328" i="5"/>
  <c r="J327" i="5"/>
  <c r="J328" i="5" s="1"/>
  <c r="J114" i="5"/>
  <c r="P80" i="5"/>
  <c r="P79" i="5" s="1"/>
  <c r="P78" i="5" s="1"/>
  <c r="J102" i="5"/>
  <c r="L139" i="5"/>
  <c r="J249" i="5"/>
  <c r="L102" i="5"/>
  <c r="N215" i="5"/>
  <c r="N213" i="5" s="1"/>
  <c r="L327" i="5"/>
  <c r="L326" i="5" s="1"/>
  <c r="P102" i="5"/>
  <c r="O40" i="5"/>
  <c r="O39" i="5" s="1"/>
  <c r="M126" i="5"/>
  <c r="N139" i="5"/>
  <c r="N114" i="5" s="1"/>
  <c r="O143" i="5"/>
  <c r="O255" i="5"/>
  <c r="O250" i="5" s="1"/>
  <c r="O249" i="5" s="1"/>
  <c r="N269" i="5"/>
  <c r="N182" i="5"/>
  <c r="P250" i="5"/>
  <c r="P249" i="5" s="1"/>
  <c r="M139" i="5"/>
  <c r="M114" i="5" s="1"/>
  <c r="L175" i="5"/>
  <c r="L183" i="5"/>
  <c r="M183" i="5"/>
  <c r="P200" i="5"/>
  <c r="P309" i="5"/>
  <c r="P308" i="5" s="1"/>
  <c r="P30" i="5"/>
  <c r="M161" i="5"/>
  <c r="P175" i="5"/>
  <c r="N175" i="5"/>
  <c r="N94" i="5"/>
  <c r="N93" i="5" s="1"/>
  <c r="N92" i="5" s="1"/>
  <c r="J330" i="5"/>
  <c r="M326" i="5"/>
  <c r="N161" i="5"/>
  <c r="O183" i="5"/>
  <c r="O182" i="5"/>
  <c r="M224" i="5"/>
  <c r="M199" i="5" s="1"/>
  <c r="M242" i="5"/>
  <c r="P326" i="5"/>
  <c r="P328" i="5"/>
  <c r="L199" i="5"/>
  <c r="L198" i="5" s="1"/>
  <c r="P94" i="5"/>
  <c r="P93" i="5" s="1"/>
  <c r="P92" i="5" s="1"/>
  <c r="O94" i="5"/>
  <c r="O93" i="5" s="1"/>
  <c r="O30" i="5"/>
  <c r="M94" i="5"/>
  <c r="M93" i="5" s="1"/>
  <c r="M92" i="5" s="1"/>
  <c r="O139" i="5"/>
  <c r="O114" i="5" s="1"/>
  <c r="L94" i="5"/>
  <c r="L93" i="5" s="1"/>
  <c r="L92" i="5" s="1"/>
  <c r="L161" i="5"/>
  <c r="J199" i="5"/>
  <c r="J232" i="5"/>
  <c r="J224" i="5"/>
  <c r="L126" i="5"/>
  <c r="L114" i="5" s="1"/>
  <c r="P139" i="5"/>
  <c r="P114" i="5" s="1"/>
  <c r="J161" i="5"/>
  <c r="P161" i="5"/>
  <c r="J94" i="5"/>
  <c r="J93" i="5" s="1"/>
  <c r="J92" i="5" s="1"/>
  <c r="O102" i="5"/>
  <c r="O161" i="5"/>
  <c r="L30" i="5"/>
  <c r="P232" i="5"/>
  <c r="P224" i="5"/>
  <c r="J30" i="5"/>
  <c r="M30" i="5"/>
  <c r="N40" i="5"/>
  <c r="N39" i="5" s="1"/>
  <c r="N30" i="5" s="1"/>
  <c r="P300" i="5"/>
  <c r="P299" i="5" s="1"/>
  <c r="O243" i="5"/>
  <c r="O244" i="5"/>
  <c r="J407" i="5"/>
  <c r="J412" i="5" s="1"/>
  <c r="J411" i="5" s="1"/>
  <c r="P503" i="5"/>
  <c r="O215" i="5"/>
  <c r="O213" i="5" s="1"/>
  <c r="O408" i="1"/>
  <c r="O407" i="1" s="1"/>
  <c r="P408" i="1"/>
  <c r="P407" i="1" s="1"/>
  <c r="L79" i="2"/>
  <c r="K79" i="2"/>
  <c r="K55" i="2" s="1"/>
  <c r="J79" i="2"/>
  <c r="J55" i="2" s="1"/>
  <c r="H79" i="2"/>
  <c r="H55" i="2" s="1"/>
  <c r="I79" i="2"/>
  <c r="I55" i="2" s="1"/>
  <c r="L30" i="2"/>
  <c r="L29" i="2" s="1"/>
  <c r="L55" i="2"/>
  <c r="H54" i="2"/>
  <c r="H92" i="3"/>
  <c r="I92" i="3"/>
  <c r="J92" i="3"/>
  <c r="N503" i="5"/>
  <c r="P126" i="4"/>
  <c r="J29" i="1" l="1"/>
  <c r="J20" i="1" s="1"/>
  <c r="P199" i="1"/>
  <c r="P198" i="1"/>
  <c r="R24" i="1" s="1"/>
  <c r="O114" i="1"/>
  <c r="N199" i="1"/>
  <c r="N198" i="1" s="1"/>
  <c r="M326" i="1"/>
  <c r="M198" i="1" s="1"/>
  <c r="P29" i="1"/>
  <c r="P20" i="1" s="1"/>
  <c r="L182" i="1"/>
  <c r="L29" i="1" s="1"/>
  <c r="L21" i="1" s="1"/>
  <c r="L232" i="1"/>
  <c r="L224" i="1"/>
  <c r="L199" i="1" s="1"/>
  <c r="L198" i="1" s="1"/>
  <c r="O92" i="1"/>
  <c r="O29" i="1" s="1"/>
  <c r="O20" i="1" s="1"/>
  <c r="J326" i="1"/>
  <c r="J198" i="1" s="1"/>
  <c r="O198" i="1"/>
  <c r="Q24" i="1" s="1"/>
  <c r="K54" i="2"/>
  <c r="I28" i="2"/>
  <c r="I29" i="2"/>
  <c r="L54" i="2"/>
  <c r="J54" i="2"/>
  <c r="J29" i="2"/>
  <c r="J28" i="2"/>
  <c r="I54" i="2"/>
  <c r="H29" i="2"/>
  <c r="H28" i="2"/>
  <c r="H27" i="2" s="1"/>
  <c r="N29" i="1"/>
  <c r="N20" i="1" s="1"/>
  <c r="H30" i="3"/>
  <c r="I193" i="3"/>
  <c r="H144" i="3"/>
  <c r="H226" i="3"/>
  <c r="H193" i="3" s="1"/>
  <c r="H56" i="3"/>
  <c r="N232" i="5"/>
  <c r="N224" i="5"/>
  <c r="N199" i="5"/>
  <c r="J326" i="5"/>
  <c r="J198" i="5" s="1"/>
  <c r="J29" i="5"/>
  <c r="J20" i="5" s="1"/>
  <c r="N29" i="5"/>
  <c r="N20" i="5" s="1"/>
  <c r="M29" i="5"/>
  <c r="M21" i="5" s="1"/>
  <c r="P199" i="5"/>
  <c r="P198" i="5" s="1"/>
  <c r="M198" i="5"/>
  <c r="O92" i="5"/>
  <c r="O29" i="5" s="1"/>
  <c r="O20" i="5" s="1"/>
  <c r="P29" i="5"/>
  <c r="P20" i="5" s="1"/>
  <c r="L29" i="5"/>
  <c r="L21" i="5" s="1"/>
  <c r="O242" i="5"/>
  <c r="O224" i="5"/>
  <c r="O199" i="5" s="1"/>
  <c r="O198" i="5" s="1"/>
  <c r="N412" i="5"/>
  <c r="N411" i="5" s="1"/>
  <c r="N326" i="5"/>
  <c r="K30" i="2"/>
  <c r="K28" i="2" s="1"/>
  <c r="L28" i="2"/>
  <c r="L27" i="2"/>
  <c r="N24" i="2" s="1"/>
  <c r="J56" i="3"/>
  <c r="J55" i="3" s="1"/>
  <c r="J27" i="3" s="1"/>
  <c r="J29" i="3"/>
  <c r="I56" i="3"/>
  <c r="I55" i="3" s="1"/>
  <c r="I27" i="3" s="1"/>
  <c r="I29" i="3"/>
  <c r="H28" i="3"/>
  <c r="I27" i="2" l="1"/>
  <c r="K29" i="2"/>
  <c r="K27" i="2" s="1"/>
  <c r="M24" i="2" s="1"/>
  <c r="J27" i="2"/>
  <c r="H27" i="3"/>
  <c r="H55" i="3"/>
  <c r="N198" i="5"/>
</calcChain>
</file>

<file path=xl/comments1.xml><?xml version="1.0" encoding="utf-8"?>
<comments xmlns="http://schemas.openxmlformats.org/spreadsheetml/2006/main">
  <authors>
    <author>1</author>
  </authors>
  <commentList>
    <comment ref="K6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<sst xmlns="http://schemas.openxmlformats.org/spreadsheetml/2006/main" count="8764" uniqueCount="911">
  <si>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</si>
  <si>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</si>
  <si>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</si>
  <si>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</si>
  <si>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</si>
  <si>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</si>
  <si>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</si>
  <si>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</si>
  <si>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</si>
  <si>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</si>
  <si>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</si>
  <si>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</si>
  <si>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</si>
  <si>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</si>
  <si>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</si>
  <si>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</si>
  <si>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</si>
  <si>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</si>
  <si>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</si>
  <si>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</si>
  <si>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</si>
  <si>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</si>
  <si>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</si>
  <si>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</si>
  <si>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</si>
  <si>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</si>
  <si>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</si>
  <si>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</si>
  <si>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</si>
  <si>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</si>
  <si>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</si>
  <si>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</si>
  <si>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</si>
  <si>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</si>
  <si>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</si>
  <si>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</si>
  <si>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</si>
  <si>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</si>
  <si>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</si>
  <si>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</si>
  <si>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</si>
  <si>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</si>
  <si>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</si>
  <si>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</si>
  <si>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</si>
  <si>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</si>
  <si>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</si>
  <si>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</si>
  <si>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</si>
  <si>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</si>
  <si>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</si>
  <si>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</si>
  <si>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</si>
  <si>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</si>
  <si>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</si>
  <si>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</si>
  <si>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</si>
  <si>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</si>
  <si>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</si>
  <si>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</si>
  <si>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</si>
  <si>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</si>
  <si>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</si>
  <si>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</si>
  <si>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</si>
  <si>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</si>
  <si>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</si>
  <si>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</si>
  <si>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</si>
  <si>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</si>
  <si>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</si>
  <si>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</si>
  <si>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</si>
  <si>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</si>
  <si>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</si>
  <si>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</si>
  <si>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</si>
  <si>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</si>
  <si>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</si>
  <si>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</si>
  <si>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</si>
  <si>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</si>
  <si>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</si>
  <si>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</si>
  <si>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</si>
  <si>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</si>
  <si>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</si>
  <si>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</si>
  <si>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</si>
  <si>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</si>
  <si>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</si>
  <si>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</si>
  <si>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</si>
  <si>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</si>
  <si>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</si>
  <si>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</si>
  <si>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</si>
  <si>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</si>
  <si>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</si>
  <si>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</si>
  <si>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</si>
  <si>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</si>
  <si>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</si>
  <si>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</si>
  <si>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</si>
  <si>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</si>
  <si>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</si>
  <si>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</si>
  <si>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</si>
  <si>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</si>
  <si>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</si>
  <si>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</si>
  <si>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</si>
  <si>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</si>
  <si>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</si>
  <si>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</si>
  <si>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</si>
  <si>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</si>
  <si>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</si>
  <si>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</si>
  <si>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</si>
  <si>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</si>
  <si>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</si>
  <si>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</si>
  <si>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</si>
  <si>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</si>
  <si>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</si>
  <si>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</si>
  <si>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</si>
  <si>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</si>
  <si>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</si>
  <si>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</si>
  <si>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</si>
  <si>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</si>
  <si>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</si>
  <si>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</si>
  <si>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</si>
  <si>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</si>
  <si>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</si>
  <si>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</si>
  <si>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</si>
  <si>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</si>
  <si>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</si>
  <si>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</si>
  <si>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</si>
  <si>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</si>
  <si>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</si>
  <si>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</si>
  <si>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</si>
  <si>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</si>
  <si>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</si>
  <si>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</si>
  <si>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</si>
  <si>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</si>
  <si>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</si>
  <si>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</si>
  <si>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</si>
  <si>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</si>
  <si>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</si>
  <si>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</si>
  <si>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</si>
  <si>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</si>
  <si>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</si>
  <si>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</si>
  <si>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</si>
  <si>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</si>
  <si>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</si>
  <si>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</si>
  <si>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</si>
  <si>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</si>
  <si>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</si>
  <si>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</si>
  <si>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</si>
  <si>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</si>
  <si>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</si>
  <si>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</si>
  <si>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</si>
  <si>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</si>
  <si>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</si>
  <si>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</si>
  <si>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</si>
  <si>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</si>
  <si>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</si>
  <si>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</si>
  <si>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</si>
  <si>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</si>
  <si>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</si>
  <si>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</si>
  <si>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</si>
  <si>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</si>
  <si>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</si>
  <si>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</si>
  <si>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</si>
  <si>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</si>
  <si>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</si>
  <si>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</si>
  <si>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</si>
  <si>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</si>
  <si>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</si>
  <si>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</si>
  <si>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</si>
  <si>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</si>
  <si>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</si>
  <si>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</si>
  <si>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</si>
  <si>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</si>
  <si>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</si>
  <si>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</si>
  <si>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</si>
  <si>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</si>
  <si>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</si>
  <si>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</si>
  <si>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</si>
  <si>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</si>
  <si>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</si>
  <si>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</si>
  <si>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</si>
  <si>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</si>
  <si>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</si>
  <si>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</si>
  <si>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</si>
  <si>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</si>
  <si>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</si>
  <si>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</si>
  <si>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</si>
  <si>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</si>
  <si>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</si>
  <si>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</si>
  <si>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</si>
  <si>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</si>
  <si>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</si>
  <si>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</si>
  <si>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</si>
  <si>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</si>
  <si>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</si>
  <si>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</si>
  <si>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</si>
  <si>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</si>
  <si>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</si>
  <si>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</si>
  <si>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</si>
  <si>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</si>
  <si>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</si>
  <si>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</si>
  <si>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</si>
  <si>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</si>
  <si>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</si>
  <si>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</si>
  <si>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</si>
  <si>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</si>
  <si>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</si>
  <si>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</si>
  <si>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</si>
  <si>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</si>
  <si>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</si>
  <si>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</si>
  <si>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</si>
  <si>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</si>
  <si>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</si>
  <si>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</si>
  <si>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</si>
  <si>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</si>
  <si>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</si>
  <si>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</si>
  <si>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</si>
  <si>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</si>
  <si>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</si>
  <si>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</si>
  <si>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</si>
  <si>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</si>
  <si>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</si>
  <si>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</si>
  <si>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</si>
  <si>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</si>
  <si>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</si>
  <si>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</si>
  <si>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</si>
  <si>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</si>
  <si>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</si>
  <si>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</si>
  <si>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</si>
  <si>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</si>
  <si>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</si>
  <si>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</si>
  <si>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</si>
  <si>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</si>
  <si>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</si>
  <si>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</si>
  <si>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</si>
  <si>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</si>
  <si>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</si>
  <si>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</si>
  <si>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</si>
  <si>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</si>
  <si>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</si>
  <si>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</si>
  <si>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</si>
  <si>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</si>
  <si>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</si>
  <si>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</si>
  <si>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</si>
  <si>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</si>
  <si>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</si>
  <si>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</si>
  <si>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</si>
  <si>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</si>
  <si>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</si>
  <si>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</si>
  <si>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</si>
  <si>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</si>
  <si>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</si>
  <si>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</si>
  <si>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</si>
  <si>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</si>
  <si>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</si>
  <si>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2018 год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</si>
  <si>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</si>
  <si>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</si>
  <si>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</si>
  <si>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</si>
  <si>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</si>
  <si>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</si>
  <si>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</si>
  <si>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</si>
  <si>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</si>
  <si>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</si>
  <si>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</si>
  <si>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</si>
  <si>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</si>
  <si>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</si>
  <si>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</si>
  <si>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</si>
  <si>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</si>
  <si>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</si>
  <si>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</si>
  <si>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</si>
  <si>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</si>
  <si>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</si>
  <si>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</si>
  <si>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</si>
  <si>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</si>
  <si>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</si>
  <si>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</si>
  <si>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</si>
  <si>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</si>
  <si>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</si>
  <si>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</si>
  <si>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</si>
  <si>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</si>
  <si>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</si>
  <si>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</si>
  <si>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</si>
  <si>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</si>
  <si>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</si>
  <si>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</si>
  <si>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</si>
  <si>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</si>
  <si>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</si>
  <si>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</si>
  <si>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</si>
  <si>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</si>
  <si>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</si>
  <si>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</si>
  <si>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</si>
  <si>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</si>
  <si>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</si>
  <si>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</si>
  <si>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</si>
  <si>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</si>
  <si>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</si>
  <si>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</si>
  <si>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</si>
  <si>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</si>
  <si>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</si>
  <si>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</si>
  <si>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</si>
  <si>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</si>
  <si>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</si>
  <si>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</si>
  <si>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</si>
  <si>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</si>
  <si>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</si>
  <si>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</si>
  <si>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</si>
  <si>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</si>
  <si>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</si>
  <si>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</si>
  <si>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</si>
  <si>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</si>
  <si>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</si>
  <si>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</si>
  <si>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</si>
  <si>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</si>
  <si>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</si>
  <si>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</si>
  <si>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</si>
  <si>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</si>
  <si>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</si>
  <si>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</si>
  <si>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</si>
  <si>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</si>
  <si>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</si>
  <si>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</si>
  <si>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</si>
  <si>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</si>
  <si>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</si>
  <si>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</si>
  <si>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</si>
  <si>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</si>
  <si>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</si>
  <si>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</si>
  <si>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</si>
  <si>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</si>
  <si>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</si>
  <si>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</si>
  <si>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</si>
  <si>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</si>
  <si>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</si>
  <si>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</si>
  <si>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</si>
  <si>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</si>
  <si>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</si>
  <si>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</si>
  <si>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</si>
  <si>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</si>
  <si>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</si>
  <si>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</si>
  <si>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</si>
  <si>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</si>
  <si>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</si>
  <si>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</si>
  <si>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</si>
  <si>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</si>
  <si>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</si>
  <si>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</si>
  <si>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</si>
  <si>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</si>
  <si>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</si>
  <si>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</si>
  <si>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</si>
  <si>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</si>
  <si>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</si>
  <si>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</si>
  <si>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</si>
  <si>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</si>
  <si>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</si>
  <si>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</si>
  <si>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</si>
  <si>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</si>
  <si>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</si>
  <si>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</si>
  <si>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</si>
  <si>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</si>
  <si>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</si>
  <si>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</si>
  <si>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</si>
  <si>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</si>
  <si>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</si>
  <si>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</si>
  <si>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</si>
  <si>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</si>
  <si>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</si>
  <si>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</si>
  <si>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</si>
  <si>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</si>
  <si>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</si>
  <si>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</si>
  <si>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</si>
  <si>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</si>
  <si>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</si>
  <si>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</si>
  <si>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</si>
  <si>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</si>
  <si>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</si>
  <si>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</si>
  <si>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</si>
  <si>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</si>
  <si>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</si>
  <si>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</si>
  <si>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</si>
  <si>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</si>
  <si>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</si>
  <si>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</si>
  <si>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</si>
  <si>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</si>
  <si>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</si>
  <si>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</si>
  <si>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</si>
  <si>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</si>
  <si>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</si>
  <si>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</si>
  <si>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</si>
  <si>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</si>
  <si>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</si>
  <si>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</si>
  <si>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</si>
  <si>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</si>
  <si>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</si>
  <si>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</si>
  <si>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</si>
  <si>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</si>
  <si>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</si>
  <si>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</si>
  <si>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</si>
  <si>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</si>
  <si>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</si>
  <si>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</si>
  <si>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</si>
  <si>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</si>
  <si>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</si>
  <si>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</si>
  <si>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</si>
  <si>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</si>
  <si>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</si>
  <si>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</si>
  <si>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</si>
  <si>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</si>
  <si>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</si>
  <si>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</si>
  <si>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</si>
  <si>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</si>
  <si>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</si>
  <si>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</si>
  <si>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</si>
  <si>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</si>
  <si>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</si>
  <si>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</si>
  <si>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</si>
  <si>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</si>
  <si>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</si>
  <si>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</si>
  <si>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</si>
  <si>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</si>
  <si>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</si>
  <si>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</si>
  <si>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</si>
  <si>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</si>
  <si>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</si>
  <si>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</si>
  <si>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</si>
  <si>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</si>
  <si>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</si>
  <si>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</si>
  <si>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</si>
  <si>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</si>
  <si>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</si>
  <si>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</si>
  <si>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</si>
  <si>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</si>
  <si>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</si>
  <si>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</si>
  <si>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</si>
  <si>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</si>
  <si>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</si>
  <si>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</si>
  <si>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</si>
  <si>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</si>
  <si>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</si>
  <si>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</si>
  <si>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</si>
  <si>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</si>
  <si>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</si>
  <si>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</si>
  <si>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</si>
  <si>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</si>
  <si>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</si>
  <si>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</si>
  <si>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</si>
  <si>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</si>
  <si>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</si>
  <si>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</si>
  <si>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</si>
  <si>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</si>
  <si>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</si>
  <si>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</si>
  <si>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</si>
  <si>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</si>
  <si>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</si>
  <si>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</si>
  <si>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</si>
  <si>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</si>
  <si>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</si>
  <si>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</si>
  <si>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</si>
  <si>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</si>
  <si>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</si>
  <si>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</si>
  <si>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</si>
  <si>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</si>
  <si>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</si>
  <si>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</si>
  <si>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</si>
  <si>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</si>
  <si>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</si>
  <si>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</si>
  <si>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</si>
  <si>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</si>
  <si>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</si>
  <si>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</si>
  <si>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</si>
  <si>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</si>
  <si>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</si>
  <si>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</si>
  <si>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</si>
  <si>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</si>
  <si>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</si>
  <si>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</si>
  <si>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</si>
  <si>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</si>
  <si>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</si>
  <si>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</si>
  <si>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</si>
  <si>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</si>
  <si>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</si>
  <si>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</si>
  <si>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</si>
  <si>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</si>
  <si>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</si>
  <si>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</si>
  <si>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</si>
  <si>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</si>
  <si>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</si>
  <si>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</si>
  <si>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на 2017 год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</si>
  <si>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</si>
  <si>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</si>
  <si>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</si>
  <si>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</si>
  <si>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</si>
  <si>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</si>
  <si>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</si>
  <si>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</si>
  <si>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           ПРОГНОЗИРУЕМЫЕ</t>
  </si>
  <si>
    <t xml:space="preserve">поступления доходов в местный бюджет </t>
  </si>
  <si>
    <t xml:space="preserve">               на  2017  год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</si>
  <si>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</si>
  <si>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</si>
  <si>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</si>
  <si>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</si>
  <si>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</si>
  <si>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</si>
  <si>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</si>
  <si>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</si>
  <si>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</si>
  <si>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</si>
  <si>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</si>
  <si>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</si>
  <si>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</si>
  <si>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</si>
  <si>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</si>
  <si>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</si>
  <si>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</si>
  <si>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</si>
  <si>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</si>
  <si>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</si>
  <si>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</si>
  <si>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</si>
  <si>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</si>
  <si>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</si>
  <si>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</si>
  <si>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</si>
  <si>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</si>
  <si>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</si>
  <si>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</si>
  <si>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</si>
  <si>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</si>
  <si>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</si>
  <si>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</si>
  <si>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</si>
  <si>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</si>
  <si>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</si>
  <si>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</si>
  <si>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</si>
  <si>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</si>
  <si>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</si>
  <si>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</si>
  <si>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</si>
  <si>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</si>
  <si>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</si>
  <si>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</si>
  <si>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</si>
  <si>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</si>
  <si>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</si>
  <si>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</si>
  <si>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</si>
  <si>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</si>
  <si>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</si>
  <si>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</si>
  <si>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</si>
  <si>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</si>
  <si>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</si>
  <si>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</si>
  <si>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</si>
  <si>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</si>
  <si>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</si>
  <si>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</si>
  <si>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</si>
  <si>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</si>
  <si>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</si>
  <si>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</si>
  <si>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</si>
  <si>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</si>
  <si>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</si>
  <si>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</si>
  <si>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</si>
  <si>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</si>
  <si>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</si>
  <si>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</si>
  <si>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</si>
  <si>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</si>
  <si>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</si>
  <si>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</si>
  <si>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</si>
  <si>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</si>
  <si>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</si>
  <si>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</si>
  <si>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</si>
  <si>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</si>
  <si>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</si>
  <si>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</si>
  <si>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</si>
  <si>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</si>
  <si>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</si>
  <si>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</si>
  <si>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</si>
  <si>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</si>
  <si>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</si>
  <si>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</si>
  <si>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</si>
  <si>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</si>
  <si>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</si>
  <si>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</si>
  <si>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</si>
  <si>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</si>
  <si>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</si>
  <si>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</si>
  <si>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</si>
  <si>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</si>
  <si>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</si>
  <si>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</si>
  <si>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</si>
  <si>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</si>
  <si>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</si>
  <si>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</si>
  <si>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</si>
  <si>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</si>
  <si>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</si>
  <si>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</si>
  <si>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</si>
  <si>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</si>
  <si>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</si>
  <si>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</si>
  <si>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</si>
  <si>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классификации расходов бюджетов  на 2017 год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</si>
  <si>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</si>
  <si>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</si>
  <si>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</si>
  <si>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</si>
  <si>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</si>
  <si>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</si>
  <si>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</si>
  <si>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</si>
  <si>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</si>
  <si>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</si>
  <si>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</si>
  <si>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</si>
  <si>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</si>
  <si>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</si>
  <si>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</si>
  <si>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</si>
  <si>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</si>
  <si>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</si>
  <si>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</si>
  <si>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</si>
  <si>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</si>
  <si>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</si>
  <si>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</si>
  <si>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</si>
  <si>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</si>
  <si>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</si>
  <si>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</si>
  <si>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</si>
  <si>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</si>
  <si>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</si>
  <si>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</si>
  <si>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</si>
  <si>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</si>
  <si>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</si>
  <si>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</si>
  <si>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</si>
  <si>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</si>
  <si>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</si>
  <si>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</si>
  <si>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</si>
  <si>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</si>
  <si>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</si>
  <si>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</si>
  <si>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</si>
  <si>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на плановый период 2018 и 2019 годов</t>
  </si>
  <si>
    <t>Сумма на 2019 год</t>
  </si>
  <si>
    <t>классификации расходов бюджетов  на плановый период 2018 и 2019 годов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</si>
  <si>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</si>
  <si>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</si>
  <si>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</si>
  <si>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</si>
  <si>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 xml:space="preserve">           на плановый период  2018 и 2019 годов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</si>
  <si>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</si>
  <si>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</si>
  <si>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</si>
  <si>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</si>
  <si>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 xml:space="preserve">на 2017 год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</si>
  <si>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</si>
  <si>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</si>
  <si>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</si>
  <si>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</si>
  <si>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</si>
  <si>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</si>
  <si>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 2017 год и плановый период 2018 и 2019 годов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</si>
  <si>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</si>
  <si>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</si>
  <si>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</si>
  <si>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</si>
  <si>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</si>
  <si>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</si>
  <si>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</si>
  <si>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</si>
  <si>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</si>
  <si>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</si>
  <si>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</si>
  <si>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</si>
  <si>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</si>
  <si>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Приложение  № 13</t>
  </si>
  <si>
    <t xml:space="preserve">от «  »              2013 года №   </t>
  </si>
  <si>
    <t>Бюджетные ассигнования на осуществление бюджетных инвестиций</t>
  </si>
  <si>
    <t>на осуществление капитальных вложений в объекты муниципальной  собственности</t>
  </si>
  <si>
    <t xml:space="preserve">  на 2017 год</t>
  </si>
  <si>
    <t>Наименование  объекта</t>
  </si>
  <si>
    <t>Сроки строительства</t>
  </si>
  <si>
    <t>Сумма,
тыс.рублей</t>
  </si>
  <si>
    <t>Проектирование газопровода высокого и низкого давления в пос.Тельмана, массив "Волков лес"</t>
  </si>
  <si>
    <t>2017 г.</t>
  </si>
  <si>
    <t>ИТОГО:</t>
  </si>
  <si>
    <t>Выполнение проекта реконструкции системы водоснабжения муниципального образования Тельмановское сельское поселение, в том числе проектно-изыскательские работы</t>
  </si>
  <si>
    <t>Приложение  № 14</t>
  </si>
  <si>
    <t xml:space="preserve">                                                                  Приложение 13</t>
  </si>
  <si>
    <t>Приложение №11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</si>
  <si>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</si>
  <si>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</si>
  <si>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</si>
  <si>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</si>
  <si>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</si>
  <si>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</si>
  <si>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</si>
  <si>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</si>
  <si>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</si>
  <si>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</si>
  <si>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</si>
  <si>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</si>
  <si>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</si>
  <si>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</si>
  <si>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</si>
  <si>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</si>
  <si>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</si>
  <si>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</si>
  <si>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</si>
  <si>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</si>
  <si>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    от  "22" декабря  2016 года № 217 </t>
  </si>
  <si>
    <t xml:space="preserve">    от  "22" декабря 2016  года №  217</t>
  </si>
  <si>
    <t xml:space="preserve">     от  "22" декабря 2016  года № 217   </t>
  </si>
  <si>
    <t>от  "22"  декабря 2016  № 217</t>
  </si>
  <si>
    <t xml:space="preserve">    от "22" декабря 2016 года № 217</t>
  </si>
  <si>
    <t xml:space="preserve">                                  от  "22" декабря 2016 года № 217  </t>
  </si>
  <si>
    <t xml:space="preserve">                                  от  "22" декабря 2016 года № 217   </t>
  </si>
  <si>
    <t xml:space="preserve">            от  "22"  декабря 2016  № 217 </t>
  </si>
  <si>
    <t>2 02 45160 10 0000 151</t>
  </si>
  <si>
    <t>99 9 01 72020</t>
  </si>
  <si>
    <t>Мероприятия по развитию общественной инфраструктуры муниципального значения на территории муниципального образования Тельмановское сельское  поселение Тосненского района Ленинградской области</t>
  </si>
  <si>
    <t>Мероприятия в сфере коммунального хозяйства, направленные  для обеспечения условий проживания населения, отвечающих стандартам качества</t>
  </si>
  <si>
    <t>99 9 01 00160</t>
  </si>
  <si>
    <t xml:space="preserve">       исполнение судебных актов</t>
  </si>
  <si>
    <t xml:space="preserve">       уплата налогов, сборов и иных платежей</t>
  </si>
  <si>
    <t xml:space="preserve">            от  "  "  июня 2017  №  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</si>
  <si>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</si>
  <si>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</si>
  <si>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</si>
  <si>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</si>
  <si>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</si>
  <si>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</si>
  <si>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</si>
  <si>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</si>
  <si>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</si>
  <si>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</si>
  <si>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2016-2017</t>
  </si>
  <si>
    <t>проектирование</t>
  </si>
  <si>
    <t>экспертиза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</si>
  <si>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</si>
  <si>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</si>
  <si>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2016-2018</t>
  </si>
  <si>
    <t>проектно-изыскательские работы</t>
  </si>
  <si>
    <t>Приложение  № 5</t>
  </si>
  <si>
    <t>Дотации бюджетам сельских поселений на выравнивание бюджетной обеспеченности</t>
  </si>
  <si>
    <t xml:space="preserve">Мероприятия по строительству и реконструкции объектов водоснабжения, водоотведения и очистки сточных вод </t>
  </si>
  <si>
    <t>99 901 14250</t>
  </si>
  <si>
    <t>Мероприятия по строительству и реконструкции объектов водоснабжения, водоотведения и очистки сточных вод</t>
  </si>
  <si>
    <t>Приложение  № 6</t>
  </si>
  <si>
    <t>Прочие субсидии бюджетам сельских поселений</t>
  </si>
  <si>
    <t xml:space="preserve">    от  "20 " июня  2017 года № 239 </t>
  </si>
  <si>
    <t>от  "20" июня 2017  № 239</t>
  </si>
  <si>
    <t xml:space="preserve">    от "20" июня 2017 года № 239</t>
  </si>
  <si>
    <t xml:space="preserve">            от  "20"  июня 2017  № 239</t>
  </si>
  <si>
    <t xml:space="preserve">     от  "20" июня 2017  года № 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</si>
</sst>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  <numFmt numFmtId="178" formatCode="_(* #,##0.0000_);_(* \(#,##0.0000\);_(* &quot;-&quot;??_);_(@_)"/>
    <numFmt numFmtId="179" formatCode="#,##0.0000"/>
    <numFmt numFmtId="180" formatCode="0.0000"/>
  </numFmts>
  <fonts count="65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b/>
      <sz val="11"/>
      <name val="Arial"/>
      <family val="2"/>
      <charset val="204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169" fontId="45" fillId="0" borderId="0" applyFont="0" applyFill="0" applyBorder="0" applyAlignment="0" applyProtection="0"/>
    <xf numFmtId="0" fontId="45" fillId="0" borderId="0"/>
    <xf numFmtId="0" fontId="2" fillId="0" borderId="0"/>
    <xf numFmtId="169" fontId="2" fillId="0" borderId="0" applyFont="0" applyFill="0" applyBorder="0" applyAlignment="0" applyProtection="0"/>
  </cellStyleXfs>
  <cellXfs count="1432">
    <xf numFmtId="0" fontId="0" fillId="0" borderId="0" xfId="0"/>
    <xf numFmtId="0" fontId="2" fillId="0" borderId="0" xfId="3" applyFont="1" applyFill="1"/>
    <xf numFmtId="0" fontId="2" fillId="0" borderId="0" xfId="3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" fillId="0" borderId="2" xfId="3" applyFont="1" applyFill="1" applyBorder="1"/>
    <xf numFmtId="49" fontId="4" fillId="0" borderId="4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/>
    <xf numFmtId="167" fontId="5" fillId="0" borderId="6" xfId="3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/>
    <xf numFmtId="16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/>
    <xf numFmtId="49" fontId="5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/>
    <xf numFmtId="0" fontId="2" fillId="0" borderId="12" xfId="3" applyFont="1" applyFill="1" applyBorder="1"/>
    <xf numFmtId="49" fontId="8" fillId="0" borderId="0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2" fillId="0" borderId="15" xfId="3" applyFont="1" applyFill="1" applyBorder="1"/>
    <xf numFmtId="0" fontId="2" fillId="0" borderId="16" xfId="3" applyFont="1" applyFill="1" applyBorder="1"/>
    <xf numFmtId="49" fontId="8" fillId="0" borderId="16" xfId="3" applyNumberFormat="1" applyFont="1" applyFill="1" applyBorder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167" fontId="4" fillId="0" borderId="1" xfId="3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167" fontId="9" fillId="0" borderId="9" xfId="3" applyNumberFormat="1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167" fontId="4" fillId="0" borderId="17" xfId="3" applyNumberFormat="1" applyFont="1" applyFill="1" applyBorder="1" applyAlignment="1">
      <alignment horizontal="right" vertical="center" wrapText="1"/>
    </xf>
    <xf numFmtId="167" fontId="4" fillId="0" borderId="18" xfId="3" applyNumberFormat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vertical="top" wrapText="1"/>
    </xf>
    <xf numFmtId="167" fontId="2" fillId="0" borderId="7" xfId="3" applyNumberFormat="1" applyFont="1" applyFill="1" applyBorder="1"/>
    <xf numFmtId="167" fontId="2" fillId="0" borderId="1" xfId="3" applyNumberFormat="1" applyFont="1" applyFill="1" applyBorder="1"/>
    <xf numFmtId="167" fontId="4" fillId="0" borderId="10" xfId="3" applyNumberFormat="1" applyFont="1" applyFill="1" applyBorder="1" applyAlignment="1">
      <alignment vertical="center" wrapText="1"/>
    </xf>
    <xf numFmtId="167" fontId="6" fillId="0" borderId="17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167" fontId="8" fillId="0" borderId="10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5" fontId="4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vertical="center" wrapText="1"/>
    </xf>
    <xf numFmtId="166" fontId="4" fillId="0" borderId="15" xfId="1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12" fillId="0" borderId="0" xfId="3" applyFont="1" applyFill="1"/>
    <xf numFmtId="0" fontId="12" fillId="0" borderId="0" xfId="3" applyFont="1" applyFill="1" applyBorder="1"/>
    <xf numFmtId="0" fontId="12" fillId="0" borderId="8" xfId="3" applyFont="1" applyFill="1" applyBorder="1"/>
    <xf numFmtId="0" fontId="5" fillId="0" borderId="0" xfId="0" applyFont="1" applyFill="1" applyBorder="1"/>
    <xf numFmtId="166" fontId="9" fillId="0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9" fontId="5" fillId="0" borderId="19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13" fillId="0" borderId="7" xfId="4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/>
    <xf numFmtId="0" fontId="5" fillId="0" borderId="7" xfId="3" applyNumberFormat="1" applyFont="1" applyFill="1" applyBorder="1" applyAlignment="1">
      <alignment horizontal="left" vertical="center" wrapText="1" shrinkToFit="1"/>
    </xf>
    <xf numFmtId="168" fontId="5" fillId="0" borderId="1" xfId="4" applyNumberFormat="1" applyFont="1" applyFill="1" applyBorder="1" applyAlignment="1" applyProtection="1">
      <alignment horizontal="left" vertical="center" wrapText="1"/>
    </xf>
    <xf numFmtId="168" fontId="5" fillId="0" borderId="7" xfId="3" applyNumberFormat="1" applyFont="1" applyFill="1" applyBorder="1" applyAlignment="1">
      <alignment horizontal="left" vertical="center" wrapText="1"/>
    </xf>
    <xf numFmtId="168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 shrinkToFi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7" xfId="3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top" wrapText="1"/>
    </xf>
    <xf numFmtId="0" fontId="2" fillId="0" borderId="21" xfId="3" applyFont="1" applyFill="1" applyBorder="1"/>
    <xf numFmtId="0" fontId="13" fillId="0" borderId="0" xfId="4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 vertical="center" wrapText="1"/>
    </xf>
    <xf numFmtId="167" fontId="9" fillId="0" borderId="15" xfId="3" applyNumberFormat="1" applyFont="1" applyFill="1" applyBorder="1" applyAlignment="1">
      <alignment vertical="center" wrapText="1"/>
    </xf>
    <xf numFmtId="167" fontId="9" fillId="0" borderId="23" xfId="3" applyNumberFormat="1" applyFont="1" applyFill="1" applyBorder="1" applyAlignment="1">
      <alignment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vertical="top" wrapText="1"/>
    </xf>
    <xf numFmtId="0" fontId="7" fillId="0" borderId="24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3" applyFont="1" applyFill="1" applyBorder="1"/>
    <xf numFmtId="0" fontId="5" fillId="0" borderId="7" xfId="3" applyNumberFormat="1" applyFont="1" applyFill="1" applyBorder="1" applyAlignment="1">
      <alignment horizontal="left" vertical="center" wrapText="1"/>
    </xf>
    <xf numFmtId="0" fontId="15" fillId="0" borderId="8" xfId="3" applyFont="1" applyFill="1" applyBorder="1"/>
    <xf numFmtId="164" fontId="5" fillId="0" borderId="1" xfId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center" wrapText="1"/>
    </xf>
    <xf numFmtId="0" fontId="18" fillId="0" borderId="0" xfId="6" applyFont="1" applyFill="1" applyBorder="1" applyAlignment="1"/>
    <xf numFmtId="169" fontId="2" fillId="0" borderId="0" xfId="2" applyFont="1" applyFill="1" applyBorder="1"/>
    <xf numFmtId="166" fontId="9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 wrapText="1"/>
    </xf>
    <xf numFmtId="165" fontId="9" fillId="0" borderId="1" xfId="3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right" vertical="center"/>
    </xf>
    <xf numFmtId="167" fontId="9" fillId="0" borderId="7" xfId="1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left" vertical="top" wrapText="1"/>
    </xf>
    <xf numFmtId="165" fontId="9" fillId="0" borderId="26" xfId="1" applyNumberFormat="1" applyFont="1" applyFill="1" applyBorder="1" applyAlignment="1">
      <alignment horizontal="center" vertical="center"/>
    </xf>
    <xf numFmtId="168" fontId="19" fillId="0" borderId="26" xfId="0" applyNumberFormat="1" applyFont="1" applyFill="1" applyBorder="1" applyAlignment="1">
      <alignment horizontal="center" vertical="top" wrapText="1"/>
    </xf>
    <xf numFmtId="165" fontId="2" fillId="0" borderId="27" xfId="1" applyNumberFormat="1" applyFont="1" applyFill="1" applyBorder="1" applyAlignment="1">
      <alignment horizontal="right"/>
    </xf>
    <xf numFmtId="0" fontId="9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 vertical="center"/>
    </xf>
    <xf numFmtId="0" fontId="2" fillId="0" borderId="29" xfId="3" applyFont="1" applyFill="1" applyBorder="1"/>
    <xf numFmtId="0" fontId="17" fillId="0" borderId="1" xfId="3" applyFont="1" applyFill="1" applyBorder="1" applyAlignment="1">
      <alignment horizontal="lef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0" fontId="22" fillId="0" borderId="0" xfId="3" applyFont="1" applyFill="1" applyAlignment="1">
      <alignment horizontal="center" vertical="center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7" fontId="9" fillId="0" borderId="7" xfId="3" applyNumberFormat="1" applyFont="1" applyFill="1" applyBorder="1" applyAlignment="1">
      <alignment vertical="center" wrapText="1"/>
    </xf>
    <xf numFmtId="167" fontId="5" fillId="0" borderId="7" xfId="3" applyNumberFormat="1" applyFont="1" applyFill="1" applyBorder="1" applyAlignment="1">
      <alignment horizontal="right" vertical="center"/>
    </xf>
    <xf numFmtId="49" fontId="4" fillId="0" borderId="10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7" fontId="4" fillId="0" borderId="14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wrapText="1"/>
    </xf>
    <xf numFmtId="0" fontId="17" fillId="0" borderId="1" xfId="3" applyFont="1" applyFill="1" applyBorder="1" applyAlignment="1">
      <alignment wrapText="1"/>
    </xf>
    <xf numFmtId="164" fontId="20" fillId="0" borderId="1" xfId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 applyProtection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center"/>
    </xf>
    <xf numFmtId="165" fontId="25" fillId="0" borderId="0" xfId="1" applyNumberFormat="1" applyFont="1" applyFill="1" applyAlignment="1">
      <alignment horizontal="right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 vertical="center"/>
    </xf>
    <xf numFmtId="167" fontId="2" fillId="0" borderId="0" xfId="3" applyNumberFormat="1" applyFont="1" applyFill="1"/>
    <xf numFmtId="0" fontId="25" fillId="0" borderId="0" xfId="3" applyFont="1" applyFill="1" applyAlignment="1">
      <alignment wrapText="1"/>
    </xf>
    <xf numFmtId="0" fontId="2" fillId="0" borderId="0" xfId="3" applyFont="1" applyFill="1" applyAlignment="1">
      <alignment horizontal="right"/>
    </xf>
    <xf numFmtId="170" fontId="26" fillId="0" borderId="0" xfId="3" applyNumberFormat="1" applyFont="1" applyFill="1" applyBorder="1" applyAlignment="1">
      <alignment horizontal="center"/>
    </xf>
    <xf numFmtId="170" fontId="26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Alignment="1">
      <alignment horizontal="right" vertical="center" wrapText="1"/>
    </xf>
    <xf numFmtId="167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left"/>
    </xf>
    <xf numFmtId="165" fontId="28" fillId="0" borderId="0" xfId="1" applyNumberFormat="1" applyFont="1" applyFill="1" applyAlignment="1">
      <alignment horizontal="right"/>
    </xf>
    <xf numFmtId="0" fontId="28" fillId="0" borderId="0" xfId="3" applyFont="1" applyFill="1" applyAlignment="1">
      <alignment horizontal="center" vertical="center"/>
    </xf>
    <xf numFmtId="49" fontId="28" fillId="0" borderId="0" xfId="3" applyNumberFormat="1" applyFont="1" applyFill="1" applyAlignment="1">
      <alignment horizontal="right" vertical="center"/>
    </xf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left" vertical="center"/>
    </xf>
    <xf numFmtId="0" fontId="29" fillId="0" borderId="0" xfId="7" applyFont="1" applyFill="1" applyBorder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9" fillId="0" borderId="0" xfId="7" applyFont="1" applyFill="1" applyAlignment="1">
      <alignment horizontal="right"/>
    </xf>
    <xf numFmtId="0" fontId="25" fillId="0" borderId="0" xfId="3" applyFont="1" applyFill="1" applyAlignment="1">
      <alignment horizontal="right" vertical="center"/>
    </xf>
    <xf numFmtId="0" fontId="29" fillId="0" borderId="0" xfId="7" applyFont="1" applyFill="1" applyAlignment="1"/>
    <xf numFmtId="165" fontId="11" fillId="0" borderId="1" xfId="5" applyNumberFormat="1" applyFont="1" applyFill="1" applyBorder="1" applyAlignment="1">
      <alignment horizontal="left" vertical="center" wrapText="1"/>
    </xf>
    <xf numFmtId="165" fontId="2" fillId="0" borderId="0" xfId="24" applyNumberFormat="1" applyFont="1" applyFill="1" applyAlignment="1">
      <alignment horizontal="right"/>
    </xf>
    <xf numFmtId="167" fontId="33" fillId="0" borderId="4" xfId="5" applyNumberFormat="1" applyFont="1" applyFill="1" applyBorder="1" applyAlignment="1">
      <alignment horizontal="right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left" vertical="center" wrapText="1" indent="2"/>
    </xf>
    <xf numFmtId="171" fontId="33" fillId="0" borderId="4" xfId="5" applyNumberFormat="1" applyFont="1" applyFill="1" applyBorder="1" applyAlignment="1">
      <alignment horizontal="left" vertical="center" wrapText="1" indent="2"/>
    </xf>
    <xf numFmtId="0" fontId="33" fillId="0" borderId="5" xfId="5" applyFont="1" applyFill="1" applyBorder="1" applyAlignment="1">
      <alignment horizontal="center" vertical="center"/>
    </xf>
    <xf numFmtId="167" fontId="33" fillId="0" borderId="9" xfId="5" applyNumberFormat="1" applyFont="1" applyFill="1" applyBorder="1" applyAlignment="1">
      <alignment horizontal="right" vertical="center" wrapText="1"/>
    </xf>
    <xf numFmtId="167" fontId="33" fillId="0" borderId="1" xfId="5" applyNumberFormat="1" applyFont="1" applyFill="1" applyBorder="1" applyAlignment="1">
      <alignment horizontal="righ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5" fontId="33" fillId="0" borderId="1" xfId="5" applyNumberFormat="1" applyFont="1" applyFill="1" applyBorder="1" applyAlignment="1">
      <alignment horizontal="left" vertical="center" wrapText="1"/>
    </xf>
    <xf numFmtId="0" fontId="33" fillId="0" borderId="8" xfId="5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left" vertical="center" wrapText="1"/>
    </xf>
    <xf numFmtId="167" fontId="35" fillId="0" borderId="9" xfId="5" applyNumberFormat="1" applyFont="1" applyFill="1" applyBorder="1" applyAlignment="1">
      <alignment horizontal="right" vertical="center" wrapText="1"/>
    </xf>
    <xf numFmtId="167" fontId="35" fillId="0" borderId="1" xfId="5" applyNumberFormat="1" applyFont="1" applyFill="1" applyBorder="1" applyAlignment="1">
      <alignment horizontal="right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165" fontId="35" fillId="0" borderId="1" xfId="5" applyNumberFormat="1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0" fontId="35" fillId="0" borderId="8" xfId="5" applyFont="1" applyFill="1" applyBorder="1" applyAlignment="1">
      <alignment horizontal="center" vertical="center"/>
    </xf>
    <xf numFmtId="171" fontId="35" fillId="0" borderId="1" xfId="5" applyNumberFormat="1" applyFont="1" applyFill="1" applyBorder="1" applyAlignment="1">
      <alignment horizontal="left" vertical="center" wrapText="1"/>
    </xf>
    <xf numFmtId="165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/>
    </xf>
    <xf numFmtId="167" fontId="35" fillId="0" borderId="20" xfId="5" applyNumberFormat="1" applyFont="1" applyFill="1" applyBorder="1" applyAlignment="1">
      <alignment horizontal="right" vertical="center" wrapText="1"/>
    </xf>
    <xf numFmtId="167" fontId="35" fillId="0" borderId="2" xfId="5" applyNumberFormat="1" applyFont="1" applyFill="1" applyBorder="1" applyAlignment="1">
      <alignment horizontal="right" vertical="center" wrapText="1"/>
    </xf>
    <xf numFmtId="49" fontId="35" fillId="0" borderId="2" xfId="5" applyNumberFormat="1" applyFont="1" applyFill="1" applyBorder="1" applyAlignment="1">
      <alignment horizontal="center" vertical="center" wrapText="1"/>
    </xf>
    <xf numFmtId="165" fontId="35" fillId="0" borderId="2" xfId="5" applyNumberFormat="1" applyFont="1" applyFill="1" applyBorder="1" applyAlignment="1">
      <alignment horizontal="left" vertical="center" wrapText="1"/>
    </xf>
    <xf numFmtId="171" fontId="35" fillId="0" borderId="2" xfId="5" applyNumberFormat="1" applyFont="1" applyFill="1" applyBorder="1" applyAlignment="1">
      <alignment horizontal="left" vertical="center" wrapText="1"/>
    </xf>
    <xf numFmtId="0" fontId="33" fillId="0" borderId="21" xfId="5" applyFont="1" applyFill="1" applyBorder="1" applyAlignment="1">
      <alignment horizontal="center" vertical="center"/>
    </xf>
    <xf numFmtId="167" fontId="35" fillId="0" borderId="31" xfId="5" applyNumberFormat="1" applyFont="1" applyFill="1" applyBorder="1" applyAlignment="1">
      <alignment horizontal="right" vertical="center" wrapText="1"/>
    </xf>
    <xf numFmtId="167" fontId="35" fillId="0" borderId="32" xfId="5" applyNumberFormat="1" applyFont="1" applyFill="1" applyBorder="1" applyAlignment="1">
      <alignment horizontal="right" vertical="center" wrapText="1"/>
    </xf>
    <xf numFmtId="167" fontId="33" fillId="0" borderId="32" xfId="5" applyNumberFormat="1" applyFont="1" applyFill="1" applyBorder="1" applyAlignment="1">
      <alignment horizontal="right" vertical="center" wrapText="1"/>
    </xf>
    <xf numFmtId="49" fontId="33" fillId="0" borderId="32" xfId="5" applyNumberFormat="1" applyFont="1" applyFill="1" applyBorder="1" applyAlignment="1">
      <alignment horizontal="center" vertical="center" wrapText="1"/>
    </xf>
    <xf numFmtId="49" fontId="35" fillId="0" borderId="32" xfId="5" applyNumberFormat="1" applyFont="1" applyFill="1" applyBorder="1" applyAlignment="1">
      <alignment horizontal="center" vertical="center" wrapText="1"/>
    </xf>
    <xf numFmtId="0" fontId="35" fillId="0" borderId="32" xfId="8" applyFont="1" applyFill="1" applyBorder="1" applyAlignment="1">
      <alignment horizontal="left" vertical="center" wrapText="1"/>
    </xf>
    <xf numFmtId="0" fontId="35" fillId="0" borderId="33" xfId="5" applyFont="1" applyFill="1" applyBorder="1" applyAlignment="1">
      <alignment horizontal="center" vertical="center"/>
    </xf>
    <xf numFmtId="167" fontId="33" fillId="0" borderId="34" xfId="5" applyNumberFormat="1" applyFont="1" applyFill="1" applyBorder="1" applyAlignment="1">
      <alignment horizontal="right" vertical="center" wrapText="1"/>
    </xf>
    <xf numFmtId="167" fontId="33" fillId="0" borderId="23" xfId="5" applyNumberFormat="1" applyFont="1" applyFill="1" applyBorder="1" applyAlignment="1">
      <alignment horizontal="right" vertical="center" wrapText="1"/>
    </xf>
    <xf numFmtId="49" fontId="33" fillId="0" borderId="23" xfId="5" applyNumberFormat="1" applyFont="1" applyFill="1" applyBorder="1" applyAlignment="1">
      <alignment horizontal="center" vertical="center" wrapText="1"/>
    </xf>
    <xf numFmtId="165" fontId="33" fillId="0" borderId="23" xfId="5" applyNumberFormat="1" applyFont="1" applyFill="1" applyBorder="1" applyAlignment="1">
      <alignment horizontal="left" vertical="center" wrapText="1" indent="2"/>
    </xf>
    <xf numFmtId="171" fontId="33" fillId="0" borderId="23" xfId="5" applyNumberFormat="1" applyFont="1" applyFill="1" applyBorder="1" applyAlignment="1">
      <alignment horizontal="left" vertical="center" wrapText="1" indent="2"/>
    </xf>
    <xf numFmtId="0" fontId="33" fillId="0" borderId="24" xfId="5" applyFont="1" applyFill="1" applyBorder="1" applyAlignment="1">
      <alignment vertical="center"/>
    </xf>
    <xf numFmtId="0" fontId="33" fillId="0" borderId="8" xfId="5" applyFont="1" applyFill="1" applyBorder="1" applyAlignment="1">
      <alignment vertical="center"/>
    </xf>
    <xf numFmtId="0" fontId="33" fillId="0" borderId="1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72" fontId="33" fillId="0" borderId="1" xfId="5" applyNumberFormat="1" applyFont="1" applyFill="1" applyBorder="1" applyAlignment="1">
      <alignment horizontal="left" vertical="center" wrapText="1" indent="2"/>
    </xf>
    <xf numFmtId="0" fontId="33" fillId="0" borderId="1" xfId="9" applyFont="1" applyFill="1" applyBorder="1" applyAlignment="1">
      <alignment horizontal="justify" vertical="top" wrapText="1"/>
    </xf>
    <xf numFmtId="0" fontId="33" fillId="0" borderId="7" xfId="3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left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1" xfId="14" applyNumberFormat="1" applyFont="1" applyFill="1" applyBorder="1" applyAlignment="1">
      <alignment horizontal="right" vertical="center"/>
    </xf>
    <xf numFmtId="49" fontId="33" fillId="0" borderId="1" xfId="12" applyNumberFormat="1" applyFont="1" applyFill="1" applyBorder="1" applyAlignment="1" applyProtection="1">
      <alignment horizontal="center" vertical="center" wrapText="1"/>
    </xf>
    <xf numFmtId="49" fontId="35" fillId="0" borderId="1" xfId="12" applyNumberFormat="1" applyFont="1" applyFill="1" applyBorder="1" applyAlignment="1" applyProtection="1">
      <alignment horizontal="center" vertical="center" wrapText="1"/>
    </xf>
    <xf numFmtId="171" fontId="33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horizontal="center" vertical="center"/>
    </xf>
    <xf numFmtId="171" fontId="33" fillId="0" borderId="1" xfId="9" applyNumberFormat="1" applyFont="1" applyFill="1" applyBorder="1" applyAlignment="1">
      <alignment vertical="center" wrapText="1"/>
    </xf>
    <xf numFmtId="165" fontId="33" fillId="0" borderId="8" xfId="5" applyNumberFormat="1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center" vertical="center" wrapText="1"/>
    </xf>
    <xf numFmtId="165" fontId="33" fillId="0" borderId="8" xfId="5" applyNumberFormat="1" applyFont="1" applyFill="1" applyBorder="1" applyAlignment="1">
      <alignment vertical="center" wrapText="1"/>
    </xf>
    <xf numFmtId="0" fontId="35" fillId="0" borderId="7" xfId="3" applyFont="1" applyFill="1" applyBorder="1" applyAlignment="1">
      <alignment vertical="top" wrapText="1"/>
    </xf>
    <xf numFmtId="167" fontId="36" fillId="0" borderId="9" xfId="14" applyNumberFormat="1" applyFont="1" applyFill="1" applyBorder="1" applyAlignment="1">
      <alignment horizontal="right" vertical="center"/>
    </xf>
    <xf numFmtId="167" fontId="36" fillId="0" borderId="1" xfId="14" applyNumberFormat="1" applyFont="1" applyFill="1" applyBorder="1" applyAlignment="1">
      <alignment horizontal="right" vertical="center"/>
    </xf>
    <xf numFmtId="171" fontId="35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vertical="center"/>
    </xf>
    <xf numFmtId="0" fontId="5" fillId="0" borderId="7" xfId="9" applyFont="1" applyFill="1" applyBorder="1" applyAlignment="1">
      <alignment vertical="top" wrapText="1"/>
    </xf>
    <xf numFmtId="0" fontId="33" fillId="0" borderId="7" xfId="10" applyFont="1" applyFill="1" applyBorder="1" applyAlignment="1">
      <alignment horizontal="left" vertical="center" wrapText="1"/>
    </xf>
    <xf numFmtId="49" fontId="35" fillId="0" borderId="1" xfId="14" applyNumberFormat="1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vertical="top" wrapText="1"/>
    </xf>
    <xf numFmtId="0" fontId="35" fillId="0" borderId="8" xfId="5" applyFont="1" applyFill="1" applyBorder="1" applyAlignment="1">
      <alignment vertical="center"/>
    </xf>
    <xf numFmtId="165" fontId="35" fillId="0" borderId="1" xfId="12" applyNumberFormat="1" applyFont="1" applyFill="1" applyBorder="1" applyAlignment="1" applyProtection="1">
      <alignment horizontal="left" vertical="center" wrapText="1"/>
    </xf>
    <xf numFmtId="0" fontId="33" fillId="0" borderId="1" xfId="9" applyFont="1" applyFill="1" applyBorder="1" applyAlignment="1">
      <alignment horizontal="left" vertical="top" wrapText="1"/>
    </xf>
    <xf numFmtId="171" fontId="35" fillId="0" borderId="1" xfId="9" applyNumberFormat="1" applyFont="1" applyFill="1" applyBorder="1" applyAlignment="1">
      <alignment vertical="center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vertical="center" wrapText="1"/>
    </xf>
    <xf numFmtId="49" fontId="35" fillId="0" borderId="1" xfId="14" applyNumberFormat="1" applyFont="1" applyFill="1" applyBorder="1" applyAlignment="1">
      <alignment vertical="center" wrapText="1"/>
    </xf>
    <xf numFmtId="165" fontId="33" fillId="0" borderId="1" xfId="11" applyNumberFormat="1" applyFont="1" applyFill="1" applyBorder="1" applyAlignment="1" applyProtection="1">
      <alignment horizontal="left" vertical="center" wrapText="1"/>
    </xf>
    <xf numFmtId="165" fontId="33" fillId="0" borderId="1" xfId="14" applyNumberFormat="1" applyFont="1" applyFill="1" applyBorder="1" applyAlignment="1">
      <alignment vertical="center" wrapText="1"/>
    </xf>
    <xf numFmtId="171" fontId="33" fillId="0" borderId="1" xfId="11" applyNumberFormat="1" applyFont="1" applyFill="1" applyBorder="1" applyAlignment="1" applyProtection="1">
      <alignment horizontal="left" vertical="center" wrapText="1"/>
    </xf>
    <xf numFmtId="0" fontId="39" fillId="0" borderId="7" xfId="3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top" wrapText="1"/>
    </xf>
    <xf numFmtId="0" fontId="33" fillId="0" borderId="2" xfId="10" applyNumberFormat="1" applyFont="1" applyFill="1" applyBorder="1" applyAlignment="1" applyProtection="1">
      <alignment horizontal="left" vertical="center" wrapText="1"/>
    </xf>
    <xf numFmtId="0" fontId="33" fillId="0" borderId="7" xfId="9" applyFont="1" applyFill="1" applyBorder="1" applyAlignment="1">
      <alignment wrapText="1"/>
    </xf>
    <xf numFmtId="0" fontId="13" fillId="0" borderId="7" xfId="9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3" applyNumberFormat="1" applyFont="1" applyFill="1" applyBorder="1" applyAlignment="1">
      <alignment horizontal="center" vertical="center" wrapText="1"/>
    </xf>
    <xf numFmtId="168" fontId="33" fillId="0" borderId="1" xfId="10" applyNumberFormat="1" applyFont="1" applyFill="1" applyBorder="1" applyAlignment="1" applyProtection="1">
      <alignment horizontal="left" vertical="center" wrapText="1"/>
    </xf>
    <xf numFmtId="0" fontId="33" fillId="0" borderId="1" xfId="9" applyNumberFormat="1" applyFont="1" applyFill="1" applyBorder="1" applyAlignment="1" applyProtection="1">
      <alignment horizontal="left" vertical="center" wrapText="1"/>
    </xf>
    <xf numFmtId="167" fontId="33" fillId="0" borderId="9" xfId="5" applyNumberFormat="1" applyFont="1" applyFill="1" applyBorder="1" applyAlignment="1">
      <alignment horizontal="right" vertical="center"/>
    </xf>
    <xf numFmtId="167" fontId="33" fillId="0" borderId="1" xfId="5" applyNumberFormat="1" applyFont="1" applyFill="1" applyBorder="1" applyAlignment="1">
      <alignment horizontal="right" vertical="center"/>
    </xf>
    <xf numFmtId="167" fontId="35" fillId="0" borderId="9" xfId="5" applyNumberFormat="1" applyFont="1" applyFill="1" applyBorder="1" applyAlignment="1">
      <alignment horizontal="right" vertical="center"/>
    </xf>
    <xf numFmtId="167" fontId="35" fillId="0" borderId="1" xfId="5" applyNumberFormat="1" applyFont="1" applyFill="1" applyBorder="1" applyAlignment="1">
      <alignment horizontal="right" vertical="center"/>
    </xf>
    <xf numFmtId="165" fontId="35" fillId="0" borderId="1" xfId="11" applyNumberFormat="1" applyFont="1" applyFill="1" applyBorder="1" applyAlignment="1" applyProtection="1">
      <alignment horizontal="left" vertical="center" wrapText="1"/>
    </xf>
    <xf numFmtId="171" fontId="35" fillId="0" borderId="32" xfId="5" applyNumberFormat="1" applyFont="1" applyFill="1" applyBorder="1" applyAlignment="1">
      <alignment horizontal="left" vertical="center" wrapText="1"/>
    </xf>
    <xf numFmtId="167" fontId="33" fillId="0" borderId="34" xfId="5" applyNumberFormat="1" applyFont="1" applyFill="1" applyBorder="1" applyAlignment="1">
      <alignment horizontal="right" vertical="center"/>
    </xf>
    <xf numFmtId="167" fontId="33" fillId="0" borderId="23" xfId="5" applyNumberFormat="1" applyFont="1" applyFill="1" applyBorder="1" applyAlignment="1">
      <alignment horizontal="right" vertical="center"/>
    </xf>
    <xf numFmtId="0" fontId="35" fillId="0" borderId="24" xfId="5" applyFont="1" applyFill="1" applyBorder="1" applyAlignment="1">
      <alignment horizontal="center" vertical="center"/>
    </xf>
    <xf numFmtId="0" fontId="35" fillId="0" borderId="21" xfId="5" applyFont="1" applyFill="1" applyBorder="1" applyAlignment="1">
      <alignment horizontal="center" vertical="center"/>
    </xf>
    <xf numFmtId="167" fontId="7" fillId="0" borderId="34" xfId="5" applyNumberFormat="1" applyFont="1" applyFill="1" applyBorder="1" applyAlignment="1">
      <alignment horizontal="right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171" fontId="7" fillId="0" borderId="23" xfId="5" applyNumberFormat="1" applyFont="1" applyFill="1" applyBorder="1" applyAlignment="1">
      <alignment horizontal="left" vertical="center" wrapText="1"/>
    </xf>
    <xf numFmtId="0" fontId="2" fillId="0" borderId="24" xfId="5" applyFont="1" applyFill="1" applyBorder="1" applyAlignment="1">
      <alignment horizontal="center" vertical="center"/>
    </xf>
    <xf numFmtId="167" fontId="35" fillId="0" borderId="25" xfId="5" applyNumberFormat="1" applyFont="1" applyFill="1" applyBorder="1" applyAlignment="1">
      <alignment horizontal="center" vertical="center" wrapText="1"/>
    </xf>
    <xf numFmtId="167" fontId="35" fillId="0" borderId="26" xfId="5" applyNumberFormat="1" applyFont="1" applyFill="1" applyBorder="1" applyAlignment="1">
      <alignment horizontal="center" vertical="center" wrapText="1"/>
    </xf>
    <xf numFmtId="49" fontId="35" fillId="0" borderId="26" xfId="5" applyNumberFormat="1" applyFont="1" applyFill="1" applyBorder="1" applyAlignment="1">
      <alignment horizontal="center" vertical="center" wrapText="1"/>
    </xf>
    <xf numFmtId="165" fontId="35" fillId="0" borderId="26" xfId="5" applyNumberFormat="1" applyFont="1" applyFill="1" applyBorder="1" applyAlignment="1">
      <alignment horizontal="center" vertical="center" wrapText="1"/>
    </xf>
    <xf numFmtId="171" fontId="35" fillId="0" borderId="26" xfId="5" applyNumberFormat="1" applyFont="1" applyFill="1" applyBorder="1" applyAlignment="1">
      <alignment horizontal="center" vertical="center" wrapText="1"/>
    </xf>
    <xf numFmtId="0" fontId="35" fillId="0" borderId="29" xfId="5" applyFont="1" applyFill="1" applyBorder="1" applyAlignment="1">
      <alignment horizontal="center" vertical="center" wrapText="1"/>
    </xf>
    <xf numFmtId="165" fontId="25" fillId="0" borderId="0" xfId="24" applyNumberFormat="1" applyFont="1" applyFill="1" applyAlignment="1">
      <alignment horizontal="right"/>
    </xf>
    <xf numFmtId="0" fontId="25" fillId="0" borderId="0" xfId="3" applyFont="1" applyFill="1"/>
    <xf numFmtId="166" fontId="2" fillId="0" borderId="0" xfId="3" applyNumberFormat="1" applyFont="1" applyFill="1"/>
    <xf numFmtId="166" fontId="26" fillId="0" borderId="0" xfId="24" applyNumberFormat="1" applyFont="1" applyFill="1"/>
    <xf numFmtId="166" fontId="26" fillId="0" borderId="0" xfId="24" applyNumberFormat="1" applyFont="1" applyFill="1" applyAlignment="1">
      <alignment horizontal="left"/>
    </xf>
    <xf numFmtId="165" fontId="28" fillId="0" borderId="0" xfId="24" applyNumberFormat="1" applyFont="1" applyFill="1" applyAlignment="1">
      <alignment horizontal="right"/>
    </xf>
    <xf numFmtId="167" fontId="26" fillId="0" borderId="0" xfId="24" applyNumberFormat="1" applyFont="1" applyFill="1" applyAlignment="1">
      <alignment horizontal="right"/>
    </xf>
    <xf numFmtId="166" fontId="26" fillId="0" borderId="0" xfId="24" applyNumberFormat="1" applyFont="1" applyFill="1" applyAlignment="1">
      <alignment horizontal="center" vertical="center"/>
    </xf>
    <xf numFmtId="166" fontId="26" fillId="0" borderId="0" xfId="24" applyNumberFormat="1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/>
    </xf>
    <xf numFmtId="165" fontId="9" fillId="0" borderId="0" xfId="24" applyNumberFormat="1" applyFont="1" applyFill="1" applyBorder="1" applyAlignment="1">
      <alignment horizontal="center" vertical="center"/>
    </xf>
    <xf numFmtId="0" fontId="41" fillId="0" borderId="0" xfId="9" applyFont="1" applyFill="1" applyAlignment="1">
      <alignment vertical="center"/>
    </xf>
    <xf numFmtId="0" fontId="29" fillId="0" borderId="0" xfId="7" applyFont="1" applyFill="1" applyAlignment="1">
      <alignment horizontal="right" vertical="center"/>
    </xf>
    <xf numFmtId="0" fontId="30" fillId="0" borderId="0" xfId="9" applyFont="1" applyFill="1" applyAlignment="1">
      <alignment vertical="center"/>
    </xf>
    <xf numFmtId="0" fontId="29" fillId="0" borderId="0" xfId="7" applyFont="1" applyFill="1" applyAlignment="1">
      <alignment horizontal="right"/>
    </xf>
    <xf numFmtId="166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167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/>
    <xf numFmtId="170" fontId="7" fillId="0" borderId="0" xfId="3" applyNumberFormat="1" applyFont="1" applyFill="1" applyBorder="1" applyAlignment="1">
      <alignment horizontal="center"/>
    </xf>
    <xf numFmtId="165" fontId="33" fillId="0" borderId="0" xfId="24" applyNumberFormat="1" applyFont="1" applyFill="1" applyAlignment="1">
      <alignment horizontal="right"/>
    </xf>
    <xf numFmtId="49" fontId="33" fillId="0" borderId="1" xfId="3" applyNumberFormat="1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>
      <alignment horizontal="left" vertical="center" wrapText="1"/>
    </xf>
    <xf numFmtId="0" fontId="42" fillId="0" borderId="7" xfId="3" applyFont="1" applyFill="1" applyBorder="1" applyAlignment="1">
      <alignment horizontal="left" vertical="center" wrapText="1"/>
    </xf>
    <xf numFmtId="167" fontId="35" fillId="0" borderId="1" xfId="14" applyNumberFormat="1" applyFont="1" applyFill="1" applyBorder="1" applyAlignment="1">
      <alignment horizontal="right" vertical="center"/>
    </xf>
    <xf numFmtId="0" fontId="33" fillId="0" borderId="8" xfId="14" applyFont="1" applyFill="1" applyBorder="1" applyAlignment="1">
      <alignment horizontal="center" vertical="center"/>
    </xf>
    <xf numFmtId="0" fontId="33" fillId="0" borderId="8" xfId="14" applyFont="1" applyFill="1" applyBorder="1" applyAlignment="1">
      <alignment vertical="center"/>
    </xf>
    <xf numFmtId="0" fontId="33" fillId="0" borderId="18" xfId="3" applyFont="1" applyFill="1" applyBorder="1" applyAlignment="1">
      <alignment vertical="top" wrapText="1"/>
    </xf>
    <xf numFmtId="167" fontId="33" fillId="0" borderId="14" xfId="5" applyNumberFormat="1" applyFont="1" applyFill="1" applyBorder="1" applyAlignment="1">
      <alignment horizontal="right" vertical="center" wrapText="1"/>
    </xf>
    <xf numFmtId="0" fontId="33" fillId="0" borderId="7" xfId="3" applyFont="1" applyFill="1" applyBorder="1" applyAlignment="1">
      <alignment horizontal="center" vertical="center" wrapText="1"/>
    </xf>
    <xf numFmtId="167" fontId="33" fillId="0" borderId="9" xfId="14" applyNumberFormat="1" applyFont="1" applyFill="1" applyBorder="1" applyAlignment="1">
      <alignment horizontal="right" vertical="center"/>
    </xf>
    <xf numFmtId="167" fontId="33" fillId="0" borderId="3" xfId="5" applyNumberFormat="1" applyFont="1" applyFill="1" applyBorder="1" applyAlignment="1">
      <alignment horizontal="right"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167" fontId="29" fillId="0" borderId="0" xfId="7" applyNumberFormat="1" applyFont="1" applyFill="1" applyAlignment="1">
      <alignment horizontal="right"/>
    </xf>
    <xf numFmtId="167" fontId="25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8" applyNumberFormat="1" applyFont="1" applyFill="1" applyAlignment="1">
      <alignment horizontal="right"/>
    </xf>
    <xf numFmtId="167" fontId="9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7" fontId="4" fillId="0" borderId="7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167" fontId="4" fillId="0" borderId="7" xfId="1" applyNumberFormat="1" applyFont="1" applyFill="1" applyBorder="1" applyAlignment="1">
      <alignment vertical="center" wrapText="1"/>
    </xf>
    <xf numFmtId="167" fontId="2" fillId="0" borderId="0" xfId="1" applyNumberFormat="1" applyFont="1" applyFill="1" applyAlignment="1">
      <alignment horizontal="right"/>
    </xf>
    <xf numFmtId="167" fontId="9" fillId="0" borderId="25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20" xfId="1" applyNumberFormat="1" applyFont="1" applyFill="1" applyBorder="1" applyAlignment="1">
      <alignment horizontal="right" vertical="center" wrapText="1"/>
    </xf>
    <xf numFmtId="167" fontId="12" fillId="0" borderId="11" xfId="3" applyNumberFormat="1" applyFont="1" applyFill="1" applyBorder="1"/>
    <xf numFmtId="167" fontId="2" fillId="0" borderId="11" xfId="3" applyNumberFormat="1" applyFont="1" applyFill="1" applyBorder="1"/>
    <xf numFmtId="167" fontId="4" fillId="0" borderId="9" xfId="1" applyNumberFormat="1" applyFont="1" applyFill="1" applyBorder="1" applyAlignment="1">
      <alignment vertical="center" wrapText="1"/>
    </xf>
    <xf numFmtId="167" fontId="6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0" fontId="33" fillId="0" borderId="35" xfId="5" applyFont="1" applyFill="1" applyBorder="1" applyAlignment="1">
      <alignment vertical="center"/>
    </xf>
    <xf numFmtId="171" fontId="33" fillId="0" borderId="36" xfId="5" applyNumberFormat="1" applyFont="1" applyFill="1" applyBorder="1" applyAlignment="1">
      <alignment horizontal="left" vertical="center" wrapText="1" indent="2"/>
    </xf>
    <xf numFmtId="165" fontId="33" fillId="0" borderId="36" xfId="5" applyNumberFormat="1" applyFont="1" applyFill="1" applyBorder="1" applyAlignment="1">
      <alignment horizontal="left" vertical="center" wrapText="1" indent="2"/>
    </xf>
    <xf numFmtId="49" fontId="33" fillId="0" borderId="36" xfId="5" applyNumberFormat="1" applyFont="1" applyFill="1" applyBorder="1" applyAlignment="1">
      <alignment horizontal="center" vertical="center" wrapText="1"/>
    </xf>
    <xf numFmtId="167" fontId="33" fillId="0" borderId="36" xfId="5" applyNumberFormat="1" applyFont="1" applyFill="1" applyBorder="1" applyAlignment="1">
      <alignment horizontal="right" vertical="center" wrapText="1"/>
    </xf>
    <xf numFmtId="167" fontId="33" fillId="0" borderId="37" xfId="5" applyNumberFormat="1" applyFont="1" applyFill="1" applyBorder="1" applyAlignment="1">
      <alignment horizontal="right" vertical="center" wrapText="1"/>
    </xf>
    <xf numFmtId="0" fontId="1" fillId="0" borderId="0" xfId="7" applyFill="1" applyAlignment="1">
      <alignment horizontal="center"/>
    </xf>
    <xf numFmtId="0" fontId="1" fillId="0" borderId="0" xfId="7" applyAlignment="1">
      <alignment horizontal="right"/>
    </xf>
    <xf numFmtId="0" fontId="29" fillId="0" borderId="0" xfId="7" applyFont="1" applyAlignment="1">
      <alignment horizontal="right"/>
    </xf>
    <xf numFmtId="0" fontId="29" fillId="0" borderId="0" xfId="7" applyFont="1" applyAlignment="1"/>
    <xf numFmtId="0" fontId="1" fillId="0" borderId="0" xfId="7" applyAlignment="1"/>
    <xf numFmtId="0" fontId="46" fillId="0" borderId="39" xfId="7" applyFont="1" applyFill="1" applyBorder="1"/>
    <xf numFmtId="174" fontId="48" fillId="0" borderId="38" xfId="26" applyNumberFormat="1" applyFont="1" applyFill="1" applyBorder="1" applyAlignment="1">
      <alignment horizontal="center"/>
    </xf>
    <xf numFmtId="0" fontId="46" fillId="0" borderId="48" xfId="7" applyFont="1" applyFill="1" applyBorder="1"/>
    <xf numFmtId="0" fontId="46" fillId="0" borderId="42" xfId="7" applyFont="1" applyFill="1" applyBorder="1"/>
    <xf numFmtId="0" fontId="48" fillId="0" borderId="39" xfId="7" applyFont="1" applyFill="1" applyBorder="1"/>
    <xf numFmtId="0" fontId="48" fillId="0" borderId="42" xfId="7" applyFont="1" applyFill="1" applyBorder="1"/>
    <xf numFmtId="0" fontId="46" fillId="0" borderId="0" xfId="7" applyFont="1" applyFill="1" applyBorder="1"/>
    <xf numFmtId="0" fontId="46" fillId="0" borderId="38" xfId="7" applyFont="1" applyFill="1" applyBorder="1"/>
    <xf numFmtId="0" fontId="46" fillId="0" borderId="49" xfId="7" applyFont="1" applyFill="1" applyBorder="1"/>
    <xf numFmtId="0" fontId="46" fillId="0" borderId="53" xfId="7" applyFont="1" applyFill="1" applyBorder="1"/>
    <xf numFmtId="0" fontId="48" fillId="0" borderId="48" xfId="7" applyFont="1" applyFill="1" applyBorder="1"/>
    <xf numFmtId="43" fontId="48" fillId="0" borderId="45" xfId="26" applyFont="1" applyFill="1" applyBorder="1" applyAlignment="1">
      <alignment horizontal="right"/>
    </xf>
    <xf numFmtId="165" fontId="1" fillId="0" borderId="0" xfId="7" applyNumberFormat="1" applyFill="1" applyAlignment="1">
      <alignment horizontal="center"/>
    </xf>
    <xf numFmtId="165" fontId="2" fillId="0" borderId="0" xfId="25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166" fontId="26" fillId="0" borderId="0" xfId="25" applyNumberFormat="1" applyFont="1" applyFill="1" applyAlignment="1">
      <alignment horizontal="right"/>
    </xf>
    <xf numFmtId="165" fontId="28" fillId="0" borderId="0" xfId="25" applyNumberFormat="1" applyFont="1" applyFill="1" applyAlignment="1">
      <alignment horizontal="right"/>
    </xf>
    <xf numFmtId="166" fontId="26" fillId="0" borderId="0" xfId="25" applyNumberFormat="1" applyFont="1" applyFill="1" applyAlignment="1">
      <alignment horizontal="left"/>
    </xf>
    <xf numFmtId="166" fontId="26" fillId="0" borderId="0" xfId="25" applyNumberFormat="1" applyFont="1" applyFill="1" applyAlignment="1">
      <alignment horizontal="center" vertical="center"/>
    </xf>
    <xf numFmtId="167" fontId="26" fillId="0" borderId="0" xfId="25" applyNumberFormat="1" applyFont="1" applyFill="1" applyAlignment="1">
      <alignment horizontal="right"/>
    </xf>
    <xf numFmtId="166" fontId="26" fillId="0" borderId="0" xfId="25" applyNumberFormat="1" applyFont="1" applyFill="1"/>
    <xf numFmtId="0" fontId="18" fillId="0" borderId="0" xfId="29" applyFont="1" applyFill="1" applyAlignment="1">
      <alignment horizontal="right"/>
    </xf>
    <xf numFmtId="0" fontId="18" fillId="0" borderId="0" xfId="29" applyFont="1" applyFill="1" applyAlignment="1"/>
    <xf numFmtId="165" fontId="25" fillId="0" borderId="0" xfId="25" applyNumberFormat="1" applyFont="1" applyFill="1" applyAlignment="1">
      <alignment horizontal="right"/>
    </xf>
    <xf numFmtId="165" fontId="9" fillId="0" borderId="1" xfId="25" applyNumberFormat="1" applyFont="1" applyFill="1" applyBorder="1" applyAlignment="1">
      <alignment horizontal="center" vertical="center"/>
    </xf>
    <xf numFmtId="166" fontId="15" fillId="0" borderId="1" xfId="25" applyNumberFormat="1" applyFont="1" applyFill="1" applyBorder="1" applyAlignment="1">
      <alignment horizontal="right" vertical="center" wrapText="1"/>
    </xf>
    <xf numFmtId="165" fontId="15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6" fontId="4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5" fontId="4" fillId="0" borderId="1" xfId="25" applyNumberFormat="1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horizontal="right" vertical="center" wrapText="1"/>
    </xf>
    <xf numFmtId="165" fontId="9" fillId="0" borderId="1" xfId="25" applyNumberFormat="1" applyFont="1" applyFill="1" applyBorder="1" applyAlignment="1">
      <alignment horizontal="right" vertical="center" wrapText="1"/>
    </xf>
    <xf numFmtId="164" fontId="4" fillId="0" borderId="1" xfId="25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right" vertical="center" wrapText="1"/>
    </xf>
    <xf numFmtId="166" fontId="20" fillId="0" borderId="1" xfId="25" applyNumberFormat="1" applyFont="1" applyFill="1" applyBorder="1" applyAlignment="1">
      <alignment horizontal="right" vertical="center" wrapText="1"/>
    </xf>
    <xf numFmtId="165" fontId="4" fillId="0" borderId="7" xfId="25" applyNumberFormat="1" applyFont="1" applyFill="1" applyBorder="1" applyAlignment="1">
      <alignment horizontal="right" vertical="center" wrapText="1"/>
    </xf>
    <xf numFmtId="166" fontId="23" fillId="0" borderId="1" xfId="25" applyNumberFormat="1" applyFont="1" applyFill="1" applyBorder="1" applyAlignment="1">
      <alignment horizontal="right" vertical="center" wrapText="1"/>
    </xf>
    <xf numFmtId="165" fontId="23" fillId="0" borderId="1" xfId="25" applyNumberFormat="1" applyFont="1" applyFill="1" applyBorder="1" applyAlignment="1">
      <alignment horizontal="right" vertical="center" wrapText="1"/>
    </xf>
    <xf numFmtId="167" fontId="9" fillId="0" borderId="1" xfId="25" applyNumberFormat="1" applyFont="1" applyFill="1" applyBorder="1" applyAlignment="1">
      <alignment horizontal="right" vertical="center" wrapText="1"/>
    </xf>
    <xf numFmtId="164" fontId="20" fillId="0" borderId="1" xfId="25" applyFont="1" applyFill="1" applyBorder="1" applyAlignment="1">
      <alignment horizontal="right" vertical="center" wrapText="1"/>
    </xf>
    <xf numFmtId="166" fontId="4" fillId="0" borderId="15" xfId="25" applyNumberFormat="1" applyFont="1" applyFill="1" applyBorder="1" applyAlignment="1">
      <alignment horizontal="right" vertical="center" wrapText="1"/>
    </xf>
    <xf numFmtId="164" fontId="9" fillId="0" borderId="1" xfId="25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vertical="center" wrapText="1"/>
    </xf>
    <xf numFmtId="165" fontId="4" fillId="0" borderId="1" xfId="25" applyNumberFormat="1" applyFont="1" applyFill="1" applyBorder="1" applyAlignment="1">
      <alignment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right" vertical="center" wrapText="1"/>
    </xf>
    <xf numFmtId="166" fontId="4" fillId="0" borderId="7" xfId="25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>
      <alignment horizontal="right" vertical="center"/>
    </xf>
    <xf numFmtId="166" fontId="9" fillId="0" borderId="7" xfId="25" applyNumberFormat="1" applyFont="1" applyFill="1" applyBorder="1" applyAlignment="1">
      <alignment horizontal="center" vertical="center"/>
    </xf>
    <xf numFmtId="166" fontId="9" fillId="0" borderId="7" xfId="25" applyNumberFormat="1" applyFont="1" applyFill="1" applyBorder="1" applyAlignment="1">
      <alignment vertical="center" wrapText="1"/>
    </xf>
    <xf numFmtId="169" fontId="2" fillId="0" borderId="0" xfId="30" applyFont="1" applyFill="1" applyBorder="1"/>
    <xf numFmtId="0" fontId="18" fillId="0" borderId="0" xfId="29" applyFont="1" applyFill="1" applyBorder="1" applyAlignment="1"/>
    <xf numFmtId="0" fontId="13" fillId="0" borderId="1" xfId="31" applyFont="1" applyFill="1" applyBorder="1" applyAlignment="1">
      <alignment horizontal="left" vertical="center" wrapText="1"/>
    </xf>
    <xf numFmtId="0" fontId="13" fillId="0" borderId="7" xfId="31" applyFont="1" applyFill="1" applyBorder="1" applyAlignment="1">
      <alignment horizontal="left" vertical="center" wrapText="1"/>
    </xf>
    <xf numFmtId="0" fontId="5" fillId="0" borderId="1" xfId="31" applyFont="1" applyFill="1" applyBorder="1" applyAlignment="1">
      <alignment horizontal="left" vertical="top" wrapText="1"/>
    </xf>
    <xf numFmtId="0" fontId="5" fillId="0" borderId="7" xfId="31" applyFont="1" applyFill="1" applyBorder="1" applyAlignment="1">
      <alignment horizontal="left" vertical="center" wrapText="1"/>
    </xf>
    <xf numFmtId="166" fontId="5" fillId="0" borderId="1" xfId="31" applyNumberFormat="1" applyFont="1" applyFill="1" applyBorder="1" applyAlignment="1">
      <alignment horizontal="left" vertical="center" wrapText="1"/>
    </xf>
    <xf numFmtId="0" fontId="13" fillId="0" borderId="0" xfId="31" applyFont="1" applyFill="1" applyBorder="1" applyAlignment="1">
      <alignment horizontal="left" vertical="center" wrapText="1"/>
    </xf>
    <xf numFmtId="166" fontId="4" fillId="0" borderId="2" xfId="25" applyNumberFormat="1" applyFont="1" applyFill="1" applyBorder="1" applyAlignment="1">
      <alignment horizontal="right" vertical="center" wrapText="1"/>
    </xf>
    <xf numFmtId="164" fontId="9" fillId="0" borderId="2" xfId="25" applyFont="1" applyFill="1" applyBorder="1" applyAlignment="1">
      <alignment horizontal="right" vertical="center" wrapText="1"/>
    </xf>
    <xf numFmtId="165" fontId="9" fillId="0" borderId="2" xfId="25" applyNumberFormat="1" applyFont="1" applyFill="1" applyBorder="1" applyAlignment="1">
      <alignment horizontal="right" vertical="center" wrapText="1"/>
    </xf>
    <xf numFmtId="0" fontId="5" fillId="0" borderId="7" xfId="31" applyFont="1" applyFill="1" applyBorder="1" applyAlignment="1">
      <alignment vertical="top" wrapText="1"/>
    </xf>
    <xf numFmtId="167" fontId="9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25" applyNumberFormat="1" applyFont="1" applyFill="1" applyBorder="1" applyAlignment="1">
      <alignment horizontal="right" vertical="center" wrapText="1"/>
    </xf>
    <xf numFmtId="167" fontId="5" fillId="0" borderId="1" xfId="25" applyNumberFormat="1" applyFont="1" applyFill="1" applyBorder="1" applyAlignment="1">
      <alignment horizontal="right" vertical="center" wrapText="1"/>
    </xf>
    <xf numFmtId="0" fontId="5" fillId="0" borderId="1" xfId="31" applyFont="1" applyFill="1" applyBorder="1" applyAlignment="1">
      <alignment horizontal="left" vertical="center" wrapText="1"/>
    </xf>
    <xf numFmtId="166" fontId="2" fillId="0" borderId="1" xfId="25" applyNumberFormat="1" applyFont="1" applyFill="1" applyBorder="1" applyAlignment="1">
      <alignment vertical="center"/>
    </xf>
    <xf numFmtId="166" fontId="5" fillId="0" borderId="1" xfId="25" applyNumberFormat="1" applyFont="1" applyFill="1" applyBorder="1" applyAlignment="1">
      <alignment vertical="center"/>
    </xf>
    <xf numFmtId="165" fontId="5" fillId="0" borderId="1" xfId="25" applyNumberFormat="1" applyFont="1" applyFill="1" applyBorder="1" applyAlignment="1">
      <alignment vertical="center"/>
    </xf>
    <xf numFmtId="0" fontId="5" fillId="0" borderId="1" xfId="31" applyNumberFormat="1" applyFont="1" applyFill="1" applyBorder="1" applyAlignment="1" applyProtection="1">
      <alignment horizontal="left" vertical="center" wrapText="1"/>
    </xf>
    <xf numFmtId="168" fontId="5" fillId="0" borderId="1" xfId="31" applyNumberFormat="1" applyFont="1" applyFill="1" applyBorder="1" applyAlignment="1" applyProtection="1">
      <alignment horizontal="left" vertical="center" wrapText="1"/>
    </xf>
    <xf numFmtId="165" fontId="4" fillId="0" borderId="0" xfId="25" applyNumberFormat="1" applyFont="1" applyFill="1" applyBorder="1" applyAlignment="1">
      <alignment horizontal="right" vertical="center" wrapText="1"/>
    </xf>
    <xf numFmtId="165" fontId="51" fillId="0" borderId="1" xfId="5" applyNumberFormat="1" applyFont="1" applyFill="1" applyBorder="1" applyAlignment="1">
      <alignment horizontal="left" vertical="center" wrapText="1"/>
    </xf>
    <xf numFmtId="166" fontId="4" fillId="0" borderId="0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horizontal="right" vertical="center" wrapText="1"/>
    </xf>
    <xf numFmtId="165" fontId="4" fillId="0" borderId="10" xfId="25" applyNumberFormat="1" applyFont="1" applyFill="1" applyBorder="1" applyAlignment="1">
      <alignment horizontal="right" vertical="center" wrapText="1"/>
    </xf>
    <xf numFmtId="165" fontId="4" fillId="0" borderId="18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vertical="center" wrapText="1"/>
    </xf>
    <xf numFmtId="166" fontId="4" fillId="0" borderId="1" xfId="25" applyNumberFormat="1" applyFont="1" applyFill="1" applyBorder="1" applyAlignment="1">
      <alignment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4" fillId="0" borderId="18" xfId="3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49" fontId="5" fillId="0" borderId="1" xfId="25" applyNumberFormat="1" applyFont="1" applyFill="1" applyBorder="1" applyAlignment="1">
      <alignment horizontal="right"/>
    </xf>
    <xf numFmtId="165" fontId="5" fillId="0" borderId="1" xfId="25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 vertical="center" wrapText="1"/>
    </xf>
    <xf numFmtId="165" fontId="2" fillId="0" borderId="1" xfId="25" applyNumberFormat="1" applyFont="1" applyFill="1" applyBorder="1" applyAlignment="1">
      <alignment horizontal="right"/>
    </xf>
    <xf numFmtId="167" fontId="33" fillId="0" borderId="7" xfId="5" applyNumberFormat="1" applyFont="1" applyFill="1" applyBorder="1" applyAlignment="1">
      <alignment horizontal="right" vertical="center" wrapText="1"/>
    </xf>
    <xf numFmtId="173" fontId="44" fillId="0" borderId="1" xfId="5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171" fontId="5" fillId="0" borderId="7" xfId="5" applyNumberFormat="1" applyFont="1" applyFill="1" applyBorder="1" applyAlignment="1">
      <alignment vertical="center" wrapText="1"/>
    </xf>
    <xf numFmtId="171" fontId="5" fillId="0" borderId="1" xfId="5" applyNumberFormat="1" applyFont="1" applyFill="1" applyBorder="1" applyAlignment="1">
      <alignment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65" fontId="4" fillId="0" borderId="14" xfId="25" applyNumberFormat="1" applyFont="1" applyFill="1" applyBorder="1" applyAlignment="1">
      <alignment horizontal="right" vertical="center" wrapText="1"/>
    </xf>
    <xf numFmtId="171" fontId="5" fillId="0" borderId="8" xfId="5" applyNumberFormat="1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left" vertical="center" wrapText="1"/>
    </xf>
    <xf numFmtId="49" fontId="4" fillId="0" borderId="18" xfId="25" applyNumberFormat="1" applyFont="1" applyFill="1" applyBorder="1" applyAlignment="1">
      <alignment vertical="center" wrapText="1"/>
    </xf>
    <xf numFmtId="166" fontId="4" fillId="0" borderId="18" xfId="25" applyNumberFormat="1" applyFont="1" applyFill="1" applyBorder="1" applyAlignment="1">
      <alignment vertical="center" wrapText="1"/>
    </xf>
    <xf numFmtId="0" fontId="1" fillId="0" borderId="0" xfId="7" applyFill="1" applyAlignment="1">
      <alignment horizontal="right"/>
    </xf>
    <xf numFmtId="165" fontId="52" fillId="0" borderId="0" xfId="1" applyNumberFormat="1" applyFont="1" applyFill="1" applyAlignment="1">
      <alignment horizontal="right"/>
    </xf>
    <xf numFmtId="167" fontId="52" fillId="0" borderId="0" xfId="1" applyNumberFormat="1" applyFont="1" applyFill="1" applyAlignment="1">
      <alignment horizontal="right"/>
    </xf>
    <xf numFmtId="167" fontId="5" fillId="0" borderId="9" xfId="4" applyNumberFormat="1" applyFont="1" applyFill="1" applyBorder="1" applyAlignment="1">
      <alignment horizontal="right" vertical="center" wrapText="1"/>
    </xf>
    <xf numFmtId="0" fontId="52" fillId="0" borderId="0" xfId="3" applyFont="1" applyFill="1"/>
    <xf numFmtId="0" fontId="25" fillId="0" borderId="0" xfId="9" applyFont="1" applyAlignment="1">
      <alignment horizontal="right" vertical="center"/>
    </xf>
    <xf numFmtId="0" fontId="1" fillId="0" borderId="0" xfId="7" applyFill="1"/>
    <xf numFmtId="167" fontId="46" fillId="0" borderId="0" xfId="24" applyNumberFormat="1" applyFont="1" applyFill="1" applyAlignment="1"/>
    <xf numFmtId="167" fontId="46" fillId="0" borderId="0" xfId="7" applyNumberFormat="1" applyFont="1" applyFill="1" applyAlignment="1"/>
    <xf numFmtId="0" fontId="53" fillId="0" borderId="0" xfId="7" applyFont="1" applyFill="1"/>
    <xf numFmtId="165" fontId="1" fillId="0" borderId="0" xfId="7" applyNumberFormat="1" applyFill="1"/>
    <xf numFmtId="0" fontId="5" fillId="0" borderId="0" xfId="27" applyFont="1"/>
    <xf numFmtId="0" fontId="25" fillId="0" borderId="0" xfId="27" applyFont="1" applyAlignment="1">
      <alignment wrapText="1"/>
    </xf>
    <xf numFmtId="0" fontId="1" fillId="0" borderId="0" xfId="27"/>
    <xf numFmtId="0" fontId="25" fillId="0" borderId="0" xfId="27" applyFont="1" applyAlignment="1"/>
    <xf numFmtId="0" fontId="1" fillId="0" borderId="0" xfId="27" applyAlignment="1">
      <alignment horizontal="center"/>
    </xf>
    <xf numFmtId="0" fontId="1" fillId="0" borderId="0" xfId="27" applyAlignment="1">
      <alignment wrapText="1"/>
    </xf>
    <xf numFmtId="0" fontId="1" fillId="0" borderId="0" xfId="27" applyFill="1"/>
    <xf numFmtId="0" fontId="5" fillId="0" borderId="0" xfId="9" applyFont="1" applyAlignment="1">
      <alignment vertical="center"/>
    </xf>
    <xf numFmtId="0" fontId="1" fillId="0" borderId="0" xfId="27" applyFont="1"/>
    <xf numFmtId="0" fontId="54" fillId="0" borderId="0" xfId="27" applyFont="1" applyAlignment="1">
      <alignment horizontal="center" wrapText="1"/>
    </xf>
    <xf numFmtId="0" fontId="6" fillId="2" borderId="14" xfId="3" applyFont="1" applyFill="1" applyBorder="1" applyAlignment="1">
      <alignment horizontal="center" vertical="center" wrapText="1"/>
    </xf>
    <xf numFmtId="168" fontId="19" fillId="2" borderId="28" xfId="9" applyNumberFormat="1" applyFont="1" applyFill="1" applyBorder="1" applyAlignment="1">
      <alignment horizontal="center" vertical="top" wrapText="1"/>
    </xf>
    <xf numFmtId="168" fontId="19" fillId="2" borderId="25" xfId="9" applyNumberFormat="1" applyFont="1" applyFill="1" applyBorder="1" applyAlignment="1">
      <alignment horizontal="center" vertical="top" wrapText="1"/>
    </xf>
    <xf numFmtId="0" fontId="2" fillId="2" borderId="0" xfId="3" applyFont="1" applyFill="1"/>
    <xf numFmtId="0" fontId="6" fillId="2" borderId="58" xfId="3" applyFont="1" applyFill="1" applyBorder="1" applyAlignment="1">
      <alignment horizontal="center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19" fillId="2" borderId="7" xfId="24" applyNumberFormat="1" applyFont="1" applyFill="1" applyBorder="1" applyAlignment="1">
      <alignment horizontal="center" vertical="top" wrapText="1"/>
    </xf>
    <xf numFmtId="165" fontId="19" fillId="2" borderId="9" xfId="24" applyNumberFormat="1" applyFont="1" applyFill="1" applyBorder="1" applyAlignment="1">
      <alignment horizontal="right" vertical="top" wrapText="1"/>
    </xf>
    <xf numFmtId="0" fontId="5" fillId="2" borderId="5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65" fontId="55" fillId="2" borderId="7" xfId="24" applyNumberFormat="1" applyFont="1" applyFill="1" applyBorder="1" applyAlignment="1">
      <alignment horizontal="right" vertical="center" wrapText="1"/>
    </xf>
    <xf numFmtId="165" fontId="55" fillId="2" borderId="9" xfId="24" applyNumberFormat="1" applyFont="1" applyFill="1" applyBorder="1" applyAlignment="1">
      <alignment horizontal="right" vertical="center" wrapText="1"/>
    </xf>
    <xf numFmtId="0" fontId="49" fillId="0" borderId="58" xfId="3" applyFont="1" applyBorder="1" applyAlignment="1">
      <alignment horizontal="center"/>
    </xf>
    <xf numFmtId="49" fontId="4" fillId="2" borderId="1" xfId="3" applyNumberFormat="1" applyFont="1" applyFill="1" applyBorder="1" applyAlignment="1">
      <alignment horizontal="center" vertical="center" wrapText="1"/>
    </xf>
    <xf numFmtId="165" fontId="4" fillId="2" borderId="7" xfId="24" applyNumberFormat="1" applyFont="1" applyFill="1" applyBorder="1" applyAlignment="1">
      <alignment horizontal="right" vertical="center" wrapText="1"/>
    </xf>
    <xf numFmtId="165" fontId="4" fillId="2" borderId="9" xfId="24" applyNumberFormat="1" applyFont="1" applyFill="1" applyBorder="1" applyAlignment="1">
      <alignment horizontal="right"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48" xfId="9" applyFont="1" applyBorder="1"/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165" fontId="5" fillId="2" borderId="59" xfId="24" applyNumberFormat="1" applyFont="1" applyFill="1" applyBorder="1" applyAlignment="1">
      <alignment horizontal="right" vertical="center" wrapText="1"/>
    </xf>
    <xf numFmtId="165" fontId="5" fillId="2" borderId="3" xfId="24" applyNumberFormat="1" applyFont="1" applyFill="1" applyBorder="1" applyAlignment="1">
      <alignment horizontal="right" vertical="center" wrapText="1"/>
    </xf>
    <xf numFmtId="0" fontId="56" fillId="0" borderId="0" xfId="9" applyFont="1" applyAlignment="1">
      <alignment horizontal="center"/>
    </xf>
    <xf numFmtId="0" fontId="56" fillId="0" borderId="0" xfId="9" applyFont="1"/>
    <xf numFmtId="0" fontId="57" fillId="0" borderId="0" xfId="9" applyFont="1" applyAlignment="1">
      <alignment horizontal="right"/>
    </xf>
    <xf numFmtId="0" fontId="56" fillId="0" borderId="0" xfId="9" applyFont="1" applyAlignment="1">
      <alignment vertical="top" wrapText="1"/>
    </xf>
    <xf numFmtId="0" fontId="25" fillId="0" borderId="0" xfId="9" applyFont="1" applyBorder="1" applyAlignment="1">
      <alignment horizontal="center"/>
    </xf>
    <xf numFmtId="0" fontId="25" fillId="0" borderId="0" xfId="9" applyFont="1" applyBorder="1" applyAlignment="1">
      <alignment vertical="top" wrapText="1"/>
    </xf>
    <xf numFmtId="4" fontId="25" fillId="0" borderId="0" xfId="9" applyNumberFormat="1" applyFont="1" applyBorder="1" applyAlignment="1">
      <alignment horizontal="center"/>
    </xf>
    <xf numFmtId="0" fontId="18" fillId="0" borderId="47" xfId="9" applyFont="1" applyBorder="1" applyAlignment="1">
      <alignment horizontal="center" vertical="center" wrapText="1"/>
    </xf>
    <xf numFmtId="0" fontId="2" fillId="0" borderId="0" xfId="9" applyAlignment="1">
      <alignment vertical="center"/>
    </xf>
    <xf numFmtId="9" fontId="25" fillId="0" borderId="25" xfId="9" applyNumberFormat="1" applyFont="1" applyBorder="1" applyAlignment="1">
      <alignment horizontal="center" vertical="center"/>
    </xf>
    <xf numFmtId="9" fontId="25" fillId="0" borderId="20" xfId="9" applyNumberFormat="1" applyFont="1" applyBorder="1" applyAlignment="1">
      <alignment horizontal="center" vertical="center"/>
    </xf>
    <xf numFmtId="9" fontId="25" fillId="0" borderId="6" xfId="9" applyNumberFormat="1" applyFont="1" applyBorder="1" applyAlignment="1">
      <alignment horizontal="center" vertical="center"/>
    </xf>
    <xf numFmtId="9" fontId="25" fillId="0" borderId="6" xfId="9" applyNumberFormat="1" applyFont="1" applyFill="1" applyBorder="1" applyAlignment="1">
      <alignment horizontal="center" vertical="center"/>
    </xf>
    <xf numFmtId="9" fontId="25" fillId="0" borderId="22" xfId="9" applyNumberFormat="1" applyFont="1" applyBorder="1" applyAlignment="1">
      <alignment horizontal="center" vertical="center"/>
    </xf>
    <xf numFmtId="9" fontId="25" fillId="0" borderId="52" xfId="9" applyNumberFormat="1" applyFont="1" applyBorder="1" applyAlignment="1">
      <alignment horizontal="center" vertical="center"/>
    </xf>
    <xf numFmtId="0" fontId="56" fillId="0" borderId="0" xfId="9" applyFont="1" applyBorder="1" applyAlignment="1">
      <alignment horizontal="center"/>
    </xf>
    <xf numFmtId="0" fontId="56" fillId="0" borderId="0" xfId="9" applyFont="1" applyBorder="1"/>
    <xf numFmtId="0" fontId="29" fillId="0" borderId="0" xfId="8" applyFont="1" applyFill="1" applyAlignment="1">
      <alignment horizontal="right"/>
    </xf>
    <xf numFmtId="165" fontId="2" fillId="0" borderId="0" xfId="24" applyNumberFormat="1" applyFont="1" applyAlignment="1">
      <alignment horizontal="right"/>
    </xf>
    <xf numFmtId="0" fontId="2" fillId="0" borderId="0" xfId="3" applyFont="1" applyAlignment="1">
      <alignment horizontal="left" vertical="center"/>
    </xf>
    <xf numFmtId="0" fontId="29" fillId="0" borderId="0" xfId="7" applyFont="1" applyBorder="1" applyAlignment="1"/>
    <xf numFmtId="0" fontId="2" fillId="0" borderId="0" xfId="3" applyFont="1" applyBorder="1"/>
    <xf numFmtId="0" fontId="30" fillId="0" borderId="0" xfId="9" applyFont="1" applyAlignment="1">
      <alignment horizontal="right" vertical="center"/>
    </xf>
    <xf numFmtId="0" fontId="29" fillId="0" borderId="0" xfId="7" applyFont="1" applyFill="1" applyBorder="1" applyAlignment="1">
      <alignment horizontal="right" vertical="center"/>
    </xf>
    <xf numFmtId="0" fontId="41" fillId="0" borderId="0" xfId="9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center" vertical="center"/>
    </xf>
    <xf numFmtId="165" fontId="28" fillId="0" borderId="0" xfId="24" applyNumberFormat="1" applyFont="1" applyAlignment="1">
      <alignment horizontal="right"/>
    </xf>
    <xf numFmtId="166" fontId="26" fillId="0" borderId="0" xfId="24" applyNumberFormat="1" applyFont="1" applyAlignment="1">
      <alignment horizontal="left"/>
    </xf>
    <xf numFmtId="166" fontId="26" fillId="0" borderId="0" xfId="24" applyNumberFormat="1" applyFont="1" applyAlignment="1">
      <alignment horizontal="center" vertical="center"/>
    </xf>
    <xf numFmtId="166" fontId="26" fillId="0" borderId="0" xfId="24" applyNumberFormat="1" applyFont="1"/>
    <xf numFmtId="49" fontId="27" fillId="0" borderId="0" xfId="3" applyNumberFormat="1" applyFont="1" applyAlignment="1">
      <alignment horizontal="right" vertical="center" wrapText="1"/>
    </xf>
    <xf numFmtId="170" fontId="26" fillId="0" borderId="0" xfId="3" applyNumberFormat="1" applyFont="1" applyBorder="1" applyAlignment="1">
      <alignment horizontal="left"/>
    </xf>
    <xf numFmtId="170" fontId="26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18" fillId="0" borderId="0" xfId="32" applyFont="1" applyAlignment="1">
      <alignment horizontal="right"/>
    </xf>
    <xf numFmtId="0" fontId="18" fillId="0" borderId="0" xfId="32" applyFont="1" applyFill="1" applyAlignment="1">
      <alignment horizontal="right"/>
    </xf>
    <xf numFmtId="0" fontId="25" fillId="0" borderId="0" xfId="3" applyFont="1" applyAlignment="1">
      <alignment wrapText="1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165" fontId="25" fillId="0" borderId="0" xfId="24" applyNumberFormat="1" applyFont="1" applyAlignment="1">
      <alignment horizontal="right"/>
    </xf>
    <xf numFmtId="0" fontId="9" fillId="5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165" fontId="9" fillId="0" borderId="1" xfId="24" applyNumberFormat="1" applyFont="1" applyFill="1" applyBorder="1" applyAlignment="1">
      <alignment horizontal="center" vertical="center"/>
    </xf>
    <xf numFmtId="165" fontId="9" fillId="5" borderId="1" xfId="24" applyNumberFormat="1" applyFont="1" applyFill="1" applyBorder="1" applyAlignment="1">
      <alignment horizontal="center" vertical="center"/>
    </xf>
    <xf numFmtId="168" fontId="19" fillId="0" borderId="1" xfId="9" applyNumberFormat="1" applyFont="1" applyBorder="1" applyAlignment="1">
      <alignment horizontal="center" vertical="top" wrapText="1"/>
    </xf>
    <xf numFmtId="0" fontId="15" fillId="2" borderId="1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 wrapText="1"/>
    </xf>
    <xf numFmtId="166" fontId="15" fillId="0" borderId="1" xfId="24" applyNumberFormat="1" applyFont="1" applyFill="1" applyBorder="1" applyAlignment="1">
      <alignment horizontal="right" vertical="center" wrapText="1"/>
    </xf>
    <xf numFmtId="165" fontId="15" fillId="2" borderId="1" xfId="24" applyNumberFormat="1" applyFont="1" applyFill="1" applyBorder="1" applyAlignment="1">
      <alignment horizontal="right" vertical="center" wrapText="1"/>
    </xf>
    <xf numFmtId="166" fontId="15" fillId="2" borderId="1" xfId="24" applyNumberFormat="1" applyFont="1" applyFill="1" applyBorder="1" applyAlignment="1">
      <alignment horizontal="right" vertical="center" wrapText="1"/>
    </xf>
    <xf numFmtId="0" fontId="12" fillId="0" borderId="0" xfId="3" applyFont="1"/>
    <xf numFmtId="0" fontId="12" fillId="0" borderId="0" xfId="3" applyFont="1" applyBorder="1"/>
    <xf numFmtId="0" fontId="21" fillId="4" borderId="7" xfId="3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165" fontId="21" fillId="4" borderId="1" xfId="24" applyNumberFormat="1" applyFont="1" applyFill="1" applyBorder="1" applyAlignment="1">
      <alignment horizontal="right" vertical="center" wrapText="1"/>
    </xf>
    <xf numFmtId="166" fontId="21" fillId="4" borderId="1" xfId="24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165" fontId="6" fillId="2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66" fontId="6" fillId="0" borderId="1" xfId="24" applyNumberFormat="1" applyFont="1" applyFill="1" applyBorder="1" applyAlignment="1">
      <alignment horizontal="right" vertical="center" wrapText="1"/>
    </xf>
    <xf numFmtId="166" fontId="6" fillId="2" borderId="1" xfId="24" applyNumberFormat="1" applyFont="1" applyFill="1" applyBorder="1" applyAlignment="1">
      <alignment horizontal="right" vertical="center" wrapText="1"/>
    </xf>
    <xf numFmtId="0" fontId="5" fillId="0" borderId="0" xfId="9" applyFont="1"/>
    <xf numFmtId="166" fontId="5" fillId="0" borderId="1" xfId="24" applyNumberFormat="1" applyFont="1" applyFill="1" applyBorder="1" applyAlignment="1">
      <alignment horizontal="right" vertical="center" wrapText="1"/>
    </xf>
    <xf numFmtId="166" fontId="4" fillId="2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165" fontId="4" fillId="2" borderId="1" xfId="24" applyNumberFormat="1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right" vertical="center" wrapText="1"/>
    </xf>
    <xf numFmtId="165" fontId="9" fillId="2" borderId="1" xfId="24" applyNumberFormat="1" applyFont="1" applyFill="1" applyBorder="1" applyAlignment="1">
      <alignment horizontal="right" vertical="center" wrapText="1"/>
    </xf>
    <xf numFmtId="166" fontId="9" fillId="2" borderId="1" xfId="24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left" vertical="center" wrapText="1"/>
    </xf>
    <xf numFmtId="164" fontId="4" fillId="0" borderId="1" xfId="24" applyFont="1" applyFill="1" applyBorder="1" applyAlignment="1">
      <alignment horizontal="right" vertical="center" wrapText="1"/>
    </xf>
    <xf numFmtId="164" fontId="4" fillId="2" borderId="1" xfId="24" applyFont="1" applyFill="1" applyBorder="1" applyAlignment="1">
      <alignment horizontal="right" vertical="center" wrapText="1"/>
    </xf>
    <xf numFmtId="166" fontId="4" fillId="0" borderId="1" xfId="24" applyNumberFormat="1" applyFont="1" applyFill="1" applyBorder="1" applyAlignment="1">
      <alignment horizontal="right" vertical="center" wrapText="1"/>
    </xf>
    <xf numFmtId="166" fontId="5" fillId="2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5" fontId="9" fillId="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horizontal="right" vertical="center" wrapText="1"/>
    </xf>
    <xf numFmtId="49" fontId="5" fillId="2" borderId="1" xfId="3" applyNumberFormat="1" applyFont="1" applyFill="1" applyBorder="1" applyAlignment="1" applyProtection="1">
      <alignment horizontal="left" vertical="center" wrapText="1"/>
    </xf>
    <xf numFmtId="0" fontId="8" fillId="2" borderId="7" xfId="3" applyFont="1" applyFill="1" applyBorder="1" applyAlignment="1">
      <alignment horizontal="left" vertical="center" wrapText="1"/>
    </xf>
    <xf numFmtId="165" fontId="5" fillId="2" borderId="1" xfId="24" applyNumberFormat="1" applyFont="1" applyFill="1" applyBorder="1" applyAlignment="1">
      <alignment horizontal="right" vertical="center" wrapText="1"/>
    </xf>
    <xf numFmtId="168" fontId="5" fillId="2" borderId="1" xfId="3" applyNumberFormat="1" applyFont="1" applyFill="1" applyBorder="1" applyAlignment="1" applyProtection="1">
      <alignment horizontal="left" vertical="center" wrapText="1"/>
    </xf>
    <xf numFmtId="168" fontId="5" fillId="2" borderId="7" xfId="3" applyNumberFormat="1" applyFont="1" applyFill="1" applyBorder="1" applyAlignment="1">
      <alignment horizontal="left" vertical="center" wrapText="1"/>
    </xf>
    <xf numFmtId="49" fontId="5" fillId="2" borderId="7" xfId="3" applyNumberFormat="1" applyFont="1" applyFill="1" applyBorder="1" applyAlignment="1">
      <alignment horizontal="left" vertical="center" wrapText="1"/>
    </xf>
    <xf numFmtId="0" fontId="5" fillId="0" borderId="1" xfId="9" applyFont="1" applyBorder="1"/>
    <xf numFmtId="49" fontId="9" fillId="2" borderId="1" xfId="3" applyNumberFormat="1" applyFont="1" applyFill="1" applyBorder="1" applyAlignment="1">
      <alignment horizontal="center" vertical="center" wrapText="1"/>
    </xf>
    <xf numFmtId="49" fontId="21" fillId="2" borderId="7" xfId="3" applyNumberFormat="1" applyFont="1" applyFill="1" applyBorder="1" applyAlignment="1" applyProtection="1">
      <alignment horizontal="left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20" fillId="4" borderId="7" xfId="3" applyFont="1" applyFill="1" applyBorder="1" applyAlignment="1">
      <alignment horizontal="left" vertical="center" wrapText="1"/>
    </xf>
    <xf numFmtId="49" fontId="20" fillId="4" borderId="1" xfId="3" applyNumberFormat="1" applyFont="1" applyFill="1" applyBorder="1" applyAlignment="1">
      <alignment horizontal="center" vertical="center" wrapText="1"/>
    </xf>
    <xf numFmtId="165" fontId="20" fillId="0" borderId="1" xfId="24" applyNumberFormat="1" applyFont="1" applyFill="1" applyBorder="1" applyAlignment="1">
      <alignment horizontal="right" vertical="center" wrapText="1"/>
    </xf>
    <xf numFmtId="165" fontId="20" fillId="4" borderId="1" xfId="24" applyNumberFormat="1" applyFont="1" applyFill="1" applyBorder="1" applyAlignment="1">
      <alignment horizontal="right" vertical="center" wrapText="1"/>
    </xf>
    <xf numFmtId="166" fontId="20" fillId="0" borderId="1" xfId="24" applyNumberFormat="1" applyFont="1" applyFill="1" applyBorder="1" applyAlignment="1">
      <alignment horizontal="right" vertical="center" wrapText="1"/>
    </xf>
    <xf numFmtId="166" fontId="20" fillId="4" borderId="1" xfId="24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vertical="center" wrapText="1"/>
    </xf>
    <xf numFmtId="0" fontId="17" fillId="2" borderId="7" xfId="3" applyFont="1" applyFill="1" applyBorder="1" applyAlignment="1">
      <alignment horizontal="left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165" fontId="4" fillId="0" borderId="7" xfId="24" applyNumberFormat="1" applyFont="1" applyFill="1" applyBorder="1" applyAlignment="1">
      <alignment horizontal="right" vertical="center" wrapText="1"/>
    </xf>
    <xf numFmtId="49" fontId="9" fillId="2" borderId="1" xfId="3" applyNumberFormat="1" applyFont="1" applyFill="1" applyBorder="1" applyAlignment="1">
      <alignment vertical="center" wrapText="1"/>
    </xf>
    <xf numFmtId="0" fontId="2" fillId="0" borderId="2" xfId="3" applyFont="1" applyBorder="1"/>
    <xf numFmtId="166" fontId="23" fillId="0" borderId="1" xfId="24" applyNumberFormat="1" applyFont="1" applyFill="1" applyBorder="1" applyAlignment="1">
      <alignment horizontal="right" vertical="center" wrapText="1"/>
    </xf>
    <xf numFmtId="165" fontId="23" fillId="4" borderId="1" xfId="24" applyNumberFormat="1" applyFont="1" applyFill="1" applyBorder="1" applyAlignment="1">
      <alignment horizontal="right" vertical="center" wrapText="1"/>
    </xf>
    <xf numFmtId="166" fontId="23" fillId="4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7" fontId="9" fillId="2" borderId="1" xfId="3" applyNumberFormat="1" applyFont="1" applyFill="1" applyBorder="1" applyAlignment="1">
      <alignment horizontal="center" vertical="center" wrapText="1"/>
    </xf>
    <xf numFmtId="166" fontId="4" fillId="6" borderId="1" xfId="24" applyNumberFormat="1" applyFont="1" applyFill="1" applyBorder="1" applyAlignment="1">
      <alignment horizontal="right" vertical="center" wrapText="1"/>
    </xf>
    <xf numFmtId="167" fontId="9" fillId="0" borderId="1" xfId="24" applyNumberFormat="1" applyFont="1" applyFill="1" applyBorder="1" applyAlignment="1">
      <alignment horizontal="right" vertical="center" wrapText="1"/>
    </xf>
    <xf numFmtId="167" fontId="9" fillId="2" borderId="1" xfId="24" applyNumberFormat="1" applyFont="1" applyFill="1" applyBorder="1" applyAlignment="1">
      <alignment horizontal="right" vertical="center" wrapText="1"/>
    </xf>
    <xf numFmtId="0" fontId="12" fillId="2" borderId="0" xfId="3" applyFont="1" applyFill="1"/>
    <xf numFmtId="0" fontId="24" fillId="0" borderId="1" xfId="3" applyFont="1" applyBorder="1" applyAlignment="1">
      <alignment wrapText="1"/>
    </xf>
    <xf numFmtId="49" fontId="23" fillId="4" borderId="1" xfId="3" applyNumberFormat="1" applyFont="1" applyFill="1" applyBorder="1" applyAlignment="1">
      <alignment horizontal="center" vertical="center" wrapText="1"/>
    </xf>
    <xf numFmtId="164" fontId="20" fillId="0" borderId="1" xfId="24" applyFont="1" applyFill="1" applyBorder="1" applyAlignment="1">
      <alignment horizontal="right" vertical="center" wrapText="1"/>
    </xf>
    <xf numFmtId="164" fontId="20" fillId="4" borderId="1" xfId="24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2" fillId="0" borderId="1" xfId="3" applyFont="1" applyBorder="1"/>
    <xf numFmtId="0" fontId="17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167" fontId="4" fillId="2" borderId="14" xfId="3" applyNumberFormat="1" applyFont="1" applyFill="1" applyBorder="1" applyAlignment="1">
      <alignment vertical="center" wrapText="1"/>
    </xf>
    <xf numFmtId="167" fontId="4" fillId="2" borderId="1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vertical="top" wrapText="1"/>
    </xf>
    <xf numFmtId="167" fontId="4" fillId="2" borderId="10" xfId="3" applyNumberFormat="1" applyFont="1" applyFill="1" applyBorder="1" applyAlignment="1">
      <alignment vertical="center" wrapText="1"/>
    </xf>
    <xf numFmtId="167" fontId="2" fillId="0" borderId="1" xfId="3" applyNumberFormat="1" applyFont="1" applyBorder="1"/>
    <xf numFmtId="167" fontId="2" fillId="0" borderId="7" xfId="3" applyNumberFormat="1" applyFont="1" applyBorder="1"/>
    <xf numFmtId="167" fontId="4" fillId="2" borderId="18" xfId="3" applyNumberFormat="1" applyFont="1" applyFill="1" applyBorder="1" applyAlignment="1">
      <alignment horizontal="right" vertical="center" wrapText="1"/>
    </xf>
    <xf numFmtId="0" fontId="5" fillId="0" borderId="0" xfId="9" applyFont="1" applyAlignment="1">
      <alignment wrapText="1"/>
    </xf>
    <xf numFmtId="166" fontId="4" fillId="0" borderId="15" xfId="24" applyNumberFormat="1" applyFont="1" applyFill="1" applyBorder="1" applyAlignment="1">
      <alignment horizontal="right" vertical="center" wrapText="1"/>
    </xf>
    <xf numFmtId="49" fontId="4" fillId="2" borderId="10" xfId="3" applyNumberFormat="1" applyFont="1" applyFill="1" applyBorder="1" applyAlignment="1">
      <alignment vertical="center" wrapText="1"/>
    </xf>
    <xf numFmtId="167" fontId="5" fillId="0" borderId="1" xfId="3" applyNumberFormat="1" applyFont="1" applyBorder="1" applyAlignment="1">
      <alignment horizontal="right" vertical="center"/>
    </xf>
    <xf numFmtId="167" fontId="5" fillId="0" borderId="7" xfId="3" applyNumberFormat="1" applyFont="1" applyBorder="1" applyAlignment="1">
      <alignment horizontal="right" vertical="center"/>
    </xf>
    <xf numFmtId="164" fontId="9" fillId="2" borderId="1" xfId="24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vertical="top" wrapText="1"/>
    </xf>
    <xf numFmtId="167" fontId="9" fillId="2" borderId="7" xfId="3" applyNumberFormat="1" applyFont="1" applyFill="1" applyBorder="1" applyAlignment="1">
      <alignment vertical="center" wrapText="1"/>
    </xf>
    <xf numFmtId="164" fontId="9" fillId="0" borderId="1" xfId="24" applyFont="1" applyFill="1" applyBorder="1" applyAlignment="1">
      <alignment horizontal="right" vertical="center" wrapText="1"/>
    </xf>
    <xf numFmtId="49" fontId="9" fillId="2" borderId="0" xfId="3" applyNumberFormat="1" applyFont="1" applyFill="1" applyBorder="1" applyAlignment="1">
      <alignment vertical="center" wrapText="1"/>
    </xf>
    <xf numFmtId="0" fontId="2" fillId="2" borderId="0" xfId="3" applyFont="1" applyFill="1" applyBorder="1"/>
    <xf numFmtId="49" fontId="8" fillId="2" borderId="0" xfId="3" applyNumberFormat="1" applyFont="1" applyFill="1" applyBorder="1" applyAlignment="1">
      <alignment horizontal="center" vertical="center" wrapText="1"/>
    </xf>
    <xf numFmtId="167" fontId="8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/>
    <xf numFmtId="167" fontId="5" fillId="2" borderId="7" xfId="3" applyNumberFormat="1" applyFont="1" applyFill="1" applyBorder="1" applyAlignment="1">
      <alignment horizontal="right" vertical="center" wrapText="1"/>
    </xf>
    <xf numFmtId="166" fontId="9" fillId="0" borderId="1" xfId="24" applyNumberFormat="1" applyFont="1" applyFill="1" applyBorder="1" applyAlignment="1">
      <alignment vertical="center" wrapText="1"/>
    </xf>
    <xf numFmtId="166" fontId="9" fillId="2" borderId="1" xfId="24" applyNumberFormat="1" applyFont="1" applyFill="1" applyBorder="1" applyAlignment="1">
      <alignment vertical="center" wrapText="1"/>
    </xf>
    <xf numFmtId="0" fontId="6" fillId="2" borderId="7" xfId="3" applyFont="1" applyFill="1" applyBorder="1" applyAlignment="1">
      <alignment vertical="top" wrapText="1"/>
    </xf>
    <xf numFmtId="166" fontId="9" fillId="6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vertical="center" wrapText="1"/>
    </xf>
    <xf numFmtId="165" fontId="4" fillId="2" borderId="1" xfId="24" applyNumberFormat="1" applyFont="1" applyFill="1" applyBorder="1" applyAlignment="1">
      <alignment vertical="center" wrapText="1"/>
    </xf>
    <xf numFmtId="0" fontId="20" fillId="4" borderId="1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horizontal="center" vertical="center"/>
    </xf>
    <xf numFmtId="165" fontId="21" fillId="0" borderId="1" xfId="24" applyNumberFormat="1" applyFont="1" applyFill="1" applyBorder="1" applyAlignment="1">
      <alignment horizontal="right" vertical="center" wrapText="1"/>
    </xf>
    <xf numFmtId="164" fontId="5" fillId="0" borderId="1" xfId="24" applyFont="1" applyFill="1" applyBorder="1" applyAlignment="1">
      <alignment horizontal="right" vertical="center" wrapText="1"/>
    </xf>
    <xf numFmtId="164" fontId="5" fillId="2" borderId="1" xfId="24" applyFont="1" applyFill="1" applyBorder="1" applyAlignment="1">
      <alignment horizontal="right" vertical="center" wrapText="1"/>
    </xf>
    <xf numFmtId="0" fontId="5" fillId="2" borderId="7" xfId="3" applyNumberFormat="1" applyFont="1" applyFill="1" applyBorder="1" applyAlignment="1">
      <alignment horizontal="left" vertical="center" wrapText="1"/>
    </xf>
    <xf numFmtId="0" fontId="15" fillId="0" borderId="0" xfId="3" applyFont="1"/>
    <xf numFmtId="0" fontId="15" fillId="0" borderId="0" xfId="3" applyFont="1" applyBorder="1"/>
    <xf numFmtId="0" fontId="11" fillId="2" borderId="7" xfId="3" applyFont="1" applyFill="1" applyBorder="1" applyAlignment="1">
      <alignment horizontal="left" vertical="center" wrapText="1"/>
    </xf>
    <xf numFmtId="166" fontId="4" fillId="0" borderId="7" xfId="24" applyNumberFormat="1" applyFont="1" applyFill="1" applyBorder="1" applyAlignment="1">
      <alignment vertical="center" wrapText="1"/>
    </xf>
    <xf numFmtId="166" fontId="4" fillId="2" borderId="7" xfId="24" applyNumberFormat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169" fontId="58" fillId="0" borderId="1" xfId="33" applyFont="1" applyFill="1" applyBorder="1" applyAlignment="1">
      <alignment horizontal="center" vertical="center" wrapText="1"/>
    </xf>
    <xf numFmtId="166" fontId="2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2" fillId="0" borderId="1" xfId="24" applyNumberFormat="1" applyFont="1" applyFill="1" applyBorder="1" applyAlignment="1">
      <alignment horizontal="right"/>
    </xf>
    <xf numFmtId="166" fontId="59" fillId="0" borderId="1" xfId="24" applyNumberFormat="1" applyFont="1" applyFill="1" applyBorder="1" applyAlignment="1">
      <alignment horizontal="right"/>
    </xf>
    <xf numFmtId="0" fontId="60" fillId="0" borderId="0" xfId="9" applyFont="1" applyAlignment="1">
      <alignment wrapText="1"/>
    </xf>
    <xf numFmtId="0" fontId="60" fillId="0" borderId="0" xfId="9" applyFont="1"/>
    <xf numFmtId="165" fontId="44" fillId="0" borderId="7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9" fillId="0" borderId="22" xfId="3" applyNumberFormat="1" applyFont="1" applyFill="1" applyBorder="1" applyAlignment="1">
      <alignment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/>
    </xf>
    <xf numFmtId="49" fontId="4" fillId="2" borderId="36" xfId="3" applyNumberFormat="1" applyFont="1" applyFill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165" fontId="5" fillId="0" borderId="37" xfId="24" applyNumberFormat="1" applyFont="1" applyFill="1" applyBorder="1" applyAlignment="1">
      <alignment horizontal="right" vertical="center" wrapText="1"/>
    </xf>
    <xf numFmtId="168" fontId="61" fillId="0" borderId="1" xfId="9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166" fontId="19" fillId="0" borderId="1" xfId="24" applyNumberFormat="1" applyFont="1" applyFill="1" applyBorder="1" applyAlignment="1">
      <alignment horizontal="center" vertical="top" wrapText="1"/>
    </xf>
    <xf numFmtId="166" fontId="55" fillId="0" borderId="1" xfId="24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left" vertical="center" wrapText="1"/>
    </xf>
    <xf numFmtId="166" fontId="55" fillId="0" borderId="1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165" fontId="49" fillId="0" borderId="1" xfId="24" applyNumberFormat="1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/>
    </xf>
    <xf numFmtId="165" fontId="4" fillId="0" borderId="1" xfId="24" applyNumberFormat="1" applyFont="1" applyFill="1" applyBorder="1" applyAlignment="1">
      <alignment horizontal="center" vertical="center" wrapText="1"/>
    </xf>
    <xf numFmtId="165" fontId="5" fillId="0" borderId="1" xfId="24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>
      <alignment horizontal="left" vertical="center" wrapText="1"/>
    </xf>
    <xf numFmtId="165" fontId="54" fillId="0" borderId="1" xfId="27" applyNumberFormat="1" applyFont="1" applyFill="1" applyBorder="1"/>
    <xf numFmtId="0" fontId="44" fillId="0" borderId="57" xfId="5" applyFont="1" applyFill="1" applyBorder="1" applyAlignment="1">
      <alignment horizontal="center" vertical="center"/>
    </xf>
    <xf numFmtId="173" fontId="43" fillId="0" borderId="1" xfId="5" applyNumberFormat="1" applyFont="1" applyFill="1" applyBorder="1" applyAlignment="1">
      <alignment horizontal="right" vertical="center" wrapText="1"/>
    </xf>
    <xf numFmtId="0" fontId="62" fillId="0" borderId="1" xfId="0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173" fontId="4" fillId="0" borderId="1" xfId="24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165" fontId="4" fillId="0" borderId="18" xfId="24" applyNumberFormat="1" applyFont="1" applyFill="1" applyBorder="1" applyAlignment="1">
      <alignment horizontal="right" vertical="center" wrapText="1"/>
    </xf>
    <xf numFmtId="167" fontId="8" fillId="0" borderId="2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/>
    <xf numFmtId="173" fontId="4" fillId="0" borderId="18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/>
    <xf numFmtId="173" fontId="4" fillId="0" borderId="7" xfId="24" applyNumberFormat="1" applyFont="1" applyFill="1" applyBorder="1" applyAlignment="1">
      <alignment horizontal="right" vertical="center" wrapText="1"/>
    </xf>
    <xf numFmtId="165" fontId="9" fillId="0" borderId="7" xfId="25" applyNumberFormat="1" applyFont="1" applyFill="1" applyBorder="1" applyAlignment="1">
      <alignment horizontal="right" vertical="center" wrapText="1"/>
    </xf>
    <xf numFmtId="172" fontId="5" fillId="0" borderId="1" xfId="11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65" fontId="5" fillId="0" borderId="1" xfId="25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35" fillId="0" borderId="57" xfId="5" applyFont="1" applyFill="1" applyBorder="1" applyAlignment="1">
      <alignment horizontal="center" vertical="center"/>
    </xf>
    <xf numFmtId="171" fontId="43" fillId="0" borderId="1" xfId="5" applyNumberFormat="1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171" fontId="35" fillId="0" borderId="61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horizontal="left" vertical="center" wrapText="1" indent="2"/>
    </xf>
    <xf numFmtId="0" fontId="35" fillId="0" borderId="0" xfId="9" applyFont="1" applyFill="1" applyBorder="1" applyAlignment="1">
      <alignment wrapText="1"/>
    </xf>
    <xf numFmtId="171" fontId="35" fillId="0" borderId="7" xfId="5" applyNumberFormat="1" applyFont="1" applyFill="1" applyBorder="1" applyAlignment="1">
      <alignment vertical="center" wrapText="1"/>
    </xf>
    <xf numFmtId="165" fontId="35" fillId="0" borderId="1" xfId="5" applyNumberFormat="1" applyFont="1" applyFill="1" applyBorder="1" applyAlignment="1">
      <alignment horizontal="left" vertical="center" wrapText="1" indent="2"/>
    </xf>
    <xf numFmtId="49" fontId="35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165" fontId="7" fillId="0" borderId="0" xfId="24" applyNumberFormat="1" applyFont="1" applyFill="1" applyAlignment="1">
      <alignment horizontal="right"/>
    </xf>
    <xf numFmtId="171" fontId="44" fillId="0" borderId="7" xfId="5" applyNumberFormat="1" applyFont="1" applyFill="1" applyBorder="1" applyAlignment="1">
      <alignment horizontal="left" vertical="center" wrapText="1"/>
    </xf>
    <xf numFmtId="49" fontId="43" fillId="0" borderId="1" xfId="3" applyNumberFormat="1" applyFont="1" applyFill="1" applyBorder="1" applyAlignment="1">
      <alignment horizontal="center" vertical="center" wrapText="1"/>
    </xf>
    <xf numFmtId="0" fontId="33" fillId="0" borderId="15" xfId="3" applyFont="1" applyFill="1" applyBorder="1" applyAlignment="1">
      <alignment vertical="top" wrapText="1"/>
    </xf>
    <xf numFmtId="0" fontId="33" fillId="0" borderId="7" xfId="3" applyFont="1" applyFill="1" applyBorder="1" applyAlignment="1">
      <alignment vertical="top" wrapText="1"/>
    </xf>
    <xf numFmtId="0" fontId="35" fillId="0" borderId="62" xfId="5" applyFont="1" applyFill="1" applyBorder="1" applyAlignment="1">
      <alignment horizontal="center" vertical="center"/>
    </xf>
    <xf numFmtId="0" fontId="35" fillId="0" borderId="63" xfId="8" applyFont="1" applyFill="1" applyBorder="1" applyAlignment="1">
      <alignment horizontal="left" vertical="center" wrapText="1"/>
    </xf>
    <xf numFmtId="49" fontId="35" fillId="0" borderId="63" xfId="5" applyNumberFormat="1" applyFont="1" applyFill="1" applyBorder="1" applyAlignment="1">
      <alignment horizontal="center" vertical="center" wrapText="1"/>
    </xf>
    <xf numFmtId="167" fontId="35" fillId="0" borderId="63" xfId="5" applyNumberFormat="1" applyFont="1" applyFill="1" applyBorder="1" applyAlignment="1">
      <alignment horizontal="right" vertical="center" wrapText="1"/>
    </xf>
    <xf numFmtId="167" fontId="35" fillId="0" borderId="64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 indent="2"/>
    </xf>
    <xf numFmtId="165" fontId="33" fillId="0" borderId="2" xfId="5" applyNumberFormat="1" applyFont="1" applyFill="1" applyBorder="1" applyAlignment="1">
      <alignment horizontal="left" vertical="center" wrapText="1" indent="2"/>
    </xf>
    <xf numFmtId="49" fontId="33" fillId="0" borderId="2" xfId="5" applyNumberFormat="1" applyFont="1" applyFill="1" applyBorder="1" applyAlignment="1">
      <alignment horizontal="center" vertical="center" wrapText="1"/>
    </xf>
    <xf numFmtId="167" fontId="33" fillId="0" borderId="2" xfId="5" applyNumberFormat="1" applyFont="1" applyFill="1" applyBorder="1" applyAlignment="1">
      <alignment horizontal="right" vertical="center" wrapText="1"/>
    </xf>
    <xf numFmtId="167" fontId="33" fillId="0" borderId="20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/>
    </xf>
    <xf numFmtId="165" fontId="33" fillId="0" borderId="2" xfId="5" applyNumberFormat="1" applyFont="1" applyFill="1" applyBorder="1" applyAlignment="1">
      <alignment horizontal="left" vertical="center" wrapText="1"/>
    </xf>
    <xf numFmtId="0" fontId="33" fillId="0" borderId="5" xfId="5" applyFont="1" applyFill="1" applyBorder="1" applyAlignment="1">
      <alignment vertical="center"/>
    </xf>
    <xf numFmtId="167" fontId="38" fillId="0" borderId="4" xfId="5" applyNumberFormat="1" applyFont="1" applyFill="1" applyBorder="1" applyAlignment="1">
      <alignment horizontal="right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165" fontId="9" fillId="0" borderId="7" xfId="25" applyNumberFormat="1" applyFont="1" applyFill="1" applyBorder="1" applyAlignment="1">
      <alignment horizontal="center" vertical="center"/>
    </xf>
    <xf numFmtId="166" fontId="4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horizontal="right" vertical="center" wrapText="1"/>
    </xf>
    <xf numFmtId="166" fontId="5" fillId="0" borderId="7" xfId="31" applyNumberFormat="1" applyFont="1" applyFill="1" applyBorder="1" applyAlignment="1">
      <alignment horizontal="left" vertical="center" wrapText="1"/>
    </xf>
    <xf numFmtId="166" fontId="4" fillId="0" borderId="18" xfId="25" applyNumberFormat="1" applyFont="1" applyFill="1" applyBorder="1" applyAlignment="1">
      <alignment horizontal="right" vertical="center" wrapText="1"/>
    </xf>
    <xf numFmtId="167" fontId="4" fillId="0" borderId="7" xfId="3" applyNumberFormat="1" applyFont="1" applyFill="1" applyBorder="1" applyAlignment="1">
      <alignment vertical="center" wrapText="1"/>
    </xf>
    <xf numFmtId="166" fontId="9" fillId="0" borderId="7" xfId="25" applyNumberFormat="1" applyFont="1" applyFill="1" applyBorder="1" applyAlignment="1">
      <alignment horizontal="right" vertical="center" wrapText="1"/>
    </xf>
    <xf numFmtId="49" fontId="4" fillId="0" borderId="7" xfId="3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5" applyNumberFormat="1" applyFont="1" applyFill="1" applyBorder="1" applyAlignment="1">
      <alignment horizontal="right" vertical="center" wrapText="1"/>
    </xf>
    <xf numFmtId="167" fontId="5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left" vertical="center" wrapText="1"/>
    </xf>
    <xf numFmtId="167" fontId="9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/>
    </xf>
    <xf numFmtId="165" fontId="5" fillId="0" borderId="7" xfId="25" applyNumberFormat="1" applyFont="1" applyFill="1" applyBorder="1" applyAlignment="1">
      <alignment horizontal="right"/>
    </xf>
    <xf numFmtId="165" fontId="6" fillId="0" borderId="2" xfId="25" applyNumberFormat="1" applyFont="1" applyFill="1" applyBorder="1" applyAlignment="1">
      <alignment horizontal="right"/>
    </xf>
    <xf numFmtId="165" fontId="2" fillId="0" borderId="2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9" fillId="0" borderId="26" xfId="25" applyNumberFormat="1" applyFont="1" applyFill="1" applyBorder="1" applyAlignment="1">
      <alignment horizontal="center" vertical="center"/>
    </xf>
    <xf numFmtId="165" fontId="2" fillId="0" borderId="27" xfId="25" applyNumberFormat="1" applyFont="1" applyFill="1" applyBorder="1" applyAlignment="1">
      <alignment horizontal="right"/>
    </xf>
    <xf numFmtId="165" fontId="9" fillId="0" borderId="25" xfId="25" applyNumberFormat="1" applyFont="1" applyFill="1" applyBorder="1" applyAlignment="1">
      <alignment horizontal="center" vertical="center"/>
    </xf>
    <xf numFmtId="165" fontId="2" fillId="0" borderId="0" xfId="25" applyNumberFormat="1" applyFont="1" applyFill="1" applyBorder="1" applyAlignment="1">
      <alignment horizontal="right"/>
    </xf>
    <xf numFmtId="166" fontId="9" fillId="0" borderId="6" xfId="25" applyNumberFormat="1" applyFont="1" applyFill="1" applyBorder="1" applyAlignment="1">
      <alignment horizontal="center" vertical="center"/>
    </xf>
    <xf numFmtId="166" fontId="9" fillId="0" borderId="6" xfId="25" applyNumberFormat="1" applyFont="1" applyFill="1" applyBorder="1" applyAlignment="1">
      <alignment vertical="center" wrapText="1"/>
    </xf>
    <xf numFmtId="166" fontId="4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4" fillId="0" borderId="9" xfId="25" applyNumberFormat="1" applyFont="1" applyFill="1" applyBorder="1" applyAlignment="1">
      <alignment horizontal="right" vertical="center" wrapText="1"/>
    </xf>
    <xf numFmtId="165" fontId="9" fillId="0" borderId="9" xfId="25" applyNumberFormat="1" applyFont="1" applyFill="1" applyBorder="1" applyAlignment="1">
      <alignment horizontal="right" vertical="center" wrapText="1"/>
    </xf>
    <xf numFmtId="0" fontId="13" fillId="0" borderId="8" xfId="31" applyFont="1" applyFill="1" applyBorder="1" applyAlignment="1">
      <alignment horizontal="left" vertical="center" wrapText="1"/>
    </xf>
    <xf numFmtId="49" fontId="9" fillId="0" borderId="9" xfId="3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5" fontId="4" fillId="0" borderId="6" xfId="25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6" fontId="5" fillId="0" borderId="9" xfId="31" applyNumberFormat="1" applyFont="1" applyFill="1" applyBorder="1" applyAlignment="1">
      <alignment horizontal="left" vertical="center" wrapText="1"/>
    </xf>
    <xf numFmtId="166" fontId="4" fillId="0" borderId="20" xfId="25" applyNumberFormat="1" applyFont="1" applyFill="1" applyBorder="1" applyAlignment="1">
      <alignment horizontal="right" vertical="center" wrapText="1"/>
    </xf>
    <xf numFmtId="166" fontId="9" fillId="0" borderId="9" xfId="25" applyNumberFormat="1" applyFont="1" applyFill="1" applyBorder="1" applyAlignment="1">
      <alignment horizontal="right" vertical="center" wrapText="1"/>
    </xf>
    <xf numFmtId="49" fontId="4" fillId="0" borderId="9" xfId="3" applyNumberFormat="1" applyFont="1" applyFill="1" applyBorder="1" applyAlignment="1">
      <alignment vertical="center" wrapText="1"/>
    </xf>
    <xf numFmtId="167" fontId="6" fillId="0" borderId="9" xfId="25" applyNumberFormat="1" applyFont="1" applyFill="1" applyBorder="1" applyAlignment="1">
      <alignment horizontal="right" vertical="center" wrapText="1"/>
    </xf>
    <xf numFmtId="167" fontId="5" fillId="0" borderId="9" xfId="2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 applyBorder="1"/>
    <xf numFmtId="165" fontId="5" fillId="0" borderId="9" xfId="24" applyNumberFormat="1" applyFont="1" applyFill="1" applyBorder="1" applyAlignment="1">
      <alignment horizontal="right"/>
    </xf>
    <xf numFmtId="0" fontId="12" fillId="0" borderId="11" xfId="3" applyFont="1" applyFill="1" applyBorder="1"/>
    <xf numFmtId="0" fontId="2" fillId="0" borderId="11" xfId="3" applyFont="1" applyFill="1" applyBorder="1"/>
    <xf numFmtId="166" fontId="4" fillId="0" borderId="9" xfId="25" applyNumberFormat="1" applyFont="1" applyFill="1" applyBorder="1" applyAlignment="1">
      <alignment vertical="center" wrapText="1"/>
    </xf>
    <xf numFmtId="166" fontId="9" fillId="0" borderId="17" xfId="25" applyNumberFormat="1" applyFont="1" applyFill="1" applyBorder="1" applyAlignment="1">
      <alignment vertical="center" wrapText="1"/>
    </xf>
    <xf numFmtId="166" fontId="4" fillId="0" borderId="17" xfId="25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/>
    </xf>
    <xf numFmtId="165" fontId="5" fillId="0" borderId="9" xfId="25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165" fontId="9" fillId="0" borderId="6" xfId="2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 wrapText="1"/>
    </xf>
    <xf numFmtId="0" fontId="43" fillId="0" borderId="8" xfId="5" applyFont="1" applyFill="1" applyBorder="1" applyAlignment="1">
      <alignment horizontal="center" vertical="center"/>
    </xf>
    <xf numFmtId="0" fontId="43" fillId="0" borderId="57" xfId="5" applyFont="1" applyFill="1" applyBorder="1" applyAlignment="1">
      <alignment horizontal="center" vertical="center"/>
    </xf>
    <xf numFmtId="0" fontId="5" fillId="0" borderId="8" xfId="3" applyFont="1" applyFill="1" applyBorder="1"/>
    <xf numFmtId="0" fontId="5" fillId="0" borderId="21" xfId="3" applyFont="1" applyFill="1" applyBorder="1"/>
    <xf numFmtId="167" fontId="35" fillId="0" borderId="28" xfId="5" applyNumberFormat="1" applyFont="1" applyFill="1" applyBorder="1" applyAlignment="1">
      <alignment horizontal="center" vertical="center" wrapText="1"/>
    </xf>
    <xf numFmtId="167" fontId="7" fillId="0" borderId="15" xfId="5" applyNumberFormat="1" applyFont="1" applyFill="1" applyBorder="1" applyAlignment="1">
      <alignment horizontal="right" vertical="center" wrapText="1"/>
    </xf>
    <xf numFmtId="167" fontId="35" fillId="0" borderId="60" xfId="5" applyNumberFormat="1" applyFont="1" applyFill="1" applyBorder="1" applyAlignment="1">
      <alignment horizontal="right" vertical="center" wrapText="1"/>
    </xf>
    <xf numFmtId="167" fontId="35" fillId="0" borderId="18" xfId="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/>
    </xf>
    <xf numFmtId="167" fontId="33" fillId="0" borderId="7" xfId="5" applyNumberFormat="1" applyFont="1" applyFill="1" applyBorder="1" applyAlignment="1">
      <alignment horizontal="right" vertical="center"/>
    </xf>
    <xf numFmtId="167" fontId="33" fillId="0" borderId="15" xfId="5" applyNumberFormat="1" applyFont="1" applyFill="1" applyBorder="1" applyAlignment="1">
      <alignment horizontal="right" vertical="center"/>
    </xf>
    <xf numFmtId="167" fontId="35" fillId="0" borderId="7" xfId="14" applyNumberFormat="1" applyFont="1" applyFill="1" applyBorder="1" applyAlignment="1">
      <alignment horizontal="right" vertical="center"/>
    </xf>
    <xf numFmtId="167" fontId="33" fillId="0" borderId="7" xfId="14" applyNumberFormat="1" applyFont="1" applyFill="1" applyBorder="1" applyAlignment="1">
      <alignment horizontal="right" vertical="center"/>
    </xf>
    <xf numFmtId="167" fontId="35" fillId="0" borderId="9" xfId="14" applyNumberFormat="1" applyFont="1" applyFill="1" applyBorder="1" applyAlignment="1">
      <alignment horizontal="right" vertical="center"/>
    </xf>
    <xf numFmtId="0" fontId="35" fillId="0" borderId="1" xfId="8" applyFont="1" applyFill="1" applyBorder="1" applyAlignment="1">
      <alignment horizontal="left" vertical="center" wrapText="1"/>
    </xf>
    <xf numFmtId="171" fontId="33" fillId="0" borderId="1" xfId="5" applyNumberFormat="1" applyFont="1" applyFill="1" applyBorder="1" applyAlignment="1">
      <alignment vertical="center" wrapText="1"/>
    </xf>
    <xf numFmtId="0" fontId="2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" fillId="0" borderId="37" xfId="5" applyNumberFormat="1" applyFont="1" applyFill="1" applyBorder="1" applyAlignment="1">
      <alignment horizontal="right" vertical="center" wrapText="1"/>
    </xf>
    <xf numFmtId="0" fontId="35" fillId="0" borderId="33" xfId="5" applyFont="1" applyFill="1" applyBorder="1" applyAlignment="1">
      <alignment horizontal="center" vertical="center" wrapText="1"/>
    </xf>
    <xf numFmtId="171" fontId="35" fillId="0" borderId="32" xfId="5" applyNumberFormat="1" applyFont="1" applyFill="1" applyBorder="1" applyAlignment="1">
      <alignment horizontal="center" vertical="center" wrapText="1"/>
    </xf>
    <xf numFmtId="165" fontId="35" fillId="0" borderId="32" xfId="5" applyNumberFormat="1" applyFont="1" applyFill="1" applyBorder="1" applyAlignment="1">
      <alignment horizontal="center" vertical="center" wrapText="1"/>
    </xf>
    <xf numFmtId="167" fontId="35" fillId="0" borderId="31" xfId="5" applyNumberFormat="1" applyFont="1" applyFill="1" applyBorder="1" applyAlignment="1">
      <alignment horizontal="center" vertical="center" wrapText="1"/>
    </xf>
    <xf numFmtId="167" fontId="2" fillId="0" borderId="9" xfId="3" applyNumberFormat="1" applyFont="1" applyFill="1" applyBorder="1"/>
    <xf numFmtId="167" fontId="46" fillId="0" borderId="47" xfId="7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0" fontId="29" fillId="0" borderId="0" xfId="7" applyFont="1" applyFill="1" applyAlignment="1">
      <alignment horizontal="center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" fillId="0" borderId="0" xfId="9" applyFill="1" applyAlignment="1">
      <alignment horizontal="right" vertical="center"/>
    </xf>
    <xf numFmtId="0" fontId="48" fillId="0" borderId="27" xfId="7" applyFont="1" applyFill="1" applyBorder="1"/>
    <xf numFmtId="0" fontId="48" fillId="0" borderId="40" xfId="7" applyFont="1" applyFill="1" applyBorder="1"/>
    <xf numFmtId="0" fontId="48" fillId="0" borderId="38" xfId="7" applyFont="1" applyFill="1" applyBorder="1"/>
    <xf numFmtId="0" fontId="48" fillId="0" borderId="43" xfId="7" applyFont="1" applyFill="1" applyBorder="1"/>
    <xf numFmtId="0" fontId="1" fillId="0" borderId="0" xfId="7" applyFont="1" applyFill="1"/>
    <xf numFmtId="0" fontId="46" fillId="0" borderId="27" xfId="7" applyFont="1" applyFill="1" applyBorder="1"/>
    <xf numFmtId="0" fontId="46" fillId="0" borderId="40" xfId="7" applyFont="1" applyFill="1" applyBorder="1"/>
    <xf numFmtId="0" fontId="46" fillId="0" borderId="43" xfId="7" applyFont="1" applyFill="1" applyBorder="1"/>
    <xf numFmtId="0" fontId="48" fillId="0" borderId="45" xfId="7" applyFont="1" applyFill="1" applyBorder="1" applyAlignment="1">
      <alignment horizontal="center" vertical="center"/>
    </xf>
    <xf numFmtId="0" fontId="48" fillId="0" borderId="46" xfId="7" applyFont="1" applyFill="1" applyBorder="1" applyAlignment="1">
      <alignment horizontal="center" vertical="center"/>
    </xf>
    <xf numFmtId="0" fontId="48" fillId="0" borderId="47" xfId="7" applyFont="1" applyFill="1" applyBorder="1" applyAlignment="1">
      <alignment horizontal="center" vertical="center"/>
    </xf>
    <xf numFmtId="0" fontId="48" fillId="0" borderId="45" xfId="7" applyFont="1" applyFill="1" applyBorder="1"/>
    <xf numFmtId="0" fontId="48" fillId="0" borderId="46" xfId="7" applyFont="1" applyFill="1" applyBorder="1"/>
    <xf numFmtId="0" fontId="48" fillId="0" borderId="47" xfId="7" applyFont="1" applyFill="1" applyBorder="1"/>
    <xf numFmtId="0" fontId="46" fillId="0" borderId="45" xfId="7" applyFont="1" applyFill="1" applyBorder="1"/>
    <xf numFmtId="0" fontId="46" fillId="0" borderId="46" xfId="7" applyFont="1" applyFill="1" applyBorder="1"/>
    <xf numFmtId="0" fontId="46" fillId="0" borderId="47" xfId="7" applyFont="1" applyFill="1" applyBorder="1"/>
    <xf numFmtId="0" fontId="46" fillId="0" borderId="11" xfId="7" applyFont="1" applyFill="1" applyBorder="1"/>
    <xf numFmtId="0" fontId="48" fillId="0" borderId="0" xfId="7" applyFont="1" applyFill="1" applyBorder="1"/>
    <xf numFmtId="0" fontId="48" fillId="0" borderId="11" xfId="7" applyFont="1" applyFill="1" applyBorder="1"/>
    <xf numFmtId="0" fontId="1" fillId="0" borderId="0" xfId="7" applyFill="1" applyBorder="1"/>
    <xf numFmtId="0" fontId="46" fillId="0" borderId="10" xfId="7" applyFont="1" applyFill="1" applyBorder="1"/>
    <xf numFmtId="0" fontId="46" fillId="0" borderId="17" xfId="7" applyFont="1" applyFill="1" applyBorder="1"/>
    <xf numFmtId="0" fontId="48" fillId="0" borderId="54" xfId="7" applyFont="1" applyFill="1" applyBorder="1"/>
    <xf numFmtId="0" fontId="48" fillId="0" borderId="55" xfId="7" applyFont="1" applyFill="1" applyBorder="1"/>
    <xf numFmtId="0" fontId="48" fillId="0" borderId="49" xfId="7" applyFont="1" applyFill="1" applyBorder="1"/>
    <xf numFmtId="0" fontId="48" fillId="0" borderId="10" xfId="7" applyFont="1" applyFill="1" applyBorder="1"/>
    <xf numFmtId="0" fontId="48" fillId="0" borderId="17" xfId="7" applyFont="1" applyFill="1" applyBorder="1"/>
    <xf numFmtId="167" fontId="46" fillId="0" borderId="0" xfId="25" applyNumberFormat="1" applyFont="1" applyFill="1" applyAlignment="1"/>
    <xf numFmtId="0" fontId="25" fillId="0" borderId="0" xfId="0" applyFont="1" applyFill="1" applyAlignment="1">
      <alignment horizontal="center" vertical="center"/>
    </xf>
    <xf numFmtId="0" fontId="1" fillId="0" borderId="0" xfId="7" applyFill="1" applyAlignment="1"/>
    <xf numFmtId="0" fontId="41" fillId="0" borderId="0" xfId="0" applyFont="1" applyFill="1" applyAlignment="1">
      <alignment vertical="center"/>
    </xf>
    <xf numFmtId="0" fontId="46" fillId="0" borderId="46" xfId="7" applyFont="1" applyFill="1" applyBorder="1" applyAlignment="1">
      <alignment horizontal="center"/>
    </xf>
    <xf numFmtId="167" fontId="46" fillId="0" borderId="2" xfId="25" applyNumberFormat="1" applyFont="1" applyFill="1" applyBorder="1" applyAlignment="1"/>
    <xf numFmtId="167" fontId="46" fillId="0" borderId="2" xfId="7" applyNumberFormat="1" applyFont="1" applyFill="1" applyBorder="1" applyAlignment="1"/>
    <xf numFmtId="167" fontId="46" fillId="0" borderId="1" xfId="25" applyNumberFormat="1" applyFont="1" applyFill="1" applyBorder="1" applyAlignment="1"/>
    <xf numFmtId="173" fontId="46" fillId="0" borderId="1" xfId="7" applyNumberFormat="1" applyFont="1" applyFill="1" applyBorder="1" applyAlignment="1"/>
    <xf numFmtId="173" fontId="46" fillId="0" borderId="1" xfId="25" applyNumberFormat="1" applyFont="1" applyFill="1" applyBorder="1" applyAlignment="1"/>
    <xf numFmtId="167" fontId="46" fillId="0" borderId="28" xfId="25" applyNumberFormat="1" applyFont="1" applyFill="1" applyBorder="1" applyAlignment="1"/>
    <xf numFmtId="167" fontId="46" fillId="0" borderId="26" xfId="25" applyNumberFormat="1" applyFont="1" applyFill="1" applyBorder="1" applyAlignment="1"/>
    <xf numFmtId="173" fontId="46" fillId="0" borderId="25" xfId="25" applyNumberFormat="1" applyFont="1" applyFill="1" applyBorder="1" applyAlignment="1"/>
    <xf numFmtId="167" fontId="46" fillId="0" borderId="1" xfId="7" applyNumberFormat="1" applyFont="1" applyFill="1" applyBorder="1" applyAlignment="1"/>
    <xf numFmtId="0" fontId="62" fillId="0" borderId="1" xfId="0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center" wrapText="1" indent="2"/>
    </xf>
    <xf numFmtId="167" fontId="52" fillId="0" borderId="0" xfId="3" applyNumberFormat="1" applyFont="1" applyFill="1"/>
    <xf numFmtId="0" fontId="52" fillId="0" borderId="0" xfId="3" applyFont="1" applyFill="1" applyBorder="1"/>
    <xf numFmtId="167" fontId="52" fillId="0" borderId="0" xfId="3" applyNumberFormat="1" applyFont="1" applyFill="1" applyBorder="1"/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5" fontId="6" fillId="0" borderId="20" xfId="25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 applyProtection="1">
      <alignment horizontal="center" vertical="center" wrapText="1"/>
    </xf>
    <xf numFmtId="174" fontId="48" fillId="0" borderId="38" xfId="26" applyNumberFormat="1" applyFont="1" applyFill="1" applyBorder="1" applyAlignment="1">
      <alignment horizontal="right" vertical="distributed"/>
    </xf>
    <xf numFmtId="174" fontId="48" fillId="0" borderId="43" xfId="26" applyNumberFormat="1" applyFont="1" applyFill="1" applyBorder="1" applyAlignment="1">
      <alignment horizontal="right" vertical="distributed"/>
    </xf>
    <xf numFmtId="167" fontId="46" fillId="0" borderId="1" xfId="24" applyNumberFormat="1" applyFont="1" applyFill="1" applyBorder="1" applyAlignment="1">
      <alignment horizontal="right" vertical="distributed"/>
    </xf>
    <xf numFmtId="167" fontId="46" fillId="0" borderId="1" xfId="7" applyNumberFormat="1" applyFont="1" applyFill="1" applyBorder="1" applyAlignment="1">
      <alignment horizontal="right" vertical="distributed"/>
    </xf>
    <xf numFmtId="167" fontId="48" fillId="0" borderId="38" xfId="26" applyNumberFormat="1" applyFont="1" applyFill="1" applyBorder="1" applyAlignment="1">
      <alignment horizontal="right" vertical="distributed"/>
    </xf>
    <xf numFmtId="167" fontId="48" fillId="0" borderId="43" xfId="26" applyNumberFormat="1" applyFont="1" applyFill="1" applyBorder="1" applyAlignment="1">
      <alignment horizontal="right" vertical="distributed"/>
    </xf>
    <xf numFmtId="167" fontId="46" fillId="0" borderId="0" xfId="24" applyNumberFormat="1" applyFont="1" applyFill="1" applyAlignment="1">
      <alignment horizontal="right" vertical="distributed"/>
    </xf>
    <xf numFmtId="167" fontId="46" fillId="0" borderId="0" xfId="7" applyNumberFormat="1" applyFont="1" applyFill="1" applyAlignment="1">
      <alignment horizontal="right" vertical="distributed"/>
    </xf>
    <xf numFmtId="167" fontId="46" fillId="0" borderId="28" xfId="24" applyNumberFormat="1" applyFont="1" applyFill="1" applyBorder="1" applyAlignment="1">
      <alignment horizontal="right" vertical="distributed"/>
    </xf>
    <xf numFmtId="167" fontId="46" fillId="0" borderId="26" xfId="24" applyNumberFormat="1" applyFont="1" applyFill="1" applyBorder="1" applyAlignment="1">
      <alignment horizontal="right" vertical="distributed"/>
    </xf>
    <xf numFmtId="167" fontId="46" fillId="0" borderId="25" xfId="24" applyNumberFormat="1" applyFont="1" applyFill="1" applyBorder="1" applyAlignment="1">
      <alignment horizontal="right" vertical="distributed"/>
    </xf>
    <xf numFmtId="167" fontId="48" fillId="0" borderId="45" xfId="26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7" fontId="6" fillId="0" borderId="2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/>
    </xf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25" fillId="0" borderId="0" xfId="9" applyFont="1" applyFill="1" applyAlignment="1">
      <alignment horizontal="right" vertical="center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0" fontId="2" fillId="0" borderId="1" xfId="3" applyFont="1" applyFill="1" applyBorder="1" applyAlignment="1">
      <alignment horizontal="center"/>
    </xf>
    <xf numFmtId="164" fontId="1" fillId="0" borderId="0" xfId="1" applyFont="1" applyFill="1"/>
    <xf numFmtId="2" fontId="2" fillId="0" borderId="0" xfId="3" applyNumberFormat="1" applyFont="1" applyFill="1" applyBorder="1"/>
    <xf numFmtId="164" fontId="2" fillId="0" borderId="0" xfId="1" applyFont="1" applyFill="1" applyBorder="1"/>
    <xf numFmtId="164" fontId="2" fillId="0" borderId="0" xfId="1" applyNumberFormat="1" applyFont="1" applyFill="1" applyBorder="1"/>
    <xf numFmtId="178" fontId="4" fillId="0" borderId="9" xfId="25" applyNumberFormat="1" applyFont="1" applyFill="1" applyBorder="1" applyAlignment="1">
      <alignment horizontal="right" vertical="center" wrapText="1"/>
    </xf>
    <xf numFmtId="178" fontId="9" fillId="0" borderId="9" xfId="25" applyNumberFormat="1" applyFont="1" applyFill="1" applyBorder="1" applyAlignment="1">
      <alignment horizontal="right" vertical="center" wrapText="1"/>
    </xf>
    <xf numFmtId="179" fontId="9" fillId="0" borderId="9" xfId="25" applyNumberFormat="1" applyFont="1" applyFill="1" applyBorder="1" applyAlignment="1">
      <alignment horizontal="right" vertical="center" wrapText="1"/>
    </xf>
    <xf numFmtId="179" fontId="5" fillId="0" borderId="9" xfId="25" applyNumberFormat="1" applyFont="1" applyFill="1" applyBorder="1" applyAlignment="1">
      <alignment horizontal="right" vertical="center" wrapText="1"/>
    </xf>
    <xf numFmtId="179" fontId="9" fillId="0" borderId="9" xfId="25" applyNumberFormat="1" applyFont="1" applyFill="1" applyBorder="1" applyAlignment="1" applyProtection="1">
      <alignment horizontal="right" vertical="center" wrapText="1"/>
      <protection locked="0"/>
    </xf>
    <xf numFmtId="179" fontId="9" fillId="0" borderId="6" xfId="25" applyNumberFormat="1" applyFont="1" applyFill="1" applyBorder="1" applyAlignment="1">
      <alignment horizontal="right" vertical="center"/>
    </xf>
    <xf numFmtId="164" fontId="14" fillId="0" borderId="0" xfId="1" applyFont="1" applyFill="1" applyBorder="1"/>
    <xf numFmtId="180" fontId="4" fillId="0" borderId="9" xfId="25" applyNumberFormat="1" applyFont="1" applyFill="1" applyBorder="1" applyAlignment="1">
      <alignment horizontal="right" vertical="center" wrapText="1"/>
    </xf>
    <xf numFmtId="180" fontId="9" fillId="0" borderId="9" xfId="25" applyNumberFormat="1" applyFont="1" applyFill="1" applyBorder="1" applyAlignment="1">
      <alignment horizontal="right" vertical="center" wrapText="1"/>
    </xf>
    <xf numFmtId="171" fontId="5" fillId="0" borderId="2" xfId="5" applyNumberFormat="1" applyFont="1" applyFill="1" applyBorder="1" applyAlignment="1">
      <alignment horizontal="left" vertical="center" wrapText="1"/>
    </xf>
    <xf numFmtId="43" fontId="2" fillId="0" borderId="0" xfId="3" applyNumberFormat="1" applyFont="1" applyFill="1" applyBorder="1"/>
    <xf numFmtId="0" fontId="33" fillId="0" borderId="2" xfId="3" applyNumberFormat="1" applyFont="1" applyFill="1" applyBorder="1" applyAlignment="1" applyProtection="1">
      <alignment horizontal="left" vertical="center" wrapText="1"/>
    </xf>
    <xf numFmtId="179" fontId="35" fillId="0" borderId="9" xfId="5" applyNumberFormat="1" applyFont="1" applyFill="1" applyBorder="1" applyAlignment="1">
      <alignment horizontal="right" vertical="center" wrapText="1"/>
    </xf>
    <xf numFmtId="179" fontId="33" fillId="0" borderId="9" xfId="5" applyNumberFormat="1" applyFont="1" applyFill="1" applyBorder="1" applyAlignment="1">
      <alignment horizontal="right" vertical="center" wrapText="1"/>
    </xf>
    <xf numFmtId="171" fontId="33" fillId="0" borderId="8" xfId="5" applyNumberFormat="1" applyFont="1" applyFill="1" applyBorder="1" applyAlignment="1">
      <alignment horizontal="left" vertical="center" wrapText="1"/>
    </xf>
    <xf numFmtId="179" fontId="35" fillId="0" borderId="9" xfId="14" applyNumberFormat="1" applyFont="1" applyFill="1" applyBorder="1" applyAlignment="1">
      <alignment horizontal="right" vertical="center"/>
    </xf>
    <xf numFmtId="167" fontId="33" fillId="0" borderId="14" xfId="5" applyNumberFormat="1" applyFont="1" applyFill="1" applyBorder="1" applyAlignment="1">
      <alignment horizontal="right" vertical="center"/>
    </xf>
    <xf numFmtId="0" fontId="33" fillId="0" borderId="1" xfId="0" applyFont="1" applyFill="1" applyBorder="1"/>
    <xf numFmtId="0" fontId="33" fillId="0" borderId="0" xfId="0" applyFont="1" applyFill="1" applyBorder="1"/>
    <xf numFmtId="4" fontId="2" fillId="0" borderId="0" xfId="3" applyNumberFormat="1" applyFont="1" applyFill="1"/>
    <xf numFmtId="4" fontId="29" fillId="0" borderId="0" xfId="7" applyNumberFormat="1" applyFont="1" applyFill="1" applyAlignment="1"/>
    <xf numFmtId="4" fontId="30" fillId="0" borderId="0" xfId="9" applyNumberFormat="1" applyFont="1" applyFill="1" applyAlignment="1">
      <alignment vertical="center"/>
    </xf>
    <xf numFmtId="4" fontId="2" fillId="0" borderId="0" xfId="3" applyNumberFormat="1" applyFont="1" applyFill="1" applyAlignment="1">
      <alignment horizontal="center" vertical="center"/>
    </xf>
    <xf numFmtId="4" fontId="25" fillId="0" borderId="0" xfId="8" applyNumberFormat="1" applyFont="1" applyFill="1" applyAlignment="1">
      <alignment horizontal="right"/>
    </xf>
    <xf numFmtId="4" fontId="2" fillId="0" borderId="0" xfId="1" applyNumberFormat="1" applyFont="1" applyFill="1"/>
    <xf numFmtId="4" fontId="7" fillId="0" borderId="0" xfId="3" applyNumberFormat="1" applyFont="1" applyFill="1"/>
    <xf numFmtId="164" fontId="2" fillId="0" borderId="0" xfId="1" applyFont="1" applyFill="1" applyAlignment="1">
      <alignment horizontal="right"/>
    </xf>
    <xf numFmtId="4" fontId="2" fillId="7" borderId="0" xfId="1" applyNumberFormat="1" applyFont="1" applyFill="1"/>
    <xf numFmtId="166" fontId="2" fillId="0" borderId="0" xfId="1" applyNumberFormat="1" applyFont="1" applyFill="1" applyAlignment="1">
      <alignment horizontal="right"/>
    </xf>
    <xf numFmtId="0" fontId="5" fillId="0" borderId="13" xfId="3" applyFont="1" applyFill="1" applyBorder="1" applyAlignment="1"/>
    <xf numFmtId="0" fontId="44" fillId="0" borderId="1" xfId="3" applyFont="1" applyFill="1" applyBorder="1" applyAlignment="1">
      <alignment horizontal="center" vertical="top" wrapText="1"/>
    </xf>
    <xf numFmtId="169" fontId="44" fillId="0" borderId="1" xfId="3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right" wrapText="1"/>
    </xf>
    <xf numFmtId="0" fontId="5" fillId="0" borderId="13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166" fontId="5" fillId="0" borderId="1" xfId="24" applyNumberFormat="1" applyFont="1" applyFill="1" applyBorder="1" applyAlignment="1">
      <alignment vertical="center"/>
    </xf>
    <xf numFmtId="166" fontId="6" fillId="0" borderId="1" xfId="24" applyNumberFormat="1" applyFont="1" applyFill="1" applyBorder="1" applyAlignment="1">
      <alignment horizontal="left" vertical="center"/>
    </xf>
    <xf numFmtId="0" fontId="5" fillId="0" borderId="13" xfId="9" applyFont="1" applyBorder="1" applyAlignment="1">
      <alignment horizontal="center" wrapText="1"/>
    </xf>
    <xf numFmtId="0" fontId="5" fillId="0" borderId="1" xfId="9" applyFont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top" wrapText="1"/>
    </xf>
    <xf numFmtId="165" fontId="5" fillId="0" borderId="1" xfId="9" applyNumberFormat="1" applyFont="1" applyBorder="1" applyAlignment="1">
      <alignment horizontal="right" wrapText="1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" fillId="0" borderId="1" xfId="3" applyFont="1" applyFill="1" applyBorder="1" applyAlignment="1">
      <alignment horizontal="center"/>
    </xf>
    <xf numFmtId="178" fontId="1" fillId="0" borderId="0" xfId="1" applyNumberFormat="1" applyFont="1" applyFill="1"/>
    <xf numFmtId="164" fontId="2" fillId="0" borderId="0" xfId="1" applyFont="1" applyFill="1"/>
    <xf numFmtId="166" fontId="9" fillId="0" borderId="7" xfId="1" applyNumberFormat="1" applyFont="1" applyFill="1" applyBorder="1" applyAlignment="1">
      <alignment horizontal="right" vertical="center" wrapText="1"/>
    </xf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47" fillId="0" borderId="0" xfId="7" applyFont="1" applyFill="1" applyAlignment="1">
      <alignment horizontal="center"/>
    </xf>
    <xf numFmtId="0" fontId="46" fillId="0" borderId="39" xfId="7" applyFont="1" applyFill="1" applyBorder="1" applyAlignment="1">
      <alignment horizontal="center" vertical="center"/>
    </xf>
    <xf numFmtId="0" fontId="46" fillId="0" borderId="40" xfId="7" applyFont="1" applyFill="1" applyBorder="1" applyAlignment="1">
      <alignment horizontal="center" vertical="center"/>
    </xf>
    <xf numFmtId="0" fontId="46" fillId="0" borderId="42" xfId="7" applyFont="1" applyFill="1" applyBorder="1" applyAlignment="1">
      <alignment horizontal="center" vertical="center"/>
    </xf>
    <xf numFmtId="0" fontId="46" fillId="0" borderId="43" xfId="7" applyFont="1" applyFill="1" applyBorder="1" applyAlignment="1">
      <alignment horizontal="center" vertical="center"/>
    </xf>
    <xf numFmtId="0" fontId="46" fillId="0" borderId="42" xfId="7" applyFont="1" applyFill="1" applyBorder="1" applyAlignment="1">
      <alignment horizontal="center"/>
    </xf>
    <xf numFmtId="0" fontId="46" fillId="0" borderId="38" xfId="7" applyFont="1" applyFill="1" applyBorder="1" applyAlignment="1">
      <alignment horizontal="center"/>
    </xf>
    <xf numFmtId="0" fontId="46" fillId="0" borderId="43" xfId="7" applyFont="1" applyFill="1" applyBorder="1" applyAlignment="1">
      <alignment horizontal="center"/>
    </xf>
    <xf numFmtId="0" fontId="46" fillId="0" borderId="45" xfId="7" applyFont="1" applyFill="1" applyBorder="1" applyAlignment="1">
      <alignment horizontal="center"/>
    </xf>
    <xf numFmtId="0" fontId="46" fillId="0" borderId="47" xfId="7" applyFont="1" applyFill="1" applyBorder="1" applyAlignment="1">
      <alignment horizontal="center"/>
    </xf>
    <xf numFmtId="0" fontId="46" fillId="0" borderId="39" xfId="7" applyFont="1" applyFill="1" applyBorder="1" applyAlignment="1">
      <alignment horizontal="center"/>
    </xf>
    <xf numFmtId="0" fontId="46" fillId="0" borderId="27" xfId="7" applyFont="1" applyFill="1" applyBorder="1" applyAlignment="1">
      <alignment horizontal="center"/>
    </xf>
    <xf numFmtId="0" fontId="46" fillId="0" borderId="40" xfId="7" applyFont="1" applyFill="1" applyBorder="1" applyAlignment="1">
      <alignment horizontal="center"/>
    </xf>
    <xf numFmtId="0" fontId="46" fillId="0" borderId="27" xfId="7" applyFont="1" applyFill="1" applyBorder="1" applyAlignment="1">
      <alignment horizontal="center" vertical="center"/>
    </xf>
    <xf numFmtId="0" fontId="46" fillId="0" borderId="38" xfId="7" applyFont="1" applyFill="1" applyBorder="1" applyAlignment="1">
      <alignment horizontal="center" vertical="center"/>
    </xf>
    <xf numFmtId="167" fontId="46" fillId="0" borderId="41" xfId="25" applyNumberFormat="1" applyFont="1" applyFill="1" applyBorder="1" applyAlignment="1"/>
    <xf numFmtId="167" fontId="46" fillId="0" borderId="44" xfId="25" applyNumberFormat="1" applyFont="1" applyFill="1" applyBorder="1" applyAlignment="1"/>
    <xf numFmtId="0" fontId="1" fillId="0" borderId="41" xfId="7" applyFont="1" applyFill="1" applyBorder="1" applyAlignment="1">
      <alignment horizontal="center"/>
    </xf>
    <xf numFmtId="0" fontId="1" fillId="0" borderId="44" xfId="7" applyFill="1" applyBorder="1" applyAlignment="1">
      <alignment horizontal="center"/>
    </xf>
    <xf numFmtId="0" fontId="46" fillId="0" borderId="38" xfId="7" applyFont="1" applyFill="1" applyBorder="1" applyAlignment="1">
      <alignment horizontal="right"/>
    </xf>
    <xf numFmtId="0" fontId="48" fillId="0" borderId="39" xfId="7" applyFont="1" applyFill="1" applyBorder="1" applyAlignment="1">
      <alignment horizontal="center"/>
    </xf>
    <xf numFmtId="0" fontId="48" fillId="0" borderId="27" xfId="7" applyFont="1" applyFill="1" applyBorder="1" applyAlignment="1">
      <alignment horizontal="center"/>
    </xf>
    <xf numFmtId="0" fontId="48" fillId="0" borderId="40" xfId="7" applyFont="1" applyFill="1" applyBorder="1" applyAlignment="1">
      <alignment horizontal="center"/>
    </xf>
    <xf numFmtId="0" fontId="48" fillId="0" borderId="42" xfId="7" applyFont="1" applyFill="1" applyBorder="1" applyAlignment="1">
      <alignment horizontal="center"/>
    </xf>
    <xf numFmtId="0" fontId="48" fillId="0" borderId="38" xfId="7" applyFont="1" applyFill="1" applyBorder="1" applyAlignment="1">
      <alignment horizontal="center"/>
    </xf>
    <xf numFmtId="0" fontId="48" fillId="0" borderId="43" xfId="7" applyFont="1" applyFill="1" applyBorder="1" applyAlignment="1">
      <alignment horizontal="center"/>
    </xf>
    <xf numFmtId="0" fontId="48" fillId="0" borderId="39" xfId="7" applyFont="1" applyFill="1" applyBorder="1" applyAlignment="1">
      <alignment horizontal="left"/>
    </xf>
    <xf numFmtId="0" fontId="48" fillId="0" borderId="27" xfId="7" applyFont="1" applyFill="1" applyBorder="1" applyAlignment="1">
      <alignment horizontal="left"/>
    </xf>
    <xf numFmtId="0" fontId="48" fillId="0" borderId="40" xfId="7" applyFont="1" applyFill="1" applyBorder="1" applyAlignment="1">
      <alignment horizontal="left"/>
    </xf>
    <xf numFmtId="0" fontId="48" fillId="0" borderId="42" xfId="7" applyFont="1" applyFill="1" applyBorder="1" applyAlignment="1">
      <alignment horizontal="left"/>
    </xf>
    <xf numFmtId="0" fontId="48" fillId="0" borderId="38" xfId="7" applyFont="1" applyFill="1" applyBorder="1" applyAlignment="1">
      <alignment horizontal="left"/>
    </xf>
    <xf numFmtId="0" fontId="48" fillId="0" borderId="43" xfId="7" applyFont="1" applyFill="1" applyBorder="1" applyAlignment="1">
      <alignment horizontal="left"/>
    </xf>
    <xf numFmtId="174" fontId="48" fillId="0" borderId="39" xfId="26" applyNumberFormat="1" applyFont="1" applyFill="1" applyBorder="1" applyAlignment="1">
      <alignment horizontal="right" vertical="distributed"/>
    </xf>
    <xf numFmtId="174" fontId="48" fillId="0" borderId="40" xfId="26" applyNumberFormat="1" applyFont="1" applyFill="1" applyBorder="1" applyAlignment="1">
      <alignment horizontal="right" vertical="distributed"/>
    </xf>
    <xf numFmtId="174" fontId="48" fillId="0" borderId="42" xfId="26" applyNumberFormat="1" applyFont="1" applyFill="1" applyBorder="1" applyAlignment="1">
      <alignment horizontal="right" vertical="distributed"/>
    </xf>
    <xf numFmtId="174" fontId="48" fillId="0" borderId="43" xfId="26" applyNumberFormat="1" applyFont="1" applyFill="1" applyBorder="1" applyAlignment="1">
      <alignment horizontal="right" vertical="distributed"/>
    </xf>
    <xf numFmtId="167" fontId="46" fillId="0" borderId="1" xfId="25" applyNumberFormat="1" applyFont="1" applyFill="1" applyBorder="1" applyAlignment="1"/>
    <xf numFmtId="167" fontId="46" fillId="0" borderId="41" xfId="7" applyNumberFormat="1" applyFont="1" applyFill="1" applyBorder="1" applyAlignment="1"/>
    <xf numFmtId="167" fontId="46" fillId="0" borderId="44" xfId="7" applyNumberFormat="1" applyFont="1" applyFill="1" applyBorder="1" applyAlignment="1"/>
    <xf numFmtId="174" fontId="48" fillId="0" borderId="39" xfId="26" applyNumberFormat="1" applyFont="1" applyFill="1" applyBorder="1" applyAlignment="1">
      <alignment horizontal="center"/>
    </xf>
    <xf numFmtId="174" fontId="48" fillId="0" borderId="40" xfId="26" applyNumberFormat="1" applyFont="1" applyFill="1" applyBorder="1" applyAlignment="1">
      <alignment horizontal="center"/>
    </xf>
    <xf numFmtId="174" fontId="48" fillId="0" borderId="42" xfId="26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167" fontId="46" fillId="0" borderId="1" xfId="7" applyNumberFormat="1" applyFont="1" applyFill="1" applyBorder="1" applyAlignment="1"/>
    <xf numFmtId="0" fontId="46" fillId="0" borderId="45" xfId="7" applyFont="1" applyFill="1" applyBorder="1" applyAlignment="1">
      <alignment horizontal="center" vertical="center"/>
    </xf>
    <xf numFmtId="0" fontId="46" fillId="0" borderId="46" xfId="7" applyFont="1" applyFill="1" applyBorder="1" applyAlignment="1">
      <alignment horizontal="center" vertical="center"/>
    </xf>
    <xf numFmtId="0" fontId="46" fillId="0" borderId="47" xfId="7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left" vertical="center" wrapText="1"/>
    </xf>
    <xf numFmtId="0" fontId="49" fillId="0" borderId="47" xfId="0" applyFont="1" applyFill="1" applyBorder="1" applyAlignment="1">
      <alignment horizontal="left" vertical="center" wrapText="1"/>
    </xf>
    <xf numFmtId="174" fontId="46" fillId="0" borderId="45" xfId="26" applyNumberFormat="1" applyFont="1" applyFill="1" applyBorder="1" applyAlignment="1">
      <alignment horizontal="right" vertical="distributed"/>
    </xf>
    <xf numFmtId="174" fontId="46" fillId="0" borderId="47" xfId="26" applyNumberFormat="1" applyFont="1" applyFill="1" applyBorder="1" applyAlignment="1">
      <alignment horizontal="right" vertical="distributed"/>
    </xf>
    <xf numFmtId="174" fontId="46" fillId="0" borderId="45" xfId="26" applyNumberFormat="1" applyFont="1" applyFill="1" applyBorder="1" applyAlignment="1">
      <alignment horizontal="center"/>
    </xf>
    <xf numFmtId="174" fontId="46" fillId="0" borderId="47" xfId="26" applyNumberFormat="1" applyFont="1" applyFill="1" applyBorder="1" applyAlignment="1">
      <alignment horizontal="center"/>
    </xf>
    <xf numFmtId="174" fontId="46" fillId="0" borderId="39" xfId="26" applyNumberFormat="1" applyFont="1" applyFill="1" applyBorder="1" applyAlignment="1">
      <alignment horizontal="center"/>
    </xf>
    <xf numFmtId="174" fontId="46" fillId="0" borderId="40" xfId="26" applyNumberFormat="1" applyFont="1" applyFill="1" applyBorder="1" applyAlignment="1">
      <alignment horizontal="center"/>
    </xf>
    <xf numFmtId="174" fontId="46" fillId="0" borderId="42" xfId="26" applyNumberFormat="1" applyFont="1" applyFill="1" applyBorder="1" applyAlignment="1">
      <alignment horizontal="center"/>
    </xf>
    <xf numFmtId="174" fontId="46" fillId="0" borderId="43" xfId="26" applyNumberFormat="1" applyFont="1" applyFill="1" applyBorder="1" applyAlignment="1">
      <alignment horizontal="center"/>
    </xf>
    <xf numFmtId="0" fontId="48" fillId="0" borderId="39" xfId="7" applyFont="1" applyFill="1" applyBorder="1" applyAlignment="1">
      <alignment horizontal="center" vertical="center"/>
    </xf>
    <xf numFmtId="0" fontId="48" fillId="0" borderId="27" xfId="7" applyFont="1" applyFill="1" applyBorder="1" applyAlignment="1">
      <alignment horizontal="center" vertical="center"/>
    </xf>
    <xf numFmtId="0" fontId="48" fillId="0" borderId="40" xfId="7" applyFont="1" applyFill="1" applyBorder="1" applyAlignment="1">
      <alignment horizontal="center" vertical="center"/>
    </xf>
    <xf numFmtId="0" fontId="48" fillId="0" borderId="42" xfId="7" applyFont="1" applyFill="1" applyBorder="1" applyAlignment="1">
      <alignment horizontal="center" vertical="center"/>
    </xf>
    <xf numFmtId="0" fontId="48" fillId="0" borderId="38" xfId="7" applyFont="1" applyFill="1" applyBorder="1" applyAlignment="1">
      <alignment horizontal="center" vertical="center"/>
    </xf>
    <xf numFmtId="0" fontId="48" fillId="0" borderId="43" xfId="7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left" wrapText="1"/>
    </xf>
    <xf numFmtId="0" fontId="49" fillId="0" borderId="27" xfId="0" applyFont="1" applyFill="1" applyBorder="1" applyAlignment="1">
      <alignment horizontal="left" wrapText="1"/>
    </xf>
    <xf numFmtId="0" fontId="49" fillId="0" borderId="40" xfId="0" applyFont="1" applyFill="1" applyBorder="1" applyAlignment="1">
      <alignment horizontal="left" wrapText="1"/>
    </xf>
    <xf numFmtId="0" fontId="49" fillId="0" borderId="42" xfId="0" applyFont="1" applyFill="1" applyBorder="1" applyAlignment="1">
      <alignment horizontal="left" wrapText="1"/>
    </xf>
    <xf numFmtId="0" fontId="49" fillId="0" borderId="38" xfId="0" applyFont="1" applyFill="1" applyBorder="1" applyAlignment="1">
      <alignment horizontal="left" wrapText="1"/>
    </xf>
    <xf numFmtId="0" fontId="49" fillId="0" borderId="43" xfId="0" applyFont="1" applyFill="1" applyBorder="1" applyAlignment="1">
      <alignment horizontal="left" wrapText="1"/>
    </xf>
    <xf numFmtId="173" fontId="46" fillId="0" borderId="1" xfId="7" applyNumberFormat="1" applyFont="1" applyFill="1" applyBorder="1" applyAlignment="1"/>
    <xf numFmtId="174" fontId="46" fillId="0" borderId="39" xfId="26" applyNumberFormat="1" applyFont="1" applyFill="1" applyBorder="1" applyAlignment="1">
      <alignment horizontal="right" vertical="distributed"/>
    </xf>
    <xf numFmtId="174" fontId="46" fillId="0" borderId="40" xfId="26" applyNumberFormat="1" applyFont="1" applyFill="1" applyBorder="1" applyAlignment="1">
      <alignment horizontal="right" vertical="distributed"/>
    </xf>
    <xf numFmtId="174" fontId="46" fillId="0" borderId="42" xfId="26" applyNumberFormat="1" applyFont="1" applyFill="1" applyBorder="1" applyAlignment="1">
      <alignment horizontal="right" vertical="distributed"/>
    </xf>
    <xf numFmtId="174" fontId="46" fillId="0" borderId="43" xfId="26" applyNumberFormat="1" applyFont="1" applyFill="1" applyBorder="1" applyAlignment="1">
      <alignment horizontal="right" vertical="distributed"/>
    </xf>
    <xf numFmtId="0" fontId="46" fillId="0" borderId="46" xfId="7" applyFont="1" applyFill="1" applyBorder="1" applyAlignment="1">
      <alignment horizontal="center"/>
    </xf>
    <xf numFmtId="0" fontId="46" fillId="0" borderId="45" xfId="7" applyFont="1" applyFill="1" applyBorder="1" applyAlignment="1">
      <alignment horizontal="left" vertical="center"/>
    </xf>
    <xf numFmtId="0" fontId="46" fillId="0" borderId="46" xfId="7" applyFont="1" applyFill="1" applyBorder="1" applyAlignment="1">
      <alignment horizontal="left" vertical="center"/>
    </xf>
    <xf numFmtId="0" fontId="46" fillId="0" borderId="47" xfId="7" applyFont="1" applyFill="1" applyBorder="1" applyAlignment="1">
      <alignment horizontal="left" vertical="center"/>
    </xf>
    <xf numFmtId="0" fontId="48" fillId="0" borderId="39" xfId="7" applyFont="1" applyFill="1" applyBorder="1" applyAlignment="1">
      <alignment horizontal="left" vertical="center"/>
    </xf>
    <xf numFmtId="0" fontId="48" fillId="0" borderId="27" xfId="7" applyFont="1" applyFill="1" applyBorder="1" applyAlignment="1">
      <alignment horizontal="left" vertical="center"/>
    </xf>
    <xf numFmtId="0" fontId="48" fillId="0" borderId="40" xfId="7" applyFont="1" applyFill="1" applyBorder="1" applyAlignment="1">
      <alignment horizontal="left" vertical="center"/>
    </xf>
    <xf numFmtId="0" fontId="48" fillId="0" borderId="42" xfId="7" applyFont="1" applyFill="1" applyBorder="1" applyAlignment="1">
      <alignment horizontal="left" vertical="center"/>
    </xf>
    <xf numFmtId="0" fontId="48" fillId="0" borderId="38" xfId="7" applyFont="1" applyFill="1" applyBorder="1" applyAlignment="1">
      <alignment horizontal="left" vertical="center"/>
    </xf>
    <xf numFmtId="0" fontId="48" fillId="0" borderId="43" xfId="7" applyFont="1" applyFill="1" applyBorder="1" applyAlignment="1">
      <alignment horizontal="left" vertical="center"/>
    </xf>
    <xf numFmtId="0" fontId="46" fillId="0" borderId="48" xfId="7" applyFont="1" applyFill="1" applyBorder="1" applyAlignment="1">
      <alignment horizontal="center" vertical="center"/>
    </xf>
    <xf numFmtId="0" fontId="46" fillId="0" borderId="0" xfId="7" applyFont="1" applyFill="1" applyBorder="1" applyAlignment="1">
      <alignment horizontal="center" vertical="center"/>
    </xf>
    <xf numFmtId="0" fontId="46" fillId="0" borderId="11" xfId="7" applyFont="1" applyFill="1" applyBorder="1" applyAlignment="1">
      <alignment horizontal="center" vertical="center"/>
    </xf>
    <xf numFmtId="174" fontId="46" fillId="0" borderId="48" xfId="26" applyNumberFormat="1" applyFont="1" applyFill="1" applyBorder="1" applyAlignment="1">
      <alignment horizontal="right" vertical="distributed"/>
    </xf>
    <xf numFmtId="174" fontId="46" fillId="0" borderId="11" xfId="26" applyNumberFormat="1" applyFont="1" applyFill="1" applyBorder="1" applyAlignment="1">
      <alignment horizontal="right" vertical="distributed"/>
    </xf>
    <xf numFmtId="174" fontId="46" fillId="0" borderId="48" xfId="26" applyNumberFormat="1" applyFont="1" applyFill="1" applyBorder="1" applyAlignment="1">
      <alignment horizontal="center"/>
    </xf>
    <xf numFmtId="174" fontId="46" fillId="0" borderId="11" xfId="26" applyNumberFormat="1" applyFont="1" applyFill="1" applyBorder="1" applyAlignment="1">
      <alignment horizontal="center"/>
    </xf>
    <xf numFmtId="0" fontId="48" fillId="0" borderId="48" xfId="7" applyFont="1" applyFill="1" applyBorder="1" applyAlignment="1">
      <alignment horizontal="center" vertical="center"/>
    </xf>
    <xf numFmtId="0" fontId="48" fillId="0" borderId="0" xfId="7" applyFont="1" applyFill="1" applyBorder="1" applyAlignment="1">
      <alignment horizontal="center" vertical="center"/>
    </xf>
    <xf numFmtId="0" fontId="48" fillId="0" borderId="11" xfId="7" applyFont="1" applyFill="1" applyBorder="1" applyAlignment="1">
      <alignment horizontal="center" vertical="center"/>
    </xf>
    <xf numFmtId="175" fontId="48" fillId="0" borderId="39" xfId="26" applyNumberFormat="1" applyFont="1" applyFill="1" applyBorder="1" applyAlignment="1">
      <alignment horizontal="distributed" vertical="distributed"/>
    </xf>
    <xf numFmtId="175" fontId="48" fillId="0" borderId="40" xfId="26" applyNumberFormat="1" applyFont="1" applyFill="1" applyBorder="1" applyAlignment="1">
      <alignment horizontal="distributed" vertical="distributed"/>
    </xf>
    <xf numFmtId="175" fontId="48" fillId="0" borderId="48" xfId="26" applyNumberFormat="1" applyFont="1" applyFill="1" applyBorder="1" applyAlignment="1">
      <alignment horizontal="distributed" vertical="distributed"/>
    </xf>
    <xf numFmtId="175" fontId="48" fillId="0" borderId="11" xfId="26" applyNumberFormat="1" applyFont="1" applyFill="1" applyBorder="1" applyAlignment="1">
      <alignment horizontal="distributed" vertical="distributed"/>
    </xf>
    <xf numFmtId="175" fontId="48" fillId="0" borderId="42" xfId="26" applyNumberFormat="1" applyFont="1" applyFill="1" applyBorder="1" applyAlignment="1">
      <alignment horizontal="distributed" vertical="distributed"/>
    </xf>
    <xf numFmtId="175" fontId="48" fillId="0" borderId="43" xfId="26" applyNumberFormat="1" applyFont="1" applyFill="1" applyBorder="1" applyAlignment="1">
      <alignment horizontal="distributed" vertical="distributed"/>
    </xf>
    <xf numFmtId="173" fontId="46" fillId="0" borderId="1" xfId="25" applyNumberFormat="1" applyFont="1" applyFill="1" applyBorder="1" applyAlignment="1"/>
    <xf numFmtId="175" fontId="48" fillId="0" borderId="39" xfId="26" applyNumberFormat="1" applyFont="1" applyFill="1" applyBorder="1" applyAlignment="1">
      <alignment horizontal="center"/>
    </xf>
    <xf numFmtId="175" fontId="48" fillId="0" borderId="40" xfId="26" applyNumberFormat="1" applyFont="1" applyFill="1" applyBorder="1" applyAlignment="1">
      <alignment horizontal="center"/>
    </xf>
    <xf numFmtId="175" fontId="48" fillId="0" borderId="48" xfId="26" applyNumberFormat="1" applyFont="1" applyFill="1" applyBorder="1" applyAlignment="1">
      <alignment horizontal="center"/>
    </xf>
    <xf numFmtId="175" fontId="48" fillId="0" borderId="11" xfId="26" applyNumberFormat="1" applyFont="1" applyFill="1" applyBorder="1" applyAlignment="1">
      <alignment horizontal="center"/>
    </xf>
    <xf numFmtId="175" fontId="48" fillId="0" borderId="42" xfId="26" applyNumberFormat="1" applyFont="1" applyFill="1" applyBorder="1" applyAlignment="1">
      <alignment horizontal="center"/>
    </xf>
    <xf numFmtId="175" fontId="48" fillId="0" borderId="43" xfId="26" applyNumberFormat="1" applyFont="1" applyFill="1" applyBorder="1" applyAlignment="1">
      <alignment horizontal="center"/>
    </xf>
    <xf numFmtId="175" fontId="46" fillId="0" borderId="39" xfId="26" applyNumberFormat="1" applyFont="1" applyFill="1" applyBorder="1" applyAlignment="1">
      <alignment horizontal="distributed" vertical="distributed"/>
    </xf>
    <xf numFmtId="175" fontId="46" fillId="0" borderId="40" xfId="26" applyNumberFormat="1" applyFont="1" applyFill="1" applyBorder="1" applyAlignment="1">
      <alignment horizontal="distributed" vertical="distributed"/>
    </xf>
    <xf numFmtId="175" fontId="46" fillId="0" borderId="48" xfId="26" applyNumberFormat="1" applyFont="1" applyFill="1" applyBorder="1" applyAlignment="1">
      <alignment horizontal="distributed" vertical="distributed"/>
    </xf>
    <xf numFmtId="175" fontId="46" fillId="0" borderId="11" xfId="26" applyNumberFormat="1" applyFont="1" applyFill="1" applyBorder="1" applyAlignment="1">
      <alignment horizontal="distributed" vertical="distributed"/>
    </xf>
    <xf numFmtId="175" fontId="46" fillId="0" borderId="42" xfId="26" applyNumberFormat="1" applyFont="1" applyFill="1" applyBorder="1" applyAlignment="1">
      <alignment horizontal="distributed" vertical="distributed"/>
    </xf>
    <xf numFmtId="175" fontId="46" fillId="0" borderId="43" xfId="26" applyNumberFormat="1" applyFont="1" applyFill="1" applyBorder="1" applyAlignment="1">
      <alignment horizontal="distributed" vertical="distributed"/>
    </xf>
    <xf numFmtId="175" fontId="46" fillId="0" borderId="39" xfId="26" applyNumberFormat="1" applyFont="1" applyFill="1" applyBorder="1" applyAlignment="1">
      <alignment horizontal="right"/>
    </xf>
    <xf numFmtId="175" fontId="46" fillId="0" borderId="40" xfId="26" applyNumberFormat="1" applyFont="1" applyFill="1" applyBorder="1" applyAlignment="1">
      <alignment horizontal="right"/>
    </xf>
    <xf numFmtId="175" fontId="46" fillId="0" borderId="48" xfId="26" applyNumberFormat="1" applyFont="1" applyFill="1" applyBorder="1" applyAlignment="1">
      <alignment horizontal="right"/>
    </xf>
    <xf numFmtId="175" fontId="46" fillId="0" borderId="11" xfId="26" applyNumberFormat="1" applyFont="1" applyFill="1" applyBorder="1" applyAlignment="1">
      <alignment horizontal="right"/>
    </xf>
    <xf numFmtId="175" fontId="46" fillId="0" borderId="42" xfId="26" applyNumberFormat="1" applyFont="1" applyFill="1" applyBorder="1" applyAlignment="1">
      <alignment horizontal="right"/>
    </xf>
    <xf numFmtId="175" fontId="46" fillId="0" borderId="43" xfId="26" applyNumberFormat="1" applyFont="1" applyFill="1" applyBorder="1" applyAlignment="1">
      <alignment horizontal="right"/>
    </xf>
    <xf numFmtId="167" fontId="46" fillId="0" borderId="24" xfId="25" applyNumberFormat="1" applyFont="1" applyFill="1" applyBorder="1" applyAlignment="1">
      <alignment horizontal="right"/>
    </xf>
    <xf numFmtId="167" fontId="46" fillId="0" borderId="35" xfId="25" applyNumberFormat="1" applyFont="1" applyFill="1" applyBorder="1" applyAlignment="1">
      <alignment horizontal="right"/>
    </xf>
    <xf numFmtId="167" fontId="46" fillId="0" borderId="21" xfId="25" applyNumberFormat="1" applyFont="1" applyFill="1" applyBorder="1" applyAlignment="1">
      <alignment horizontal="right"/>
    </xf>
    <xf numFmtId="167" fontId="46" fillId="0" borderId="23" xfId="25" applyNumberFormat="1" applyFont="1" applyFill="1" applyBorder="1" applyAlignment="1">
      <alignment horizontal="right"/>
    </xf>
    <xf numFmtId="167" fontId="46" fillId="0" borderId="36" xfId="25" applyNumberFormat="1" applyFont="1" applyFill="1" applyBorder="1" applyAlignment="1">
      <alignment horizontal="right"/>
    </xf>
    <xf numFmtId="167" fontId="46" fillId="0" borderId="2" xfId="25" applyNumberFormat="1" applyFont="1" applyFill="1" applyBorder="1" applyAlignment="1">
      <alignment horizontal="right"/>
    </xf>
    <xf numFmtId="167" fontId="46" fillId="0" borderId="23" xfId="25" applyNumberFormat="1" applyFont="1" applyFill="1" applyBorder="1" applyAlignment="1"/>
    <xf numFmtId="167" fontId="46" fillId="0" borderId="36" xfId="25" applyNumberFormat="1" applyFont="1" applyFill="1" applyBorder="1" applyAlignment="1"/>
    <xf numFmtId="167" fontId="46" fillId="0" borderId="2" xfId="25" applyNumberFormat="1" applyFont="1" applyFill="1" applyBorder="1" applyAlignment="1"/>
    <xf numFmtId="175" fontId="46" fillId="0" borderId="39" xfId="26" applyNumberFormat="1" applyFont="1" applyFill="1" applyBorder="1" applyAlignment="1">
      <alignment horizontal="center"/>
    </xf>
    <xf numFmtId="175" fontId="46" fillId="0" borderId="40" xfId="26" applyNumberFormat="1" applyFont="1" applyFill="1" applyBorder="1" applyAlignment="1">
      <alignment horizontal="center"/>
    </xf>
    <xf numFmtId="175" fontId="46" fillId="0" borderId="48" xfId="26" applyNumberFormat="1" applyFont="1" applyFill="1" applyBorder="1" applyAlignment="1">
      <alignment horizontal="center"/>
    </xf>
    <xf numFmtId="175" fontId="46" fillId="0" borderId="11" xfId="26" applyNumberFormat="1" applyFont="1" applyFill="1" applyBorder="1" applyAlignment="1">
      <alignment horizontal="center"/>
    </xf>
    <xf numFmtId="175" fontId="46" fillId="0" borderId="42" xfId="26" applyNumberFormat="1" applyFont="1" applyFill="1" applyBorder="1" applyAlignment="1">
      <alignment horizontal="center"/>
    </xf>
    <xf numFmtId="175" fontId="46" fillId="0" borderId="43" xfId="26" applyNumberFormat="1" applyFont="1" applyFill="1" applyBorder="1" applyAlignment="1">
      <alignment horizontal="center"/>
    </xf>
    <xf numFmtId="175" fontId="48" fillId="0" borderId="39" xfId="26" applyNumberFormat="1" applyFont="1" applyFill="1" applyBorder="1" applyAlignment="1">
      <alignment horizontal="right"/>
    </xf>
    <xf numFmtId="175" fontId="48" fillId="0" borderId="40" xfId="26" applyNumberFormat="1" applyFont="1" applyFill="1" applyBorder="1" applyAlignment="1">
      <alignment horizontal="right"/>
    </xf>
    <xf numFmtId="175" fontId="48" fillId="0" borderId="42" xfId="26" applyNumberFormat="1" applyFont="1" applyFill="1" applyBorder="1" applyAlignment="1">
      <alignment horizontal="right"/>
    </xf>
    <xf numFmtId="175" fontId="48" fillId="0" borderId="43" xfId="26" applyNumberFormat="1" applyFont="1" applyFill="1" applyBorder="1" applyAlignment="1">
      <alignment horizontal="right"/>
    </xf>
    <xf numFmtId="0" fontId="46" fillId="0" borderId="49" xfId="7" applyFont="1" applyFill="1" applyBorder="1" applyAlignment="1">
      <alignment horizontal="center" vertical="center"/>
    </xf>
    <xf numFmtId="0" fontId="46" fillId="0" borderId="10" xfId="7" applyFont="1" applyFill="1" applyBorder="1" applyAlignment="1">
      <alignment horizontal="center" vertical="center"/>
    </xf>
    <xf numFmtId="0" fontId="46" fillId="0" borderId="17" xfId="7" applyFont="1" applyFill="1" applyBorder="1" applyAlignment="1">
      <alignment horizontal="center" vertical="center"/>
    </xf>
    <xf numFmtId="0" fontId="0" fillId="0" borderId="40" xfId="0" applyFill="1" applyBorder="1" applyAlignment="1">
      <alignment horizontal="distributed" vertical="distributed"/>
    </xf>
    <xf numFmtId="0" fontId="0" fillId="0" borderId="48" xfId="0" applyFill="1" applyBorder="1" applyAlignment="1">
      <alignment horizontal="distributed" vertical="distributed"/>
    </xf>
    <xf numFmtId="0" fontId="0" fillId="0" borderId="11" xfId="0" applyFill="1" applyBorder="1" applyAlignment="1">
      <alignment horizontal="distributed" vertical="distributed"/>
    </xf>
    <xf numFmtId="0" fontId="0" fillId="0" borderId="49" xfId="0" applyFill="1" applyBorder="1" applyAlignment="1">
      <alignment horizontal="distributed" vertical="distributed"/>
    </xf>
    <xf numFmtId="0" fontId="0" fillId="0" borderId="17" xfId="0" applyFill="1" applyBorder="1" applyAlignment="1">
      <alignment horizontal="distributed" vertical="distributed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173" fontId="46" fillId="0" borderId="23" xfId="25" applyNumberFormat="1" applyFont="1" applyFill="1" applyBorder="1" applyAlignment="1"/>
    <xf numFmtId="0" fontId="46" fillId="0" borderId="53" xfId="7" applyFont="1" applyFill="1" applyBorder="1" applyAlignment="1">
      <alignment horizontal="center"/>
    </xf>
    <xf numFmtId="0" fontId="46" fillId="0" borderId="54" xfId="7" applyFont="1" applyFill="1" applyBorder="1" applyAlignment="1">
      <alignment horizontal="center"/>
    </xf>
    <xf numFmtId="0" fontId="46" fillId="0" borderId="55" xfId="7" applyFont="1" applyFill="1" applyBorder="1" applyAlignment="1">
      <alignment horizontal="center"/>
    </xf>
    <xf numFmtId="175" fontId="46" fillId="0" borderId="53" xfId="26" applyNumberFormat="1" applyFont="1" applyFill="1" applyBorder="1" applyAlignment="1">
      <alignment horizontal="distributed" vertical="distributed"/>
    </xf>
    <xf numFmtId="175" fontId="46" fillId="0" borderId="55" xfId="26" applyNumberFormat="1" applyFont="1" applyFill="1" applyBorder="1" applyAlignment="1">
      <alignment horizontal="distributed" vertical="distributed"/>
    </xf>
    <xf numFmtId="175" fontId="46" fillId="0" borderId="53" xfId="26" applyNumberFormat="1" applyFont="1" applyFill="1" applyBorder="1" applyAlignment="1">
      <alignment horizontal="center"/>
    </xf>
    <xf numFmtId="175" fontId="46" fillId="0" borderId="55" xfId="26" applyNumberFormat="1" applyFont="1" applyFill="1" applyBorder="1" applyAlignment="1">
      <alignment horizontal="center"/>
    </xf>
    <xf numFmtId="0" fontId="46" fillId="0" borderId="50" xfId="7" applyFont="1" applyFill="1" applyBorder="1" applyAlignment="1">
      <alignment horizontal="center" vertical="center"/>
    </xf>
    <xf numFmtId="0" fontId="46" fillId="0" borderId="51" xfId="7" applyFont="1" applyFill="1" applyBorder="1" applyAlignment="1">
      <alignment horizontal="center" vertical="center"/>
    </xf>
    <xf numFmtId="0" fontId="46" fillId="0" borderId="52" xfId="7" applyFont="1" applyFill="1" applyBorder="1" applyAlignment="1">
      <alignment horizontal="center" vertical="center"/>
    </xf>
    <xf numFmtId="175" fontId="46" fillId="0" borderId="50" xfId="26" applyNumberFormat="1" applyFont="1" applyFill="1" applyBorder="1" applyAlignment="1">
      <alignment horizontal="distributed" vertical="distributed"/>
    </xf>
    <xf numFmtId="0" fontId="0" fillId="0" borderId="52" xfId="0" applyFill="1" applyBorder="1" applyAlignment="1">
      <alignment horizontal="distributed" vertical="distributed"/>
    </xf>
    <xf numFmtId="175" fontId="46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175" fontId="48" fillId="0" borderId="49" xfId="26" applyNumberFormat="1" applyFont="1" applyFill="1" applyBorder="1" applyAlignment="1">
      <alignment horizontal="right"/>
    </xf>
    <xf numFmtId="175" fontId="48" fillId="0" borderId="17" xfId="26" applyNumberFormat="1" applyFont="1" applyFill="1" applyBorder="1" applyAlignment="1">
      <alignment horizontal="right"/>
    </xf>
    <xf numFmtId="173" fontId="46" fillId="0" borderId="2" xfId="25" applyNumberFormat="1" applyFont="1" applyFill="1" applyBorder="1" applyAlignment="1"/>
    <xf numFmtId="0" fontId="46" fillId="0" borderId="56" xfId="7" applyFont="1" applyFill="1" applyBorder="1" applyAlignment="1">
      <alignment horizontal="center" vertical="center"/>
    </xf>
    <xf numFmtId="0" fontId="46" fillId="0" borderId="16" xfId="7" applyFont="1" applyFill="1" applyBorder="1" applyAlignment="1">
      <alignment horizontal="center" vertical="center"/>
    </xf>
    <xf numFmtId="0" fontId="46" fillId="0" borderId="22" xfId="7" applyFont="1" applyFill="1" applyBorder="1" applyAlignment="1">
      <alignment horizontal="center" vertical="center"/>
    </xf>
    <xf numFmtId="175" fontId="46" fillId="0" borderId="56" xfId="26" applyNumberFormat="1" applyFont="1" applyFill="1" applyBorder="1" applyAlignment="1">
      <alignment horizontal="distributed" vertical="distributed"/>
    </xf>
    <xf numFmtId="175" fontId="46" fillId="0" borderId="22" xfId="26" applyNumberFormat="1" applyFont="1" applyFill="1" applyBorder="1" applyAlignment="1">
      <alignment horizontal="distributed" vertical="distributed"/>
    </xf>
    <xf numFmtId="0" fontId="46" fillId="0" borderId="39" xfId="7" applyFont="1" applyFill="1" applyBorder="1" applyAlignment="1">
      <alignment horizontal="left" wrapText="1"/>
    </xf>
    <xf numFmtId="0" fontId="46" fillId="0" borderId="27" xfId="7" applyFont="1" applyFill="1" applyBorder="1" applyAlignment="1">
      <alignment horizontal="left" wrapText="1"/>
    </xf>
    <xf numFmtId="0" fontId="46" fillId="0" borderId="40" xfId="7" applyFont="1" applyFill="1" applyBorder="1" applyAlignment="1">
      <alignment horizontal="left" wrapText="1"/>
    </xf>
    <xf numFmtId="0" fontId="46" fillId="0" borderId="42" xfId="7" applyFont="1" applyFill="1" applyBorder="1" applyAlignment="1">
      <alignment horizontal="left" wrapText="1"/>
    </xf>
    <xf numFmtId="0" fontId="46" fillId="0" borderId="38" xfId="7" applyFont="1" applyFill="1" applyBorder="1" applyAlignment="1">
      <alignment horizontal="left" wrapText="1"/>
    </xf>
    <xf numFmtId="0" fontId="46" fillId="0" borderId="43" xfId="7" applyFont="1" applyFill="1" applyBorder="1" applyAlignment="1">
      <alignment horizontal="left" wrapText="1"/>
    </xf>
    <xf numFmtId="175" fontId="46" fillId="0" borderId="49" xfId="26" applyNumberFormat="1" applyFont="1" applyFill="1" applyBorder="1" applyAlignment="1">
      <alignment horizontal="right"/>
    </xf>
    <xf numFmtId="175" fontId="46" fillId="0" borderId="17" xfId="26" applyNumberFormat="1" applyFont="1" applyFill="1" applyBorder="1" applyAlignment="1">
      <alignment horizontal="right"/>
    </xf>
    <xf numFmtId="43" fontId="46" fillId="0" borderId="45" xfId="26" applyFont="1" applyFill="1" applyBorder="1" applyAlignment="1">
      <alignment horizontal="center"/>
    </xf>
    <xf numFmtId="43" fontId="46" fillId="0" borderId="47" xfId="26" applyFont="1" applyFill="1" applyBorder="1" applyAlignment="1">
      <alignment horizontal="center"/>
    </xf>
    <xf numFmtId="3" fontId="46" fillId="0" borderId="45" xfId="7" applyNumberFormat="1" applyFont="1" applyFill="1" applyBorder="1" applyAlignment="1">
      <alignment horizontal="center" wrapText="1"/>
    </xf>
    <xf numFmtId="0" fontId="46" fillId="0" borderId="46" xfId="7" applyFont="1" applyFill="1" applyBorder="1" applyAlignment="1">
      <alignment horizontal="center" wrapText="1"/>
    </xf>
    <xf numFmtId="0" fontId="46" fillId="0" borderId="47" xfId="7" applyFont="1" applyFill="1" applyBorder="1" applyAlignment="1">
      <alignment horizontal="center" wrapText="1"/>
    </xf>
    <xf numFmtId="175" fontId="46" fillId="0" borderId="45" xfId="26" applyNumberFormat="1" applyFont="1" applyFill="1" applyBorder="1" applyAlignment="1">
      <alignment horizontal="right" vertical="distributed"/>
    </xf>
    <xf numFmtId="175" fontId="46" fillId="0" borderId="47" xfId="26" applyNumberFormat="1" applyFont="1" applyFill="1" applyBorder="1" applyAlignment="1">
      <alignment horizontal="right" vertical="distributed"/>
    </xf>
    <xf numFmtId="176" fontId="48" fillId="0" borderId="39" xfId="26" applyNumberFormat="1" applyFont="1" applyFill="1" applyBorder="1" applyAlignment="1">
      <alignment horizontal="right"/>
    </xf>
    <xf numFmtId="176" fontId="48" fillId="0" borderId="40" xfId="26" applyNumberFormat="1" applyFont="1" applyFill="1" applyBorder="1" applyAlignment="1">
      <alignment horizontal="right"/>
    </xf>
    <xf numFmtId="176" fontId="48" fillId="0" borderId="48" xfId="26" applyNumberFormat="1" applyFont="1" applyFill="1" applyBorder="1" applyAlignment="1">
      <alignment horizontal="right"/>
    </xf>
    <xf numFmtId="176" fontId="48" fillId="0" borderId="11" xfId="26" applyNumberFormat="1" applyFont="1" applyFill="1" applyBorder="1" applyAlignment="1">
      <alignment horizontal="right"/>
    </xf>
    <xf numFmtId="176" fontId="48" fillId="0" borderId="42" xfId="26" applyNumberFormat="1" applyFont="1" applyFill="1" applyBorder="1" applyAlignment="1">
      <alignment horizontal="right"/>
    </xf>
    <xf numFmtId="176" fontId="48" fillId="0" borderId="43" xfId="26" applyNumberFormat="1" applyFont="1" applyFill="1" applyBorder="1" applyAlignment="1">
      <alignment horizontal="right"/>
    </xf>
    <xf numFmtId="0" fontId="50" fillId="0" borderId="45" xfId="7" applyFont="1" applyFill="1" applyBorder="1" applyAlignment="1">
      <alignment horizontal="left" wrapText="1"/>
    </xf>
    <xf numFmtId="0" fontId="50" fillId="0" borderId="46" xfId="7" applyFont="1" applyFill="1" applyBorder="1" applyAlignment="1">
      <alignment horizontal="left"/>
    </xf>
    <xf numFmtId="0" fontId="50" fillId="0" borderId="47" xfId="7" applyFont="1" applyFill="1" applyBorder="1" applyAlignment="1">
      <alignment horizontal="left"/>
    </xf>
    <xf numFmtId="175" fontId="46" fillId="0" borderId="45" xfId="26" applyNumberFormat="1" applyFont="1" applyFill="1" applyBorder="1" applyAlignment="1">
      <alignment horizontal="right"/>
    </xf>
    <xf numFmtId="175" fontId="46" fillId="0" borderId="47" xfId="26" applyNumberFormat="1" applyFont="1" applyFill="1" applyBorder="1" applyAlignment="1">
      <alignment horizontal="right"/>
    </xf>
    <xf numFmtId="0" fontId="48" fillId="0" borderId="48" xfId="7" applyFont="1" applyFill="1" applyBorder="1" applyAlignment="1">
      <alignment horizontal="center"/>
    </xf>
    <xf numFmtId="0" fontId="48" fillId="0" borderId="0" xfId="7" applyFont="1" applyFill="1" applyBorder="1" applyAlignment="1">
      <alignment horizontal="center"/>
    </xf>
    <xf numFmtId="0" fontId="48" fillId="0" borderId="11" xfId="7" applyFont="1" applyFill="1" applyBorder="1" applyAlignment="1">
      <alignment horizontal="center"/>
    </xf>
    <xf numFmtId="43" fontId="46" fillId="0" borderId="45" xfId="26" applyFont="1" applyFill="1" applyBorder="1" applyAlignment="1">
      <alignment horizontal="right" vertical="distributed"/>
    </xf>
    <xf numFmtId="43" fontId="46" fillId="0" borderId="47" xfId="26" applyFont="1" applyFill="1" applyBorder="1" applyAlignment="1">
      <alignment horizontal="right" vertical="distributed"/>
    </xf>
    <xf numFmtId="0" fontId="50" fillId="0" borderId="45" xfId="0" applyFont="1" applyFill="1" applyBorder="1" applyAlignment="1">
      <alignment horizontal="left" wrapText="1"/>
    </xf>
    <xf numFmtId="0" fontId="50" fillId="0" borderId="46" xfId="0" applyFont="1" applyFill="1" applyBorder="1" applyAlignment="1">
      <alignment horizontal="left" wrapText="1"/>
    </xf>
    <xf numFmtId="0" fontId="50" fillId="0" borderId="47" xfId="0" applyFont="1" applyFill="1" applyBorder="1" applyAlignment="1">
      <alignment horizontal="left" wrapText="1"/>
    </xf>
    <xf numFmtId="167" fontId="46" fillId="0" borderId="45" xfId="7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167" fontId="46" fillId="0" borderId="45" xfId="7" applyNumberFormat="1" applyFont="1" applyFill="1" applyBorder="1" applyAlignment="1">
      <alignment horizontal="center"/>
    </xf>
    <xf numFmtId="167" fontId="46" fillId="0" borderId="47" xfId="7" applyNumberFormat="1" applyFont="1" applyFill="1" applyBorder="1" applyAlignment="1">
      <alignment horizontal="center"/>
    </xf>
    <xf numFmtId="0" fontId="50" fillId="0" borderId="45" xfId="7" applyNumberFormat="1" applyFont="1" applyFill="1" applyBorder="1" applyAlignment="1">
      <alignment horizontal="left" wrapText="1"/>
    </xf>
    <xf numFmtId="0" fontId="50" fillId="0" borderId="46" xfId="7" applyNumberFormat="1" applyFont="1" applyFill="1" applyBorder="1" applyAlignment="1">
      <alignment horizontal="left" wrapText="1"/>
    </xf>
    <xf numFmtId="0" fontId="50" fillId="0" borderId="47" xfId="7" applyNumberFormat="1" applyFont="1" applyFill="1" applyBorder="1" applyAlignment="1">
      <alignment horizontal="left" wrapText="1"/>
    </xf>
    <xf numFmtId="173" fontId="46" fillId="0" borderId="45" xfId="7" applyNumberFormat="1" applyFont="1" applyFill="1" applyBorder="1" applyAlignment="1">
      <alignment horizontal="right" vertical="distributed"/>
    </xf>
    <xf numFmtId="173" fontId="46" fillId="0" borderId="47" xfId="7" applyNumberFormat="1" applyFont="1" applyFill="1" applyBorder="1" applyAlignment="1">
      <alignment horizontal="right" vertical="distributed"/>
    </xf>
    <xf numFmtId="173" fontId="46" fillId="0" borderId="45" xfId="7" applyNumberFormat="1" applyFont="1" applyFill="1" applyBorder="1" applyAlignment="1">
      <alignment horizontal="center"/>
    </xf>
    <xf numFmtId="173" fontId="46" fillId="0" borderId="47" xfId="7" applyNumberFormat="1" applyFont="1" applyFill="1" applyBorder="1" applyAlignment="1">
      <alignment horizontal="center"/>
    </xf>
    <xf numFmtId="0" fontId="46" fillId="0" borderId="45" xfId="7" applyFont="1" applyFill="1" applyBorder="1" applyAlignment="1">
      <alignment wrapText="1"/>
    </xf>
    <xf numFmtId="0" fontId="46" fillId="0" borderId="46" xfId="7" applyFont="1" applyFill="1" applyBorder="1" applyAlignment="1">
      <alignment wrapText="1"/>
    </xf>
    <xf numFmtId="0" fontId="46" fillId="0" borderId="47" xfId="7" applyFont="1" applyFill="1" applyBorder="1" applyAlignment="1">
      <alignment wrapText="1"/>
    </xf>
    <xf numFmtId="175" fontId="46" fillId="0" borderId="45" xfId="26" applyNumberFormat="1" applyFont="1" applyFill="1" applyBorder="1" applyAlignment="1">
      <alignment horizontal="center"/>
    </xf>
    <xf numFmtId="175" fontId="46" fillId="0" borderId="47" xfId="26" applyNumberFormat="1" applyFont="1" applyFill="1" applyBorder="1" applyAlignment="1">
      <alignment horizontal="center"/>
    </xf>
    <xf numFmtId="0" fontId="53" fillId="0" borderId="0" xfId="7" applyFont="1" applyFill="1" applyAlignment="1">
      <alignment horizontal="center"/>
    </xf>
    <xf numFmtId="167" fontId="46" fillId="0" borderId="41" xfId="24" applyNumberFormat="1" applyFont="1" applyFill="1" applyBorder="1" applyAlignment="1"/>
    <xf numFmtId="167" fontId="46" fillId="0" borderId="44" xfId="24" applyNumberFormat="1" applyFont="1" applyFill="1" applyBorder="1" applyAlignment="1"/>
    <xf numFmtId="167" fontId="46" fillId="0" borderId="1" xfId="24" applyNumberFormat="1" applyFont="1" applyFill="1" applyBorder="1" applyAlignment="1">
      <alignment horizontal="right" vertical="distributed"/>
    </xf>
    <xf numFmtId="0" fontId="25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right" vertical="center"/>
    </xf>
    <xf numFmtId="167" fontId="46" fillId="0" borderId="1" xfId="7" applyNumberFormat="1" applyFont="1" applyFill="1" applyBorder="1" applyAlignment="1">
      <alignment horizontal="right" vertical="distributed"/>
    </xf>
    <xf numFmtId="167" fontId="46" fillId="0" borderId="39" xfId="26" applyNumberFormat="1" applyFont="1" applyFill="1" applyBorder="1" applyAlignment="1">
      <alignment horizontal="right" vertical="distributed"/>
    </xf>
    <xf numFmtId="167" fontId="46" fillId="0" borderId="40" xfId="26" applyNumberFormat="1" applyFont="1" applyFill="1" applyBorder="1" applyAlignment="1">
      <alignment horizontal="right" vertical="distributed"/>
    </xf>
    <xf numFmtId="167" fontId="46" fillId="0" borderId="42" xfId="26" applyNumberFormat="1" applyFont="1" applyFill="1" applyBorder="1" applyAlignment="1">
      <alignment horizontal="right" vertical="distributed"/>
    </xf>
    <xf numFmtId="167" fontId="46" fillId="0" borderId="43" xfId="26" applyNumberFormat="1" applyFont="1" applyFill="1" applyBorder="1" applyAlignment="1">
      <alignment horizontal="right" vertical="distributed"/>
    </xf>
    <xf numFmtId="167" fontId="48" fillId="0" borderId="39" xfId="26" applyNumberFormat="1" applyFont="1" applyFill="1" applyBorder="1" applyAlignment="1">
      <alignment horizontal="right" vertical="distributed"/>
    </xf>
    <xf numFmtId="167" fontId="48" fillId="0" borderId="40" xfId="26" applyNumberFormat="1" applyFont="1" applyFill="1" applyBorder="1" applyAlignment="1">
      <alignment horizontal="right" vertical="distributed"/>
    </xf>
    <xf numFmtId="167" fontId="48" fillId="0" borderId="42" xfId="26" applyNumberFormat="1" applyFont="1" applyFill="1" applyBorder="1" applyAlignment="1">
      <alignment horizontal="right" vertical="distributed"/>
    </xf>
    <xf numFmtId="167" fontId="48" fillId="0" borderId="43" xfId="26" applyNumberFormat="1" applyFont="1" applyFill="1" applyBorder="1" applyAlignment="1">
      <alignment horizontal="right" vertical="distributed"/>
    </xf>
    <xf numFmtId="167" fontId="46" fillId="0" borderId="45" xfId="26" applyNumberFormat="1" applyFont="1" applyFill="1" applyBorder="1" applyAlignment="1">
      <alignment horizontal="right" vertical="distributed"/>
    </xf>
    <xf numFmtId="167" fontId="46" fillId="0" borderId="47" xfId="26" applyNumberFormat="1" applyFont="1" applyFill="1" applyBorder="1" applyAlignment="1">
      <alignment horizontal="right" vertical="distributed"/>
    </xf>
    <xf numFmtId="0" fontId="49" fillId="0" borderId="45" xfId="9" applyFont="1" applyFill="1" applyBorder="1" applyAlignment="1">
      <alignment horizontal="left" wrapText="1"/>
    </xf>
    <xf numFmtId="0" fontId="49" fillId="0" borderId="46" xfId="9" applyFont="1" applyFill="1" applyBorder="1" applyAlignment="1">
      <alignment horizontal="left" wrapText="1"/>
    </xf>
    <xf numFmtId="0" fontId="49" fillId="0" borderId="47" xfId="9" applyFont="1" applyFill="1" applyBorder="1" applyAlignment="1">
      <alignment horizontal="left" wrapText="1"/>
    </xf>
    <xf numFmtId="0" fontId="49" fillId="0" borderId="39" xfId="9" applyFont="1" applyFill="1" applyBorder="1" applyAlignment="1">
      <alignment horizontal="left" wrapText="1"/>
    </xf>
    <xf numFmtId="0" fontId="49" fillId="0" borderId="27" xfId="9" applyFont="1" applyFill="1" applyBorder="1" applyAlignment="1">
      <alignment horizontal="left" wrapText="1"/>
    </xf>
    <xf numFmtId="0" fontId="49" fillId="0" borderId="40" xfId="9" applyFont="1" applyFill="1" applyBorder="1" applyAlignment="1">
      <alignment horizontal="left" wrapText="1"/>
    </xf>
    <xf numFmtId="0" fontId="49" fillId="0" borderId="42" xfId="9" applyFont="1" applyFill="1" applyBorder="1" applyAlignment="1">
      <alignment horizontal="left" wrapText="1"/>
    </xf>
    <xf numFmtId="0" fontId="49" fillId="0" borderId="38" xfId="9" applyFont="1" applyFill="1" applyBorder="1" applyAlignment="1">
      <alignment horizontal="left" wrapText="1"/>
    </xf>
    <xf numFmtId="0" fontId="49" fillId="0" borderId="43" xfId="9" applyFont="1" applyFill="1" applyBorder="1" applyAlignment="1">
      <alignment horizontal="left" wrapText="1"/>
    </xf>
    <xf numFmtId="167" fontId="46" fillId="0" borderId="48" xfId="26" applyNumberFormat="1" applyFont="1" applyFill="1" applyBorder="1" applyAlignment="1">
      <alignment horizontal="right" vertical="distributed"/>
    </xf>
    <xf numFmtId="167" fontId="46" fillId="0" borderId="11" xfId="26" applyNumberFormat="1" applyFont="1" applyFill="1" applyBorder="1" applyAlignment="1">
      <alignment horizontal="right" vertical="distributed"/>
    </xf>
    <xf numFmtId="167" fontId="48" fillId="0" borderId="48" xfId="26" applyNumberFormat="1" applyFont="1" applyFill="1" applyBorder="1" applyAlignment="1">
      <alignment horizontal="right" vertical="distributed"/>
    </xf>
    <xf numFmtId="167" fontId="48" fillId="0" borderId="11" xfId="26" applyNumberFormat="1" applyFont="1" applyFill="1" applyBorder="1" applyAlignment="1">
      <alignment horizontal="right" vertical="distributed"/>
    </xf>
    <xf numFmtId="167" fontId="46" fillId="0" borderId="24" xfId="24" applyNumberFormat="1" applyFont="1" applyFill="1" applyBorder="1" applyAlignment="1">
      <alignment horizontal="right" vertical="distributed"/>
    </xf>
    <xf numFmtId="167" fontId="46" fillId="0" borderId="35" xfId="24" applyNumberFormat="1" applyFont="1" applyFill="1" applyBorder="1" applyAlignment="1">
      <alignment horizontal="right" vertical="distributed"/>
    </xf>
    <xf numFmtId="167" fontId="46" fillId="0" borderId="21" xfId="24" applyNumberFormat="1" applyFont="1" applyFill="1" applyBorder="1" applyAlignment="1">
      <alignment horizontal="right" vertical="distributed"/>
    </xf>
    <xf numFmtId="167" fontId="46" fillId="0" borderId="23" xfId="24" applyNumberFormat="1" applyFont="1" applyFill="1" applyBorder="1" applyAlignment="1">
      <alignment horizontal="right" vertical="distributed"/>
    </xf>
    <xf numFmtId="167" fontId="46" fillId="0" borderId="36" xfId="24" applyNumberFormat="1" applyFont="1" applyFill="1" applyBorder="1" applyAlignment="1">
      <alignment horizontal="right" vertical="distributed"/>
    </xf>
    <xf numFmtId="167" fontId="46" fillId="0" borderId="2" xfId="24" applyNumberFormat="1" applyFont="1" applyFill="1" applyBorder="1" applyAlignment="1">
      <alignment horizontal="right" vertical="distributed"/>
    </xf>
    <xf numFmtId="167" fontId="2" fillId="0" borderId="40" xfId="9" applyNumberFormat="1" applyFill="1" applyBorder="1" applyAlignment="1">
      <alignment horizontal="right" vertical="distributed"/>
    </xf>
    <xf numFmtId="167" fontId="2" fillId="0" borderId="48" xfId="9" applyNumberFormat="1" applyFill="1" applyBorder="1" applyAlignment="1">
      <alignment horizontal="right" vertical="distributed"/>
    </xf>
    <xf numFmtId="167" fontId="2" fillId="0" borderId="11" xfId="9" applyNumberFormat="1" applyFill="1" applyBorder="1" applyAlignment="1">
      <alignment horizontal="right" vertical="distributed"/>
    </xf>
    <xf numFmtId="167" fontId="2" fillId="0" borderId="49" xfId="9" applyNumberFormat="1" applyFill="1" applyBorder="1" applyAlignment="1">
      <alignment horizontal="right" vertical="distributed"/>
    </xf>
    <xf numFmtId="167" fontId="2" fillId="0" borderId="17" xfId="9" applyNumberFormat="1" applyFill="1" applyBorder="1" applyAlignment="1">
      <alignment horizontal="right" vertical="distributed"/>
    </xf>
    <xf numFmtId="167" fontId="46" fillId="0" borderId="50" xfId="26" applyNumberFormat="1" applyFont="1" applyFill="1" applyBorder="1" applyAlignment="1">
      <alignment horizontal="right" vertical="distributed"/>
    </xf>
    <xf numFmtId="167" fontId="2" fillId="0" borderId="52" xfId="9" applyNumberFormat="1" applyFill="1" applyBorder="1" applyAlignment="1">
      <alignment horizontal="right" vertical="distributed"/>
    </xf>
    <xf numFmtId="167" fontId="46" fillId="0" borderId="53" xfId="26" applyNumberFormat="1" applyFont="1" applyFill="1" applyBorder="1" applyAlignment="1">
      <alignment horizontal="right" vertical="distributed"/>
    </xf>
    <xf numFmtId="167" fontId="46" fillId="0" borderId="55" xfId="26" applyNumberFormat="1" applyFont="1" applyFill="1" applyBorder="1" applyAlignment="1">
      <alignment horizontal="right" vertical="distributed"/>
    </xf>
    <xf numFmtId="167" fontId="48" fillId="0" borderId="49" xfId="26" applyNumberFormat="1" applyFont="1" applyFill="1" applyBorder="1" applyAlignment="1">
      <alignment horizontal="right" vertical="distributed"/>
    </xf>
    <xf numFmtId="167" fontId="48" fillId="0" borderId="17" xfId="26" applyNumberFormat="1" applyFont="1" applyFill="1" applyBorder="1" applyAlignment="1">
      <alignment horizontal="right" vertical="distributed"/>
    </xf>
    <xf numFmtId="167" fontId="46" fillId="0" borderId="49" xfId="26" applyNumberFormat="1" applyFont="1" applyFill="1" applyBorder="1" applyAlignment="1">
      <alignment horizontal="right" vertical="distributed"/>
    </xf>
    <xf numFmtId="167" fontId="46" fillId="0" borderId="17" xfId="26" applyNumberFormat="1" applyFont="1" applyFill="1" applyBorder="1" applyAlignment="1">
      <alignment horizontal="right" vertical="distributed"/>
    </xf>
    <xf numFmtId="0" fontId="50" fillId="0" borderId="45" xfId="9" applyFont="1" applyFill="1" applyBorder="1" applyAlignment="1">
      <alignment horizontal="left" wrapText="1"/>
    </xf>
    <xf numFmtId="0" fontId="50" fillId="0" borderId="46" xfId="9" applyFont="1" applyFill="1" applyBorder="1" applyAlignment="1">
      <alignment horizontal="left" wrapText="1"/>
    </xf>
    <xf numFmtId="0" fontId="50" fillId="0" borderId="47" xfId="9" applyFont="1" applyFill="1" applyBorder="1" applyAlignment="1">
      <alignment horizontal="left" wrapText="1"/>
    </xf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right" vertical="center" wrapText="1"/>
    </xf>
    <xf numFmtId="0" fontId="18" fillId="0" borderId="0" xfId="29" applyFont="1" applyFill="1" applyAlignment="1">
      <alignment horizontal="center"/>
    </xf>
    <xf numFmtId="49" fontId="8" fillId="0" borderId="30" xfId="3" applyNumberFormat="1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49" fontId="8" fillId="0" borderId="18" xfId="3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/>
    </xf>
    <xf numFmtId="0" fontId="25" fillId="0" borderId="0" xfId="3" applyFont="1" applyFill="1" applyAlignment="1">
      <alignment horizontal="right" vertical="center" wrapText="1"/>
    </xf>
    <xf numFmtId="0" fontId="40" fillId="0" borderId="0" xfId="9" applyFont="1" applyFill="1" applyAlignment="1">
      <alignment horizontal="center" vertical="top"/>
    </xf>
    <xf numFmtId="0" fontId="54" fillId="0" borderId="1" xfId="27" applyFont="1" applyBorder="1" applyAlignment="1">
      <alignment horizontal="right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68" fontId="5" fillId="0" borderId="1" xfId="10" applyNumberFormat="1" applyFont="1" applyFill="1" applyBorder="1" applyAlignment="1" applyProtection="1">
      <alignment horizontal="left" vertical="center" wrapText="1"/>
    </xf>
    <xf numFmtId="0" fontId="9" fillId="3" borderId="1" xfId="3" applyFont="1" applyFill="1" applyBorder="1" applyAlignment="1">
      <alignment horizontal="center" vertical="center"/>
    </xf>
    <xf numFmtId="171" fontId="5" fillId="0" borderId="1" xfId="11" applyNumberFormat="1" applyFont="1" applyFill="1" applyBorder="1" applyAlignment="1" applyProtection="1">
      <alignment horizontal="left" vertical="center" wrapText="1"/>
    </xf>
    <xf numFmtId="0" fontId="54" fillId="0" borderId="0" xfId="27" applyFont="1" applyAlignment="1">
      <alignment horizontal="center" wrapText="1"/>
    </xf>
    <xf numFmtId="0" fontId="25" fillId="0" borderId="0" xfId="27" applyFont="1" applyAlignment="1">
      <alignment horizontal="right"/>
    </xf>
    <xf numFmtId="0" fontId="25" fillId="0" borderId="0" xfId="9" applyFont="1" applyAlignment="1">
      <alignment horizontal="right"/>
    </xf>
    <xf numFmtId="0" fontId="54" fillId="0" borderId="0" xfId="27" applyFont="1" applyAlignment="1">
      <alignment horizontal="center"/>
    </xf>
    <xf numFmtId="0" fontId="25" fillId="0" borderId="49" xfId="9" applyFont="1" applyBorder="1" applyAlignment="1">
      <alignment horizontal="left" vertical="center"/>
    </xf>
    <xf numFmtId="0" fontId="25" fillId="0" borderId="18" xfId="9" applyFont="1" applyBorder="1" applyAlignment="1">
      <alignment horizontal="left" vertical="center"/>
    </xf>
    <xf numFmtId="0" fontId="25" fillId="0" borderId="0" xfId="28" applyFont="1" applyAlignment="1">
      <alignment horizontal="right"/>
    </xf>
    <xf numFmtId="0" fontId="56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45" xfId="9" applyFont="1" applyBorder="1" applyAlignment="1">
      <alignment horizontal="center" vertical="center" wrapText="1"/>
    </xf>
    <xf numFmtId="0" fontId="18" fillId="0" borderId="60" xfId="9" applyFont="1" applyBorder="1" applyAlignment="1">
      <alignment horizontal="center" vertical="center" wrapText="1"/>
    </xf>
    <xf numFmtId="0" fontId="25" fillId="0" borderId="53" xfId="9" applyFont="1" applyBorder="1" applyAlignment="1">
      <alignment horizontal="left" vertical="center"/>
    </xf>
    <xf numFmtId="0" fontId="25" fillId="0" borderId="28" xfId="9" applyFont="1" applyBorder="1" applyAlignment="1">
      <alignment horizontal="left" vertical="center"/>
    </xf>
    <xf numFmtId="0" fontId="25" fillId="0" borderId="50" xfId="9" applyFont="1" applyBorder="1" applyAlignment="1">
      <alignment horizontal="left" vertical="center"/>
    </xf>
    <xf numFmtId="0" fontId="25" fillId="0" borderId="59" xfId="9" applyFont="1" applyBorder="1" applyAlignment="1">
      <alignment horizontal="left" vertical="center"/>
    </xf>
    <xf numFmtId="0" fontId="25" fillId="0" borderId="57" xfId="9" applyFont="1" applyBorder="1" applyAlignment="1">
      <alignment horizontal="left" vertical="center"/>
    </xf>
    <xf numFmtId="0" fontId="25" fillId="0" borderId="7" xfId="9" applyFont="1" applyBorder="1" applyAlignment="1">
      <alignment horizontal="left" vertical="center"/>
    </xf>
    <xf numFmtId="0" fontId="25" fillId="0" borderId="57" xfId="9" applyFont="1" applyFill="1" applyBorder="1" applyAlignment="1">
      <alignment horizontal="left" vertical="center"/>
    </xf>
    <xf numFmtId="0" fontId="25" fillId="0" borderId="7" xfId="9" applyFont="1" applyFill="1" applyBorder="1" applyAlignment="1">
      <alignment horizontal="left" vertical="center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0" fontId="27" fillId="0" borderId="0" xfId="3" applyFont="1" applyAlignment="1">
      <alignment horizontal="right" vertical="center" wrapText="1"/>
    </xf>
    <xf numFmtId="0" fontId="2" fillId="0" borderId="14" xfId="3" applyFont="1" applyBorder="1" applyAlignment="1">
      <alignment horizontal="right"/>
    </xf>
    <xf numFmtId="0" fontId="2" fillId="0" borderId="13" xfId="3" applyFont="1" applyBorder="1" applyAlignment="1">
      <alignment horizontal="right"/>
    </xf>
    <xf numFmtId="0" fontId="2" fillId="0" borderId="7" xfId="3" applyFont="1" applyBorder="1" applyAlignment="1">
      <alignment horizontal="right"/>
    </xf>
    <xf numFmtId="0" fontId="18" fillId="0" borderId="0" xfId="32" applyFont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2" fillId="0" borderId="14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7" fillId="0" borderId="14" xfId="3" applyFont="1" applyBorder="1" applyAlignment="1">
      <alignment horizontal="center" wrapText="1"/>
    </xf>
    <xf numFmtId="0" fontId="2" fillId="0" borderId="13" xfId="9" applyBorder="1" applyAlignment="1">
      <alignment horizontal="center" wrapText="1"/>
    </xf>
    <xf numFmtId="0" fontId="2" fillId="0" borderId="7" xfId="9" applyBorder="1" applyAlignment="1">
      <alignment horizontal="center" wrapText="1"/>
    </xf>
    <xf numFmtId="0" fontId="5" fillId="0" borderId="65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30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23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4" xfId="3" applyFont="1" applyBorder="1" applyAlignment="1">
      <alignment horizontal="right"/>
    </xf>
    <xf numFmtId="0" fontId="5" fillId="0" borderId="13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6" fillId="0" borderId="14" xfId="3" applyFont="1" applyBorder="1" applyAlignment="1">
      <alignment horizontal="center" wrapText="1"/>
    </xf>
    <xf numFmtId="0" fontId="5" fillId="0" borderId="13" xfId="9" applyFont="1" applyBorder="1" applyAlignment="1">
      <alignment horizontal="center" wrapText="1"/>
    </xf>
    <xf numFmtId="0" fontId="5" fillId="0" borderId="7" xfId="9" applyFont="1" applyBorder="1" applyAlignment="1">
      <alignment horizontal="center" wrapText="1"/>
    </xf>
    <xf numFmtId="0" fontId="5" fillId="0" borderId="23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wrapText="1"/>
    </xf>
    <xf numFmtId="0" fontId="6" fillId="0" borderId="13" xfId="3" applyFont="1" applyFill="1" applyBorder="1" applyAlignment="1">
      <alignment horizontal="center" wrapText="1"/>
    </xf>
    <xf numFmtId="0" fontId="6" fillId="0" borderId="7" xfId="3" applyFont="1" applyFill="1" applyBorder="1" applyAlignment="1">
      <alignment horizontal="center" wrapText="1"/>
    </xf>
    <xf numFmtId="0" fontId="5" fillId="0" borderId="14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0" fillId="0" borderId="46" xfId="7" applyFont="1" applyFill="1" applyBorder="1" applyAlignment="1">
      <alignment horizontal="left" wrapText="1"/>
    </xf>
    <xf numFmtId="0" fontId="50" fillId="0" borderId="47" xfId="7" applyFont="1" applyFill="1" applyBorder="1" applyAlignment="1">
      <alignment horizontal="left" wrapText="1"/>
    </xf>
  </cellXfs>
  <cellStyles count="34">
    <cellStyle name="Денежный" xfId="2" builtinId="4"/>
    <cellStyle name="Денежный 2" xfId="30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_классификация" xfId="10"/>
    <cellStyle name="Обычный 3" xfId="11"/>
    <cellStyle name="Обычный 3 2" xfId="12"/>
    <cellStyle name="Обычный 4" xfId="13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26"/>
  <sheetViews>
    <sheetView tabSelected="1" topLeftCell="A113" zoomScale="75" zoomScaleNormal="75" workbookViewId="0">
      <selection activeCell="Z120" sqref="Z120"/>
    </sheetView>
  </sheetViews>
  <sheetFormatPr defaultColWidth="9.140625" defaultRowHeight="15" x14ac:dyDescent="0.2"/>
  <cols>
    <col min="1" max="2" width="9.140625" style="559" customWidth="1"/>
    <col min="3" max="3" width="15.5703125" style="559" customWidth="1"/>
    <col min="4" max="5" width="9.140625" style="559" customWidth="1"/>
    <col min="6" max="6" width="19" style="559" customWidth="1"/>
    <col min="7" max="7" width="15.42578125" style="559" customWidth="1"/>
    <col min="8" max="8" width="18.28515625" style="559" customWidth="1"/>
    <col min="9" max="9" width="9.140625" style="559" customWidth="1"/>
    <col min="10" max="10" width="26.42578125" style="559" customWidth="1"/>
    <col min="11" max="11" width="9.140625" style="443" customWidth="1"/>
    <col min="12" max="12" width="5.85546875" style="443" customWidth="1"/>
    <col min="13" max="16" width="17.42578125" style="972" hidden="1" customWidth="1"/>
    <col min="17" max="17" width="18.28515625" style="561" hidden="1" customWidth="1"/>
    <col min="18" max="18" width="9.140625" style="559" hidden="1" customWidth="1"/>
    <col min="19" max="19" width="17.140625" style="559" hidden="1" customWidth="1"/>
    <col min="20" max="20" width="4.28515625" style="559" hidden="1" customWidth="1"/>
    <col min="21" max="21" width="17.140625" style="559" hidden="1" customWidth="1"/>
    <col min="22" max="22" width="13.28515625" style="1022" hidden="1" customWidth="1"/>
    <col min="23" max="23" width="21" style="1022" hidden="1" customWidth="1"/>
    <col min="24" max="24" width="14.7109375" style="559" hidden="1" customWidth="1"/>
    <col min="25" max="256" width="9.140625" style="559"/>
    <col min="257" max="258" width="9.140625" style="559" customWidth="1"/>
    <col min="259" max="259" width="15.5703125" style="559" customWidth="1"/>
    <col min="260" max="261" width="9.140625" style="559" customWidth="1"/>
    <col min="262" max="262" width="19" style="559" customWidth="1"/>
    <col min="263" max="263" width="15.42578125" style="559" customWidth="1"/>
    <col min="264" max="264" width="18.28515625" style="559" customWidth="1"/>
    <col min="265" max="265" width="9.140625" style="559" customWidth="1"/>
    <col min="266" max="266" width="26.42578125" style="559" customWidth="1"/>
    <col min="267" max="267" width="9.140625" style="559" customWidth="1"/>
    <col min="268" max="268" width="7.5703125" style="559" customWidth="1"/>
    <col min="269" max="277" width="0" style="559" hidden="1" customWidth="1"/>
    <col min="278" max="278" width="9.140625" style="559" customWidth="1"/>
    <col min="279" max="279" width="21" style="559" customWidth="1"/>
    <col min="280" max="512" width="9.140625" style="559"/>
    <col min="513" max="514" width="9.140625" style="559" customWidth="1"/>
    <col min="515" max="515" width="15.5703125" style="559" customWidth="1"/>
    <col min="516" max="517" width="9.140625" style="559" customWidth="1"/>
    <col min="518" max="518" width="19" style="559" customWidth="1"/>
    <col min="519" max="519" width="15.42578125" style="559" customWidth="1"/>
    <col min="520" max="520" width="18.28515625" style="559" customWidth="1"/>
    <col min="521" max="521" width="9.140625" style="559" customWidth="1"/>
    <col min="522" max="522" width="26.42578125" style="559" customWidth="1"/>
    <col min="523" max="523" width="9.140625" style="559" customWidth="1"/>
    <col min="524" max="524" width="7.5703125" style="559" customWidth="1"/>
    <col min="525" max="533" width="0" style="559" hidden="1" customWidth="1"/>
    <col min="534" max="534" width="9.140625" style="559" customWidth="1"/>
    <col min="535" max="535" width="21" style="559" customWidth="1"/>
    <col min="536" max="768" width="9.140625" style="559"/>
    <col min="769" max="770" width="9.140625" style="559" customWidth="1"/>
    <col min="771" max="771" width="15.5703125" style="559" customWidth="1"/>
    <col min="772" max="773" width="9.140625" style="559" customWidth="1"/>
    <col min="774" max="774" width="19" style="559" customWidth="1"/>
    <col min="775" max="775" width="15.42578125" style="559" customWidth="1"/>
    <col min="776" max="776" width="18.28515625" style="559" customWidth="1"/>
    <col min="777" max="777" width="9.140625" style="559" customWidth="1"/>
    <col min="778" max="778" width="26.42578125" style="559" customWidth="1"/>
    <col min="779" max="779" width="9.140625" style="559" customWidth="1"/>
    <col min="780" max="780" width="7.5703125" style="559" customWidth="1"/>
    <col min="781" max="789" width="0" style="559" hidden="1" customWidth="1"/>
    <col min="790" max="790" width="9.140625" style="559" customWidth="1"/>
    <col min="791" max="791" width="21" style="559" customWidth="1"/>
    <col min="792" max="1024" width="9.140625" style="559"/>
    <col min="1025" max="1026" width="9.140625" style="559" customWidth="1"/>
    <col min="1027" max="1027" width="15.5703125" style="559" customWidth="1"/>
    <col min="1028" max="1029" width="9.140625" style="559" customWidth="1"/>
    <col min="1030" max="1030" width="19" style="559" customWidth="1"/>
    <col min="1031" max="1031" width="15.42578125" style="559" customWidth="1"/>
    <col min="1032" max="1032" width="18.28515625" style="559" customWidth="1"/>
    <col min="1033" max="1033" width="9.140625" style="559" customWidth="1"/>
    <col min="1034" max="1034" width="26.42578125" style="559" customWidth="1"/>
    <col min="1035" max="1035" width="9.140625" style="559" customWidth="1"/>
    <col min="1036" max="1036" width="7.5703125" style="559" customWidth="1"/>
    <col min="1037" max="1045" width="0" style="559" hidden="1" customWidth="1"/>
    <col min="1046" max="1046" width="9.140625" style="559" customWidth="1"/>
    <col min="1047" max="1047" width="21" style="559" customWidth="1"/>
    <col min="1048" max="1280" width="9.140625" style="559"/>
    <col min="1281" max="1282" width="9.140625" style="559" customWidth="1"/>
    <col min="1283" max="1283" width="15.5703125" style="559" customWidth="1"/>
    <col min="1284" max="1285" width="9.140625" style="559" customWidth="1"/>
    <col min="1286" max="1286" width="19" style="559" customWidth="1"/>
    <col min="1287" max="1287" width="15.42578125" style="559" customWidth="1"/>
    <col min="1288" max="1288" width="18.28515625" style="559" customWidth="1"/>
    <col min="1289" max="1289" width="9.140625" style="559" customWidth="1"/>
    <col min="1290" max="1290" width="26.42578125" style="559" customWidth="1"/>
    <col min="1291" max="1291" width="9.140625" style="559" customWidth="1"/>
    <col min="1292" max="1292" width="7.5703125" style="559" customWidth="1"/>
    <col min="1293" max="1301" width="0" style="559" hidden="1" customWidth="1"/>
    <col min="1302" max="1302" width="9.140625" style="559" customWidth="1"/>
    <col min="1303" max="1303" width="21" style="559" customWidth="1"/>
    <col min="1304" max="1536" width="9.140625" style="559"/>
    <col min="1537" max="1538" width="9.140625" style="559" customWidth="1"/>
    <col min="1539" max="1539" width="15.5703125" style="559" customWidth="1"/>
    <col min="1540" max="1541" width="9.140625" style="559" customWidth="1"/>
    <col min="1542" max="1542" width="19" style="559" customWidth="1"/>
    <col min="1543" max="1543" width="15.42578125" style="559" customWidth="1"/>
    <col min="1544" max="1544" width="18.28515625" style="559" customWidth="1"/>
    <col min="1545" max="1545" width="9.140625" style="559" customWidth="1"/>
    <col min="1546" max="1546" width="26.42578125" style="559" customWidth="1"/>
    <col min="1547" max="1547" width="9.140625" style="559" customWidth="1"/>
    <col min="1548" max="1548" width="7.5703125" style="559" customWidth="1"/>
    <col min="1549" max="1557" width="0" style="559" hidden="1" customWidth="1"/>
    <col min="1558" max="1558" width="9.140625" style="559" customWidth="1"/>
    <col min="1559" max="1559" width="21" style="559" customWidth="1"/>
    <col min="1560" max="1792" width="9.140625" style="559"/>
    <col min="1793" max="1794" width="9.140625" style="559" customWidth="1"/>
    <col min="1795" max="1795" width="15.5703125" style="559" customWidth="1"/>
    <col min="1796" max="1797" width="9.140625" style="559" customWidth="1"/>
    <col min="1798" max="1798" width="19" style="559" customWidth="1"/>
    <col min="1799" max="1799" width="15.42578125" style="559" customWidth="1"/>
    <col min="1800" max="1800" width="18.28515625" style="559" customWidth="1"/>
    <col min="1801" max="1801" width="9.140625" style="559" customWidth="1"/>
    <col min="1802" max="1802" width="26.42578125" style="559" customWidth="1"/>
    <col min="1803" max="1803" width="9.140625" style="559" customWidth="1"/>
    <col min="1804" max="1804" width="7.5703125" style="559" customWidth="1"/>
    <col min="1805" max="1813" width="0" style="559" hidden="1" customWidth="1"/>
    <col min="1814" max="1814" width="9.140625" style="559" customWidth="1"/>
    <col min="1815" max="1815" width="21" style="559" customWidth="1"/>
    <col min="1816" max="2048" width="9.140625" style="559"/>
    <col min="2049" max="2050" width="9.140625" style="559" customWidth="1"/>
    <col min="2051" max="2051" width="15.5703125" style="559" customWidth="1"/>
    <col min="2052" max="2053" width="9.140625" style="559" customWidth="1"/>
    <col min="2054" max="2054" width="19" style="559" customWidth="1"/>
    <col min="2055" max="2055" width="15.42578125" style="559" customWidth="1"/>
    <col min="2056" max="2056" width="18.28515625" style="559" customWidth="1"/>
    <col min="2057" max="2057" width="9.140625" style="559" customWidth="1"/>
    <col min="2058" max="2058" width="26.42578125" style="559" customWidth="1"/>
    <col min="2059" max="2059" width="9.140625" style="559" customWidth="1"/>
    <col min="2060" max="2060" width="7.5703125" style="559" customWidth="1"/>
    <col min="2061" max="2069" width="0" style="559" hidden="1" customWidth="1"/>
    <col min="2070" max="2070" width="9.140625" style="559" customWidth="1"/>
    <col min="2071" max="2071" width="21" style="559" customWidth="1"/>
    <col min="2072" max="2304" width="9.140625" style="559"/>
    <col min="2305" max="2306" width="9.140625" style="559" customWidth="1"/>
    <col min="2307" max="2307" width="15.5703125" style="559" customWidth="1"/>
    <col min="2308" max="2309" width="9.140625" style="559" customWidth="1"/>
    <col min="2310" max="2310" width="19" style="559" customWidth="1"/>
    <col min="2311" max="2311" width="15.42578125" style="559" customWidth="1"/>
    <col min="2312" max="2312" width="18.28515625" style="559" customWidth="1"/>
    <col min="2313" max="2313" width="9.140625" style="559" customWidth="1"/>
    <col min="2314" max="2314" width="26.42578125" style="559" customWidth="1"/>
    <col min="2315" max="2315" width="9.140625" style="559" customWidth="1"/>
    <col min="2316" max="2316" width="7.5703125" style="559" customWidth="1"/>
    <col min="2317" max="2325" width="0" style="559" hidden="1" customWidth="1"/>
    <col min="2326" max="2326" width="9.140625" style="559" customWidth="1"/>
    <col min="2327" max="2327" width="21" style="559" customWidth="1"/>
    <col min="2328" max="2560" width="9.140625" style="559"/>
    <col min="2561" max="2562" width="9.140625" style="559" customWidth="1"/>
    <col min="2563" max="2563" width="15.5703125" style="559" customWidth="1"/>
    <col min="2564" max="2565" width="9.140625" style="559" customWidth="1"/>
    <col min="2566" max="2566" width="19" style="559" customWidth="1"/>
    <col min="2567" max="2567" width="15.42578125" style="559" customWidth="1"/>
    <col min="2568" max="2568" width="18.28515625" style="559" customWidth="1"/>
    <col min="2569" max="2569" width="9.140625" style="559" customWidth="1"/>
    <col min="2570" max="2570" width="26.42578125" style="559" customWidth="1"/>
    <col min="2571" max="2571" width="9.140625" style="559" customWidth="1"/>
    <col min="2572" max="2572" width="7.5703125" style="559" customWidth="1"/>
    <col min="2573" max="2581" width="0" style="559" hidden="1" customWidth="1"/>
    <col min="2582" max="2582" width="9.140625" style="559" customWidth="1"/>
    <col min="2583" max="2583" width="21" style="559" customWidth="1"/>
    <col min="2584" max="2816" width="9.140625" style="559"/>
    <col min="2817" max="2818" width="9.140625" style="559" customWidth="1"/>
    <col min="2819" max="2819" width="15.5703125" style="559" customWidth="1"/>
    <col min="2820" max="2821" width="9.140625" style="559" customWidth="1"/>
    <col min="2822" max="2822" width="19" style="559" customWidth="1"/>
    <col min="2823" max="2823" width="15.42578125" style="559" customWidth="1"/>
    <col min="2824" max="2824" width="18.28515625" style="559" customWidth="1"/>
    <col min="2825" max="2825" width="9.140625" style="559" customWidth="1"/>
    <col min="2826" max="2826" width="26.42578125" style="559" customWidth="1"/>
    <col min="2827" max="2827" width="9.140625" style="559" customWidth="1"/>
    <col min="2828" max="2828" width="7.5703125" style="559" customWidth="1"/>
    <col min="2829" max="2837" width="0" style="559" hidden="1" customWidth="1"/>
    <col min="2838" max="2838" width="9.140625" style="559" customWidth="1"/>
    <col min="2839" max="2839" width="21" style="559" customWidth="1"/>
    <col min="2840" max="3072" width="9.140625" style="559"/>
    <col min="3073" max="3074" width="9.140625" style="559" customWidth="1"/>
    <col min="3075" max="3075" width="15.5703125" style="559" customWidth="1"/>
    <col min="3076" max="3077" width="9.140625" style="559" customWidth="1"/>
    <col min="3078" max="3078" width="19" style="559" customWidth="1"/>
    <col min="3079" max="3079" width="15.42578125" style="559" customWidth="1"/>
    <col min="3080" max="3080" width="18.28515625" style="559" customWidth="1"/>
    <col min="3081" max="3081" width="9.140625" style="559" customWidth="1"/>
    <col min="3082" max="3082" width="26.42578125" style="559" customWidth="1"/>
    <col min="3083" max="3083" width="9.140625" style="559" customWidth="1"/>
    <col min="3084" max="3084" width="7.5703125" style="559" customWidth="1"/>
    <col min="3085" max="3093" width="0" style="559" hidden="1" customWidth="1"/>
    <col min="3094" max="3094" width="9.140625" style="559" customWidth="1"/>
    <col min="3095" max="3095" width="21" style="559" customWidth="1"/>
    <col min="3096" max="3328" width="9.140625" style="559"/>
    <col min="3329" max="3330" width="9.140625" style="559" customWidth="1"/>
    <col min="3331" max="3331" width="15.5703125" style="559" customWidth="1"/>
    <col min="3332" max="3333" width="9.140625" style="559" customWidth="1"/>
    <col min="3334" max="3334" width="19" style="559" customWidth="1"/>
    <col min="3335" max="3335" width="15.42578125" style="559" customWidth="1"/>
    <col min="3336" max="3336" width="18.28515625" style="559" customWidth="1"/>
    <col min="3337" max="3337" width="9.140625" style="559" customWidth="1"/>
    <col min="3338" max="3338" width="26.42578125" style="559" customWidth="1"/>
    <col min="3339" max="3339" width="9.140625" style="559" customWidth="1"/>
    <col min="3340" max="3340" width="7.5703125" style="559" customWidth="1"/>
    <col min="3341" max="3349" width="0" style="559" hidden="1" customWidth="1"/>
    <col min="3350" max="3350" width="9.140625" style="559" customWidth="1"/>
    <col min="3351" max="3351" width="21" style="559" customWidth="1"/>
    <col min="3352" max="3584" width="9.140625" style="559"/>
    <col min="3585" max="3586" width="9.140625" style="559" customWidth="1"/>
    <col min="3587" max="3587" width="15.5703125" style="559" customWidth="1"/>
    <col min="3588" max="3589" width="9.140625" style="559" customWidth="1"/>
    <col min="3590" max="3590" width="19" style="559" customWidth="1"/>
    <col min="3591" max="3591" width="15.42578125" style="559" customWidth="1"/>
    <col min="3592" max="3592" width="18.28515625" style="559" customWidth="1"/>
    <col min="3593" max="3593" width="9.140625" style="559" customWidth="1"/>
    <col min="3594" max="3594" width="26.42578125" style="559" customWidth="1"/>
    <col min="3595" max="3595" width="9.140625" style="559" customWidth="1"/>
    <col min="3596" max="3596" width="7.5703125" style="559" customWidth="1"/>
    <col min="3597" max="3605" width="0" style="559" hidden="1" customWidth="1"/>
    <col min="3606" max="3606" width="9.140625" style="559" customWidth="1"/>
    <col min="3607" max="3607" width="21" style="559" customWidth="1"/>
    <col min="3608" max="3840" width="9.140625" style="559"/>
    <col min="3841" max="3842" width="9.140625" style="559" customWidth="1"/>
    <col min="3843" max="3843" width="15.5703125" style="559" customWidth="1"/>
    <col min="3844" max="3845" width="9.140625" style="559" customWidth="1"/>
    <col min="3846" max="3846" width="19" style="559" customWidth="1"/>
    <col min="3847" max="3847" width="15.42578125" style="559" customWidth="1"/>
    <col min="3848" max="3848" width="18.28515625" style="559" customWidth="1"/>
    <col min="3849" max="3849" width="9.140625" style="559" customWidth="1"/>
    <col min="3850" max="3850" width="26.42578125" style="559" customWidth="1"/>
    <col min="3851" max="3851" width="9.140625" style="559" customWidth="1"/>
    <col min="3852" max="3852" width="7.5703125" style="559" customWidth="1"/>
    <col min="3853" max="3861" width="0" style="559" hidden="1" customWidth="1"/>
    <col min="3862" max="3862" width="9.140625" style="559" customWidth="1"/>
    <col min="3863" max="3863" width="21" style="559" customWidth="1"/>
    <col min="3864" max="4096" width="9.140625" style="559"/>
    <col min="4097" max="4098" width="9.140625" style="559" customWidth="1"/>
    <col min="4099" max="4099" width="15.5703125" style="559" customWidth="1"/>
    <col min="4100" max="4101" width="9.140625" style="559" customWidth="1"/>
    <col min="4102" max="4102" width="19" style="559" customWidth="1"/>
    <col min="4103" max="4103" width="15.42578125" style="559" customWidth="1"/>
    <col min="4104" max="4104" width="18.28515625" style="559" customWidth="1"/>
    <col min="4105" max="4105" width="9.140625" style="559" customWidth="1"/>
    <col min="4106" max="4106" width="26.42578125" style="559" customWidth="1"/>
    <col min="4107" max="4107" width="9.140625" style="559" customWidth="1"/>
    <col min="4108" max="4108" width="7.5703125" style="559" customWidth="1"/>
    <col min="4109" max="4117" width="0" style="559" hidden="1" customWidth="1"/>
    <col min="4118" max="4118" width="9.140625" style="559" customWidth="1"/>
    <col min="4119" max="4119" width="21" style="559" customWidth="1"/>
    <col min="4120" max="4352" width="9.140625" style="559"/>
    <col min="4353" max="4354" width="9.140625" style="559" customWidth="1"/>
    <col min="4355" max="4355" width="15.5703125" style="559" customWidth="1"/>
    <col min="4356" max="4357" width="9.140625" style="559" customWidth="1"/>
    <col min="4358" max="4358" width="19" style="559" customWidth="1"/>
    <col min="4359" max="4359" width="15.42578125" style="559" customWidth="1"/>
    <col min="4360" max="4360" width="18.28515625" style="559" customWidth="1"/>
    <col min="4361" max="4361" width="9.140625" style="559" customWidth="1"/>
    <col min="4362" max="4362" width="26.42578125" style="559" customWidth="1"/>
    <col min="4363" max="4363" width="9.140625" style="559" customWidth="1"/>
    <col min="4364" max="4364" width="7.5703125" style="559" customWidth="1"/>
    <col min="4365" max="4373" width="0" style="559" hidden="1" customWidth="1"/>
    <col min="4374" max="4374" width="9.140625" style="559" customWidth="1"/>
    <col min="4375" max="4375" width="21" style="559" customWidth="1"/>
    <col min="4376" max="4608" width="9.140625" style="559"/>
    <col min="4609" max="4610" width="9.140625" style="559" customWidth="1"/>
    <col min="4611" max="4611" width="15.5703125" style="559" customWidth="1"/>
    <col min="4612" max="4613" width="9.140625" style="559" customWidth="1"/>
    <col min="4614" max="4614" width="19" style="559" customWidth="1"/>
    <col min="4615" max="4615" width="15.42578125" style="559" customWidth="1"/>
    <col min="4616" max="4616" width="18.28515625" style="559" customWidth="1"/>
    <col min="4617" max="4617" width="9.140625" style="559" customWidth="1"/>
    <col min="4618" max="4618" width="26.42578125" style="559" customWidth="1"/>
    <col min="4619" max="4619" width="9.140625" style="559" customWidth="1"/>
    <col min="4620" max="4620" width="7.5703125" style="559" customWidth="1"/>
    <col min="4621" max="4629" width="0" style="559" hidden="1" customWidth="1"/>
    <col min="4630" max="4630" width="9.140625" style="559" customWidth="1"/>
    <col min="4631" max="4631" width="21" style="559" customWidth="1"/>
    <col min="4632" max="4864" width="9.140625" style="559"/>
    <col min="4865" max="4866" width="9.140625" style="559" customWidth="1"/>
    <col min="4867" max="4867" width="15.5703125" style="559" customWidth="1"/>
    <col min="4868" max="4869" width="9.140625" style="559" customWidth="1"/>
    <col min="4870" max="4870" width="19" style="559" customWidth="1"/>
    <col min="4871" max="4871" width="15.42578125" style="559" customWidth="1"/>
    <col min="4872" max="4872" width="18.28515625" style="559" customWidth="1"/>
    <col min="4873" max="4873" width="9.140625" style="559" customWidth="1"/>
    <col min="4874" max="4874" width="26.42578125" style="559" customWidth="1"/>
    <col min="4875" max="4875" width="9.140625" style="559" customWidth="1"/>
    <col min="4876" max="4876" width="7.5703125" style="559" customWidth="1"/>
    <col min="4877" max="4885" width="0" style="559" hidden="1" customWidth="1"/>
    <col min="4886" max="4886" width="9.140625" style="559" customWidth="1"/>
    <col min="4887" max="4887" width="21" style="559" customWidth="1"/>
    <col min="4888" max="5120" width="9.140625" style="559"/>
    <col min="5121" max="5122" width="9.140625" style="559" customWidth="1"/>
    <col min="5123" max="5123" width="15.5703125" style="559" customWidth="1"/>
    <col min="5124" max="5125" width="9.140625" style="559" customWidth="1"/>
    <col min="5126" max="5126" width="19" style="559" customWidth="1"/>
    <col min="5127" max="5127" width="15.42578125" style="559" customWidth="1"/>
    <col min="5128" max="5128" width="18.28515625" style="559" customWidth="1"/>
    <col min="5129" max="5129" width="9.140625" style="559" customWidth="1"/>
    <col min="5130" max="5130" width="26.42578125" style="559" customWidth="1"/>
    <col min="5131" max="5131" width="9.140625" style="559" customWidth="1"/>
    <col min="5132" max="5132" width="7.5703125" style="559" customWidth="1"/>
    <col min="5133" max="5141" width="0" style="559" hidden="1" customWidth="1"/>
    <col min="5142" max="5142" width="9.140625" style="559" customWidth="1"/>
    <col min="5143" max="5143" width="21" style="559" customWidth="1"/>
    <col min="5144" max="5376" width="9.140625" style="559"/>
    <col min="5377" max="5378" width="9.140625" style="559" customWidth="1"/>
    <col min="5379" max="5379" width="15.5703125" style="559" customWidth="1"/>
    <col min="5380" max="5381" width="9.140625" style="559" customWidth="1"/>
    <col min="5382" max="5382" width="19" style="559" customWidth="1"/>
    <col min="5383" max="5383" width="15.42578125" style="559" customWidth="1"/>
    <col min="5384" max="5384" width="18.28515625" style="559" customWidth="1"/>
    <col min="5385" max="5385" width="9.140625" style="559" customWidth="1"/>
    <col min="5386" max="5386" width="26.42578125" style="559" customWidth="1"/>
    <col min="5387" max="5387" width="9.140625" style="559" customWidth="1"/>
    <col min="5388" max="5388" width="7.5703125" style="559" customWidth="1"/>
    <col min="5389" max="5397" width="0" style="559" hidden="1" customWidth="1"/>
    <col min="5398" max="5398" width="9.140625" style="559" customWidth="1"/>
    <col min="5399" max="5399" width="21" style="559" customWidth="1"/>
    <col min="5400" max="5632" width="9.140625" style="559"/>
    <col min="5633" max="5634" width="9.140625" style="559" customWidth="1"/>
    <col min="5635" max="5635" width="15.5703125" style="559" customWidth="1"/>
    <col min="5636" max="5637" width="9.140625" style="559" customWidth="1"/>
    <col min="5638" max="5638" width="19" style="559" customWidth="1"/>
    <col min="5639" max="5639" width="15.42578125" style="559" customWidth="1"/>
    <col min="5640" max="5640" width="18.28515625" style="559" customWidth="1"/>
    <col min="5641" max="5641" width="9.140625" style="559" customWidth="1"/>
    <col min="5642" max="5642" width="26.42578125" style="559" customWidth="1"/>
    <col min="5643" max="5643" width="9.140625" style="559" customWidth="1"/>
    <col min="5644" max="5644" width="7.5703125" style="559" customWidth="1"/>
    <col min="5645" max="5653" width="0" style="559" hidden="1" customWidth="1"/>
    <col min="5654" max="5654" width="9.140625" style="559" customWidth="1"/>
    <col min="5655" max="5655" width="21" style="559" customWidth="1"/>
    <col min="5656" max="5888" width="9.140625" style="559"/>
    <col min="5889" max="5890" width="9.140625" style="559" customWidth="1"/>
    <col min="5891" max="5891" width="15.5703125" style="559" customWidth="1"/>
    <col min="5892" max="5893" width="9.140625" style="559" customWidth="1"/>
    <col min="5894" max="5894" width="19" style="559" customWidth="1"/>
    <col min="5895" max="5895" width="15.42578125" style="559" customWidth="1"/>
    <col min="5896" max="5896" width="18.28515625" style="559" customWidth="1"/>
    <col min="5897" max="5897" width="9.140625" style="559" customWidth="1"/>
    <col min="5898" max="5898" width="26.42578125" style="559" customWidth="1"/>
    <col min="5899" max="5899" width="9.140625" style="559" customWidth="1"/>
    <col min="5900" max="5900" width="7.5703125" style="559" customWidth="1"/>
    <col min="5901" max="5909" width="0" style="559" hidden="1" customWidth="1"/>
    <col min="5910" max="5910" width="9.140625" style="559" customWidth="1"/>
    <col min="5911" max="5911" width="21" style="559" customWidth="1"/>
    <col min="5912" max="6144" width="9.140625" style="559"/>
    <col min="6145" max="6146" width="9.140625" style="559" customWidth="1"/>
    <col min="6147" max="6147" width="15.5703125" style="559" customWidth="1"/>
    <col min="6148" max="6149" width="9.140625" style="559" customWidth="1"/>
    <col min="6150" max="6150" width="19" style="559" customWidth="1"/>
    <col min="6151" max="6151" width="15.42578125" style="559" customWidth="1"/>
    <col min="6152" max="6152" width="18.28515625" style="559" customWidth="1"/>
    <col min="6153" max="6153" width="9.140625" style="559" customWidth="1"/>
    <col min="6154" max="6154" width="26.42578125" style="559" customWidth="1"/>
    <col min="6155" max="6155" width="9.140625" style="559" customWidth="1"/>
    <col min="6156" max="6156" width="7.5703125" style="559" customWidth="1"/>
    <col min="6157" max="6165" width="0" style="559" hidden="1" customWidth="1"/>
    <col min="6166" max="6166" width="9.140625" style="559" customWidth="1"/>
    <col min="6167" max="6167" width="21" style="559" customWidth="1"/>
    <col min="6168" max="6400" width="9.140625" style="559"/>
    <col min="6401" max="6402" width="9.140625" style="559" customWidth="1"/>
    <col min="6403" max="6403" width="15.5703125" style="559" customWidth="1"/>
    <col min="6404" max="6405" width="9.140625" style="559" customWidth="1"/>
    <col min="6406" max="6406" width="19" style="559" customWidth="1"/>
    <col min="6407" max="6407" width="15.42578125" style="559" customWidth="1"/>
    <col min="6408" max="6408" width="18.28515625" style="559" customWidth="1"/>
    <col min="6409" max="6409" width="9.140625" style="559" customWidth="1"/>
    <col min="6410" max="6410" width="26.42578125" style="559" customWidth="1"/>
    <col min="6411" max="6411" width="9.140625" style="559" customWidth="1"/>
    <col min="6412" max="6412" width="7.5703125" style="559" customWidth="1"/>
    <col min="6413" max="6421" width="0" style="559" hidden="1" customWidth="1"/>
    <col min="6422" max="6422" width="9.140625" style="559" customWidth="1"/>
    <col min="6423" max="6423" width="21" style="559" customWidth="1"/>
    <col min="6424" max="6656" width="9.140625" style="559"/>
    <col min="6657" max="6658" width="9.140625" style="559" customWidth="1"/>
    <col min="6659" max="6659" width="15.5703125" style="559" customWidth="1"/>
    <col min="6660" max="6661" width="9.140625" style="559" customWidth="1"/>
    <col min="6662" max="6662" width="19" style="559" customWidth="1"/>
    <col min="6663" max="6663" width="15.42578125" style="559" customWidth="1"/>
    <col min="6664" max="6664" width="18.28515625" style="559" customWidth="1"/>
    <col min="6665" max="6665" width="9.140625" style="559" customWidth="1"/>
    <col min="6666" max="6666" width="26.42578125" style="559" customWidth="1"/>
    <col min="6667" max="6667" width="9.140625" style="559" customWidth="1"/>
    <col min="6668" max="6668" width="7.5703125" style="559" customWidth="1"/>
    <col min="6669" max="6677" width="0" style="559" hidden="1" customWidth="1"/>
    <col min="6678" max="6678" width="9.140625" style="559" customWidth="1"/>
    <col min="6679" max="6679" width="21" style="559" customWidth="1"/>
    <col min="6680" max="6912" width="9.140625" style="559"/>
    <col min="6913" max="6914" width="9.140625" style="559" customWidth="1"/>
    <col min="6915" max="6915" width="15.5703125" style="559" customWidth="1"/>
    <col min="6916" max="6917" width="9.140625" style="559" customWidth="1"/>
    <col min="6918" max="6918" width="19" style="559" customWidth="1"/>
    <col min="6919" max="6919" width="15.42578125" style="559" customWidth="1"/>
    <col min="6920" max="6920" width="18.28515625" style="559" customWidth="1"/>
    <col min="6921" max="6921" width="9.140625" style="559" customWidth="1"/>
    <col min="6922" max="6922" width="26.42578125" style="559" customWidth="1"/>
    <col min="6923" max="6923" width="9.140625" style="559" customWidth="1"/>
    <col min="6924" max="6924" width="7.5703125" style="559" customWidth="1"/>
    <col min="6925" max="6933" width="0" style="559" hidden="1" customWidth="1"/>
    <col min="6934" max="6934" width="9.140625" style="559" customWidth="1"/>
    <col min="6935" max="6935" width="21" style="559" customWidth="1"/>
    <col min="6936" max="7168" width="9.140625" style="559"/>
    <col min="7169" max="7170" width="9.140625" style="559" customWidth="1"/>
    <col min="7171" max="7171" width="15.5703125" style="559" customWidth="1"/>
    <col min="7172" max="7173" width="9.140625" style="559" customWidth="1"/>
    <col min="7174" max="7174" width="19" style="559" customWidth="1"/>
    <col min="7175" max="7175" width="15.42578125" style="559" customWidth="1"/>
    <col min="7176" max="7176" width="18.28515625" style="559" customWidth="1"/>
    <col min="7177" max="7177" width="9.140625" style="559" customWidth="1"/>
    <col min="7178" max="7178" width="26.42578125" style="559" customWidth="1"/>
    <col min="7179" max="7179" width="9.140625" style="559" customWidth="1"/>
    <col min="7180" max="7180" width="7.5703125" style="559" customWidth="1"/>
    <col min="7181" max="7189" width="0" style="559" hidden="1" customWidth="1"/>
    <col min="7190" max="7190" width="9.140625" style="559" customWidth="1"/>
    <col min="7191" max="7191" width="21" style="559" customWidth="1"/>
    <col min="7192" max="7424" width="9.140625" style="559"/>
    <col min="7425" max="7426" width="9.140625" style="559" customWidth="1"/>
    <col min="7427" max="7427" width="15.5703125" style="559" customWidth="1"/>
    <col min="7428" max="7429" width="9.140625" style="559" customWidth="1"/>
    <col min="7430" max="7430" width="19" style="559" customWidth="1"/>
    <col min="7431" max="7431" width="15.42578125" style="559" customWidth="1"/>
    <col min="7432" max="7432" width="18.28515625" style="559" customWidth="1"/>
    <col min="7433" max="7433" width="9.140625" style="559" customWidth="1"/>
    <col min="7434" max="7434" width="26.42578125" style="559" customWidth="1"/>
    <col min="7435" max="7435" width="9.140625" style="559" customWidth="1"/>
    <col min="7436" max="7436" width="7.5703125" style="559" customWidth="1"/>
    <col min="7437" max="7445" width="0" style="559" hidden="1" customWidth="1"/>
    <col min="7446" max="7446" width="9.140625" style="559" customWidth="1"/>
    <col min="7447" max="7447" width="21" style="559" customWidth="1"/>
    <col min="7448" max="7680" width="9.140625" style="559"/>
    <col min="7681" max="7682" width="9.140625" style="559" customWidth="1"/>
    <col min="7683" max="7683" width="15.5703125" style="559" customWidth="1"/>
    <col min="7684" max="7685" width="9.140625" style="559" customWidth="1"/>
    <col min="7686" max="7686" width="19" style="559" customWidth="1"/>
    <col min="7687" max="7687" width="15.42578125" style="559" customWidth="1"/>
    <col min="7688" max="7688" width="18.28515625" style="559" customWidth="1"/>
    <col min="7689" max="7689" width="9.140625" style="559" customWidth="1"/>
    <col min="7690" max="7690" width="26.42578125" style="559" customWidth="1"/>
    <col min="7691" max="7691" width="9.140625" style="559" customWidth="1"/>
    <col min="7692" max="7692" width="7.5703125" style="559" customWidth="1"/>
    <col min="7693" max="7701" width="0" style="559" hidden="1" customWidth="1"/>
    <col min="7702" max="7702" width="9.140625" style="559" customWidth="1"/>
    <col min="7703" max="7703" width="21" style="559" customWidth="1"/>
    <col min="7704" max="7936" width="9.140625" style="559"/>
    <col min="7937" max="7938" width="9.140625" style="559" customWidth="1"/>
    <col min="7939" max="7939" width="15.5703125" style="559" customWidth="1"/>
    <col min="7940" max="7941" width="9.140625" style="559" customWidth="1"/>
    <col min="7942" max="7942" width="19" style="559" customWidth="1"/>
    <col min="7943" max="7943" width="15.42578125" style="559" customWidth="1"/>
    <col min="7944" max="7944" width="18.28515625" style="559" customWidth="1"/>
    <col min="7945" max="7945" width="9.140625" style="559" customWidth="1"/>
    <col min="7946" max="7946" width="26.42578125" style="559" customWidth="1"/>
    <col min="7947" max="7947" width="9.140625" style="559" customWidth="1"/>
    <col min="7948" max="7948" width="7.5703125" style="559" customWidth="1"/>
    <col min="7949" max="7957" width="0" style="559" hidden="1" customWidth="1"/>
    <col min="7958" max="7958" width="9.140625" style="559" customWidth="1"/>
    <col min="7959" max="7959" width="21" style="559" customWidth="1"/>
    <col min="7960" max="8192" width="9.140625" style="559"/>
    <col min="8193" max="8194" width="9.140625" style="559" customWidth="1"/>
    <col min="8195" max="8195" width="15.5703125" style="559" customWidth="1"/>
    <col min="8196" max="8197" width="9.140625" style="559" customWidth="1"/>
    <col min="8198" max="8198" width="19" style="559" customWidth="1"/>
    <col min="8199" max="8199" width="15.42578125" style="559" customWidth="1"/>
    <col min="8200" max="8200" width="18.28515625" style="559" customWidth="1"/>
    <col min="8201" max="8201" width="9.140625" style="559" customWidth="1"/>
    <col min="8202" max="8202" width="26.42578125" style="559" customWidth="1"/>
    <col min="8203" max="8203" width="9.140625" style="559" customWidth="1"/>
    <col min="8204" max="8204" width="7.5703125" style="559" customWidth="1"/>
    <col min="8205" max="8213" width="0" style="559" hidden="1" customWidth="1"/>
    <col min="8214" max="8214" width="9.140625" style="559" customWidth="1"/>
    <col min="8215" max="8215" width="21" style="559" customWidth="1"/>
    <col min="8216" max="8448" width="9.140625" style="559"/>
    <col min="8449" max="8450" width="9.140625" style="559" customWidth="1"/>
    <col min="8451" max="8451" width="15.5703125" style="559" customWidth="1"/>
    <col min="8452" max="8453" width="9.140625" style="559" customWidth="1"/>
    <col min="8454" max="8454" width="19" style="559" customWidth="1"/>
    <col min="8455" max="8455" width="15.42578125" style="559" customWidth="1"/>
    <col min="8456" max="8456" width="18.28515625" style="559" customWidth="1"/>
    <col min="8457" max="8457" width="9.140625" style="559" customWidth="1"/>
    <col min="8458" max="8458" width="26.42578125" style="559" customWidth="1"/>
    <col min="8459" max="8459" width="9.140625" style="559" customWidth="1"/>
    <col min="8460" max="8460" width="7.5703125" style="559" customWidth="1"/>
    <col min="8461" max="8469" width="0" style="559" hidden="1" customWidth="1"/>
    <col min="8470" max="8470" width="9.140625" style="559" customWidth="1"/>
    <col min="8471" max="8471" width="21" style="559" customWidth="1"/>
    <col min="8472" max="8704" width="9.140625" style="559"/>
    <col min="8705" max="8706" width="9.140625" style="559" customWidth="1"/>
    <col min="8707" max="8707" width="15.5703125" style="559" customWidth="1"/>
    <col min="8708" max="8709" width="9.140625" style="559" customWidth="1"/>
    <col min="8710" max="8710" width="19" style="559" customWidth="1"/>
    <col min="8711" max="8711" width="15.42578125" style="559" customWidth="1"/>
    <col min="8712" max="8712" width="18.28515625" style="559" customWidth="1"/>
    <col min="8713" max="8713" width="9.140625" style="559" customWidth="1"/>
    <col min="8714" max="8714" width="26.42578125" style="559" customWidth="1"/>
    <col min="8715" max="8715" width="9.140625" style="559" customWidth="1"/>
    <col min="8716" max="8716" width="7.5703125" style="559" customWidth="1"/>
    <col min="8717" max="8725" width="0" style="559" hidden="1" customWidth="1"/>
    <col min="8726" max="8726" width="9.140625" style="559" customWidth="1"/>
    <col min="8727" max="8727" width="21" style="559" customWidth="1"/>
    <col min="8728" max="8960" width="9.140625" style="559"/>
    <col min="8961" max="8962" width="9.140625" style="559" customWidth="1"/>
    <col min="8963" max="8963" width="15.5703125" style="559" customWidth="1"/>
    <col min="8964" max="8965" width="9.140625" style="559" customWidth="1"/>
    <col min="8966" max="8966" width="19" style="559" customWidth="1"/>
    <col min="8967" max="8967" width="15.42578125" style="559" customWidth="1"/>
    <col min="8968" max="8968" width="18.28515625" style="559" customWidth="1"/>
    <col min="8969" max="8969" width="9.140625" style="559" customWidth="1"/>
    <col min="8970" max="8970" width="26.42578125" style="559" customWidth="1"/>
    <col min="8971" max="8971" width="9.140625" style="559" customWidth="1"/>
    <col min="8972" max="8972" width="7.5703125" style="559" customWidth="1"/>
    <col min="8973" max="8981" width="0" style="559" hidden="1" customWidth="1"/>
    <col min="8982" max="8982" width="9.140625" style="559" customWidth="1"/>
    <col min="8983" max="8983" width="21" style="559" customWidth="1"/>
    <col min="8984" max="9216" width="9.140625" style="559"/>
    <col min="9217" max="9218" width="9.140625" style="559" customWidth="1"/>
    <col min="9219" max="9219" width="15.5703125" style="559" customWidth="1"/>
    <col min="9220" max="9221" width="9.140625" style="559" customWidth="1"/>
    <col min="9222" max="9222" width="19" style="559" customWidth="1"/>
    <col min="9223" max="9223" width="15.42578125" style="559" customWidth="1"/>
    <col min="9224" max="9224" width="18.28515625" style="559" customWidth="1"/>
    <col min="9225" max="9225" width="9.140625" style="559" customWidth="1"/>
    <col min="9226" max="9226" width="26.42578125" style="559" customWidth="1"/>
    <col min="9227" max="9227" width="9.140625" style="559" customWidth="1"/>
    <col min="9228" max="9228" width="7.5703125" style="559" customWidth="1"/>
    <col min="9229" max="9237" width="0" style="559" hidden="1" customWidth="1"/>
    <col min="9238" max="9238" width="9.140625" style="559" customWidth="1"/>
    <col min="9239" max="9239" width="21" style="559" customWidth="1"/>
    <col min="9240" max="9472" width="9.140625" style="559"/>
    <col min="9473" max="9474" width="9.140625" style="559" customWidth="1"/>
    <col min="9475" max="9475" width="15.5703125" style="559" customWidth="1"/>
    <col min="9476" max="9477" width="9.140625" style="559" customWidth="1"/>
    <col min="9478" max="9478" width="19" style="559" customWidth="1"/>
    <col min="9479" max="9479" width="15.42578125" style="559" customWidth="1"/>
    <col min="9480" max="9480" width="18.28515625" style="559" customWidth="1"/>
    <col min="9481" max="9481" width="9.140625" style="559" customWidth="1"/>
    <col min="9482" max="9482" width="26.42578125" style="559" customWidth="1"/>
    <col min="9483" max="9483" width="9.140625" style="559" customWidth="1"/>
    <col min="9484" max="9484" width="7.5703125" style="559" customWidth="1"/>
    <col min="9485" max="9493" width="0" style="559" hidden="1" customWidth="1"/>
    <col min="9494" max="9494" width="9.140625" style="559" customWidth="1"/>
    <col min="9495" max="9495" width="21" style="559" customWidth="1"/>
    <col min="9496" max="9728" width="9.140625" style="559"/>
    <col min="9729" max="9730" width="9.140625" style="559" customWidth="1"/>
    <col min="9731" max="9731" width="15.5703125" style="559" customWidth="1"/>
    <col min="9732" max="9733" width="9.140625" style="559" customWidth="1"/>
    <col min="9734" max="9734" width="19" style="559" customWidth="1"/>
    <col min="9735" max="9735" width="15.42578125" style="559" customWidth="1"/>
    <col min="9736" max="9736" width="18.28515625" style="559" customWidth="1"/>
    <col min="9737" max="9737" width="9.140625" style="559" customWidth="1"/>
    <col min="9738" max="9738" width="26.42578125" style="559" customWidth="1"/>
    <col min="9739" max="9739" width="9.140625" style="559" customWidth="1"/>
    <col min="9740" max="9740" width="7.5703125" style="559" customWidth="1"/>
    <col min="9741" max="9749" width="0" style="559" hidden="1" customWidth="1"/>
    <col min="9750" max="9750" width="9.140625" style="559" customWidth="1"/>
    <col min="9751" max="9751" width="21" style="559" customWidth="1"/>
    <col min="9752" max="9984" width="9.140625" style="559"/>
    <col min="9985" max="9986" width="9.140625" style="559" customWidth="1"/>
    <col min="9987" max="9987" width="15.5703125" style="559" customWidth="1"/>
    <col min="9988" max="9989" width="9.140625" style="559" customWidth="1"/>
    <col min="9990" max="9990" width="19" style="559" customWidth="1"/>
    <col min="9991" max="9991" width="15.42578125" style="559" customWidth="1"/>
    <col min="9992" max="9992" width="18.28515625" style="559" customWidth="1"/>
    <col min="9993" max="9993" width="9.140625" style="559" customWidth="1"/>
    <col min="9994" max="9994" width="26.42578125" style="559" customWidth="1"/>
    <col min="9995" max="9995" width="9.140625" style="559" customWidth="1"/>
    <col min="9996" max="9996" width="7.5703125" style="559" customWidth="1"/>
    <col min="9997" max="10005" width="0" style="559" hidden="1" customWidth="1"/>
    <col min="10006" max="10006" width="9.140625" style="559" customWidth="1"/>
    <col min="10007" max="10007" width="21" style="559" customWidth="1"/>
    <col min="10008" max="10240" width="9.140625" style="559"/>
    <col min="10241" max="10242" width="9.140625" style="559" customWidth="1"/>
    <col min="10243" max="10243" width="15.5703125" style="559" customWidth="1"/>
    <col min="10244" max="10245" width="9.140625" style="559" customWidth="1"/>
    <col min="10246" max="10246" width="19" style="559" customWidth="1"/>
    <col min="10247" max="10247" width="15.42578125" style="559" customWidth="1"/>
    <col min="10248" max="10248" width="18.28515625" style="559" customWidth="1"/>
    <col min="10249" max="10249" width="9.140625" style="559" customWidth="1"/>
    <col min="10250" max="10250" width="26.42578125" style="559" customWidth="1"/>
    <col min="10251" max="10251" width="9.140625" style="559" customWidth="1"/>
    <col min="10252" max="10252" width="7.5703125" style="559" customWidth="1"/>
    <col min="10253" max="10261" width="0" style="559" hidden="1" customWidth="1"/>
    <col min="10262" max="10262" width="9.140625" style="559" customWidth="1"/>
    <col min="10263" max="10263" width="21" style="559" customWidth="1"/>
    <col min="10264" max="10496" width="9.140625" style="559"/>
    <col min="10497" max="10498" width="9.140625" style="559" customWidth="1"/>
    <col min="10499" max="10499" width="15.5703125" style="559" customWidth="1"/>
    <col min="10500" max="10501" width="9.140625" style="559" customWidth="1"/>
    <col min="10502" max="10502" width="19" style="559" customWidth="1"/>
    <col min="10503" max="10503" width="15.42578125" style="559" customWidth="1"/>
    <col min="10504" max="10504" width="18.28515625" style="559" customWidth="1"/>
    <col min="10505" max="10505" width="9.140625" style="559" customWidth="1"/>
    <col min="10506" max="10506" width="26.42578125" style="559" customWidth="1"/>
    <col min="10507" max="10507" width="9.140625" style="559" customWidth="1"/>
    <col min="10508" max="10508" width="7.5703125" style="559" customWidth="1"/>
    <col min="10509" max="10517" width="0" style="559" hidden="1" customWidth="1"/>
    <col min="10518" max="10518" width="9.140625" style="559" customWidth="1"/>
    <col min="10519" max="10519" width="21" style="559" customWidth="1"/>
    <col min="10520" max="10752" width="9.140625" style="559"/>
    <col min="10753" max="10754" width="9.140625" style="559" customWidth="1"/>
    <col min="10755" max="10755" width="15.5703125" style="559" customWidth="1"/>
    <col min="10756" max="10757" width="9.140625" style="559" customWidth="1"/>
    <col min="10758" max="10758" width="19" style="559" customWidth="1"/>
    <col min="10759" max="10759" width="15.42578125" style="559" customWidth="1"/>
    <col min="10760" max="10760" width="18.28515625" style="559" customWidth="1"/>
    <col min="10761" max="10761" width="9.140625" style="559" customWidth="1"/>
    <col min="10762" max="10762" width="26.42578125" style="559" customWidth="1"/>
    <col min="10763" max="10763" width="9.140625" style="559" customWidth="1"/>
    <col min="10764" max="10764" width="7.5703125" style="559" customWidth="1"/>
    <col min="10765" max="10773" width="0" style="559" hidden="1" customWidth="1"/>
    <col min="10774" max="10774" width="9.140625" style="559" customWidth="1"/>
    <col min="10775" max="10775" width="21" style="559" customWidth="1"/>
    <col min="10776" max="11008" width="9.140625" style="559"/>
    <col min="11009" max="11010" width="9.140625" style="559" customWidth="1"/>
    <col min="11011" max="11011" width="15.5703125" style="559" customWidth="1"/>
    <col min="11012" max="11013" width="9.140625" style="559" customWidth="1"/>
    <col min="11014" max="11014" width="19" style="559" customWidth="1"/>
    <col min="11015" max="11015" width="15.42578125" style="559" customWidth="1"/>
    <col min="11016" max="11016" width="18.28515625" style="559" customWidth="1"/>
    <col min="11017" max="11017" width="9.140625" style="559" customWidth="1"/>
    <col min="11018" max="11018" width="26.42578125" style="559" customWidth="1"/>
    <col min="11019" max="11019" width="9.140625" style="559" customWidth="1"/>
    <col min="11020" max="11020" width="7.5703125" style="559" customWidth="1"/>
    <col min="11021" max="11029" width="0" style="559" hidden="1" customWidth="1"/>
    <col min="11030" max="11030" width="9.140625" style="559" customWidth="1"/>
    <col min="11031" max="11031" width="21" style="559" customWidth="1"/>
    <col min="11032" max="11264" width="9.140625" style="559"/>
    <col min="11265" max="11266" width="9.140625" style="559" customWidth="1"/>
    <col min="11267" max="11267" width="15.5703125" style="559" customWidth="1"/>
    <col min="11268" max="11269" width="9.140625" style="559" customWidth="1"/>
    <col min="11270" max="11270" width="19" style="559" customWidth="1"/>
    <col min="11271" max="11271" width="15.42578125" style="559" customWidth="1"/>
    <col min="11272" max="11272" width="18.28515625" style="559" customWidth="1"/>
    <col min="11273" max="11273" width="9.140625" style="559" customWidth="1"/>
    <col min="11274" max="11274" width="26.42578125" style="559" customWidth="1"/>
    <col min="11275" max="11275" width="9.140625" style="559" customWidth="1"/>
    <col min="11276" max="11276" width="7.5703125" style="559" customWidth="1"/>
    <col min="11277" max="11285" width="0" style="559" hidden="1" customWidth="1"/>
    <col min="11286" max="11286" width="9.140625" style="559" customWidth="1"/>
    <col min="11287" max="11287" width="21" style="559" customWidth="1"/>
    <col min="11288" max="11520" width="9.140625" style="559"/>
    <col min="11521" max="11522" width="9.140625" style="559" customWidth="1"/>
    <col min="11523" max="11523" width="15.5703125" style="559" customWidth="1"/>
    <col min="11524" max="11525" width="9.140625" style="559" customWidth="1"/>
    <col min="11526" max="11526" width="19" style="559" customWidth="1"/>
    <col min="11527" max="11527" width="15.42578125" style="559" customWidth="1"/>
    <col min="11528" max="11528" width="18.28515625" style="559" customWidth="1"/>
    <col min="11529" max="11529" width="9.140625" style="559" customWidth="1"/>
    <col min="11530" max="11530" width="26.42578125" style="559" customWidth="1"/>
    <col min="11531" max="11531" width="9.140625" style="559" customWidth="1"/>
    <col min="11532" max="11532" width="7.5703125" style="559" customWidth="1"/>
    <col min="11533" max="11541" width="0" style="559" hidden="1" customWidth="1"/>
    <col min="11542" max="11542" width="9.140625" style="559" customWidth="1"/>
    <col min="11543" max="11543" width="21" style="559" customWidth="1"/>
    <col min="11544" max="11776" width="9.140625" style="559"/>
    <col min="11777" max="11778" width="9.140625" style="559" customWidth="1"/>
    <col min="11779" max="11779" width="15.5703125" style="559" customWidth="1"/>
    <col min="11780" max="11781" width="9.140625" style="559" customWidth="1"/>
    <col min="11782" max="11782" width="19" style="559" customWidth="1"/>
    <col min="11783" max="11783" width="15.42578125" style="559" customWidth="1"/>
    <col min="11784" max="11784" width="18.28515625" style="559" customWidth="1"/>
    <col min="11785" max="11785" width="9.140625" style="559" customWidth="1"/>
    <col min="11786" max="11786" width="26.42578125" style="559" customWidth="1"/>
    <col min="11787" max="11787" width="9.140625" style="559" customWidth="1"/>
    <col min="11788" max="11788" width="7.5703125" style="559" customWidth="1"/>
    <col min="11789" max="11797" width="0" style="559" hidden="1" customWidth="1"/>
    <col min="11798" max="11798" width="9.140625" style="559" customWidth="1"/>
    <col min="11799" max="11799" width="21" style="559" customWidth="1"/>
    <col min="11800" max="12032" width="9.140625" style="559"/>
    <col min="12033" max="12034" width="9.140625" style="559" customWidth="1"/>
    <col min="12035" max="12035" width="15.5703125" style="559" customWidth="1"/>
    <col min="12036" max="12037" width="9.140625" style="559" customWidth="1"/>
    <col min="12038" max="12038" width="19" style="559" customWidth="1"/>
    <col min="12039" max="12039" width="15.42578125" style="559" customWidth="1"/>
    <col min="12040" max="12040" width="18.28515625" style="559" customWidth="1"/>
    <col min="12041" max="12041" width="9.140625" style="559" customWidth="1"/>
    <col min="12042" max="12042" width="26.42578125" style="559" customWidth="1"/>
    <col min="12043" max="12043" width="9.140625" style="559" customWidth="1"/>
    <col min="12044" max="12044" width="7.5703125" style="559" customWidth="1"/>
    <col min="12045" max="12053" width="0" style="559" hidden="1" customWidth="1"/>
    <col min="12054" max="12054" width="9.140625" style="559" customWidth="1"/>
    <col min="12055" max="12055" width="21" style="559" customWidth="1"/>
    <col min="12056" max="12288" width="9.140625" style="559"/>
    <col min="12289" max="12290" width="9.140625" style="559" customWidth="1"/>
    <col min="12291" max="12291" width="15.5703125" style="559" customWidth="1"/>
    <col min="12292" max="12293" width="9.140625" style="559" customWidth="1"/>
    <col min="12294" max="12294" width="19" style="559" customWidth="1"/>
    <col min="12295" max="12295" width="15.42578125" style="559" customWidth="1"/>
    <col min="12296" max="12296" width="18.28515625" style="559" customWidth="1"/>
    <col min="12297" max="12297" width="9.140625" style="559" customWidth="1"/>
    <col min="12298" max="12298" width="26.42578125" style="559" customWidth="1"/>
    <col min="12299" max="12299" width="9.140625" style="559" customWidth="1"/>
    <col min="12300" max="12300" width="7.5703125" style="559" customWidth="1"/>
    <col min="12301" max="12309" width="0" style="559" hidden="1" customWidth="1"/>
    <col min="12310" max="12310" width="9.140625" style="559" customWidth="1"/>
    <col min="12311" max="12311" width="21" style="559" customWidth="1"/>
    <col min="12312" max="12544" width="9.140625" style="559"/>
    <col min="12545" max="12546" width="9.140625" style="559" customWidth="1"/>
    <col min="12547" max="12547" width="15.5703125" style="559" customWidth="1"/>
    <col min="12548" max="12549" width="9.140625" style="559" customWidth="1"/>
    <col min="12550" max="12550" width="19" style="559" customWidth="1"/>
    <col min="12551" max="12551" width="15.42578125" style="559" customWidth="1"/>
    <col min="12552" max="12552" width="18.28515625" style="559" customWidth="1"/>
    <col min="12553" max="12553" width="9.140625" style="559" customWidth="1"/>
    <col min="12554" max="12554" width="26.42578125" style="559" customWidth="1"/>
    <col min="12555" max="12555" width="9.140625" style="559" customWidth="1"/>
    <col min="12556" max="12556" width="7.5703125" style="559" customWidth="1"/>
    <col min="12557" max="12565" width="0" style="559" hidden="1" customWidth="1"/>
    <col min="12566" max="12566" width="9.140625" style="559" customWidth="1"/>
    <col min="12567" max="12567" width="21" style="559" customWidth="1"/>
    <col min="12568" max="12800" width="9.140625" style="559"/>
    <col min="12801" max="12802" width="9.140625" style="559" customWidth="1"/>
    <col min="12803" max="12803" width="15.5703125" style="559" customWidth="1"/>
    <col min="12804" max="12805" width="9.140625" style="559" customWidth="1"/>
    <col min="12806" max="12806" width="19" style="559" customWidth="1"/>
    <col min="12807" max="12807" width="15.42578125" style="559" customWidth="1"/>
    <col min="12808" max="12808" width="18.28515625" style="559" customWidth="1"/>
    <col min="12809" max="12809" width="9.140625" style="559" customWidth="1"/>
    <col min="12810" max="12810" width="26.42578125" style="559" customWidth="1"/>
    <col min="12811" max="12811" width="9.140625" style="559" customWidth="1"/>
    <col min="12812" max="12812" width="7.5703125" style="559" customWidth="1"/>
    <col min="12813" max="12821" width="0" style="559" hidden="1" customWidth="1"/>
    <col min="12822" max="12822" width="9.140625" style="559" customWidth="1"/>
    <col min="12823" max="12823" width="21" style="559" customWidth="1"/>
    <col min="12824" max="13056" width="9.140625" style="559"/>
    <col min="13057" max="13058" width="9.140625" style="559" customWidth="1"/>
    <col min="13059" max="13059" width="15.5703125" style="559" customWidth="1"/>
    <col min="13060" max="13061" width="9.140625" style="559" customWidth="1"/>
    <col min="13062" max="13062" width="19" style="559" customWidth="1"/>
    <col min="13063" max="13063" width="15.42578125" style="559" customWidth="1"/>
    <col min="13064" max="13064" width="18.28515625" style="559" customWidth="1"/>
    <col min="13065" max="13065" width="9.140625" style="559" customWidth="1"/>
    <col min="13066" max="13066" width="26.42578125" style="559" customWidth="1"/>
    <col min="13067" max="13067" width="9.140625" style="559" customWidth="1"/>
    <col min="13068" max="13068" width="7.5703125" style="559" customWidth="1"/>
    <col min="13069" max="13077" width="0" style="559" hidden="1" customWidth="1"/>
    <col min="13078" max="13078" width="9.140625" style="559" customWidth="1"/>
    <col min="13079" max="13079" width="21" style="559" customWidth="1"/>
    <col min="13080" max="13312" width="9.140625" style="559"/>
    <col min="13313" max="13314" width="9.140625" style="559" customWidth="1"/>
    <col min="13315" max="13315" width="15.5703125" style="559" customWidth="1"/>
    <col min="13316" max="13317" width="9.140625" style="559" customWidth="1"/>
    <col min="13318" max="13318" width="19" style="559" customWidth="1"/>
    <col min="13319" max="13319" width="15.42578125" style="559" customWidth="1"/>
    <col min="13320" max="13320" width="18.28515625" style="559" customWidth="1"/>
    <col min="13321" max="13321" width="9.140625" style="559" customWidth="1"/>
    <col min="13322" max="13322" width="26.42578125" style="559" customWidth="1"/>
    <col min="13323" max="13323" width="9.140625" style="559" customWidth="1"/>
    <col min="13324" max="13324" width="7.5703125" style="559" customWidth="1"/>
    <col min="13325" max="13333" width="0" style="559" hidden="1" customWidth="1"/>
    <col min="13334" max="13334" width="9.140625" style="559" customWidth="1"/>
    <col min="13335" max="13335" width="21" style="559" customWidth="1"/>
    <col min="13336" max="13568" width="9.140625" style="559"/>
    <col min="13569" max="13570" width="9.140625" style="559" customWidth="1"/>
    <col min="13571" max="13571" width="15.5703125" style="559" customWidth="1"/>
    <col min="13572" max="13573" width="9.140625" style="559" customWidth="1"/>
    <col min="13574" max="13574" width="19" style="559" customWidth="1"/>
    <col min="13575" max="13575" width="15.42578125" style="559" customWidth="1"/>
    <col min="13576" max="13576" width="18.28515625" style="559" customWidth="1"/>
    <col min="13577" max="13577" width="9.140625" style="559" customWidth="1"/>
    <col min="13578" max="13578" width="26.42578125" style="559" customWidth="1"/>
    <col min="13579" max="13579" width="9.140625" style="559" customWidth="1"/>
    <col min="13580" max="13580" width="7.5703125" style="559" customWidth="1"/>
    <col min="13581" max="13589" width="0" style="559" hidden="1" customWidth="1"/>
    <col min="13590" max="13590" width="9.140625" style="559" customWidth="1"/>
    <col min="13591" max="13591" width="21" style="559" customWidth="1"/>
    <col min="13592" max="13824" width="9.140625" style="559"/>
    <col min="13825" max="13826" width="9.140625" style="559" customWidth="1"/>
    <col min="13827" max="13827" width="15.5703125" style="559" customWidth="1"/>
    <col min="13828" max="13829" width="9.140625" style="559" customWidth="1"/>
    <col min="13830" max="13830" width="19" style="559" customWidth="1"/>
    <col min="13831" max="13831" width="15.42578125" style="559" customWidth="1"/>
    <col min="13832" max="13832" width="18.28515625" style="559" customWidth="1"/>
    <col min="13833" max="13833" width="9.140625" style="559" customWidth="1"/>
    <col min="13834" max="13834" width="26.42578125" style="559" customWidth="1"/>
    <col min="13835" max="13835" width="9.140625" style="559" customWidth="1"/>
    <col min="13836" max="13836" width="7.5703125" style="559" customWidth="1"/>
    <col min="13837" max="13845" width="0" style="559" hidden="1" customWidth="1"/>
    <col min="13846" max="13846" width="9.140625" style="559" customWidth="1"/>
    <col min="13847" max="13847" width="21" style="559" customWidth="1"/>
    <col min="13848" max="14080" width="9.140625" style="559"/>
    <col min="14081" max="14082" width="9.140625" style="559" customWidth="1"/>
    <col min="14083" max="14083" width="15.5703125" style="559" customWidth="1"/>
    <col min="14084" max="14085" width="9.140625" style="559" customWidth="1"/>
    <col min="14086" max="14086" width="19" style="559" customWidth="1"/>
    <col min="14087" max="14087" width="15.42578125" style="559" customWidth="1"/>
    <col min="14088" max="14088" width="18.28515625" style="559" customWidth="1"/>
    <col min="14089" max="14089" width="9.140625" style="559" customWidth="1"/>
    <col min="14090" max="14090" width="26.42578125" style="559" customWidth="1"/>
    <col min="14091" max="14091" width="9.140625" style="559" customWidth="1"/>
    <col min="14092" max="14092" width="7.5703125" style="559" customWidth="1"/>
    <col min="14093" max="14101" width="0" style="559" hidden="1" customWidth="1"/>
    <col min="14102" max="14102" width="9.140625" style="559" customWidth="1"/>
    <col min="14103" max="14103" width="21" style="559" customWidth="1"/>
    <col min="14104" max="14336" width="9.140625" style="559"/>
    <col min="14337" max="14338" width="9.140625" style="559" customWidth="1"/>
    <col min="14339" max="14339" width="15.5703125" style="559" customWidth="1"/>
    <col min="14340" max="14341" width="9.140625" style="559" customWidth="1"/>
    <col min="14342" max="14342" width="19" style="559" customWidth="1"/>
    <col min="14343" max="14343" width="15.42578125" style="559" customWidth="1"/>
    <col min="14344" max="14344" width="18.28515625" style="559" customWidth="1"/>
    <col min="14345" max="14345" width="9.140625" style="559" customWidth="1"/>
    <col min="14346" max="14346" width="26.42578125" style="559" customWidth="1"/>
    <col min="14347" max="14347" width="9.140625" style="559" customWidth="1"/>
    <col min="14348" max="14348" width="7.5703125" style="559" customWidth="1"/>
    <col min="14349" max="14357" width="0" style="559" hidden="1" customWidth="1"/>
    <col min="14358" max="14358" width="9.140625" style="559" customWidth="1"/>
    <col min="14359" max="14359" width="21" style="559" customWidth="1"/>
    <col min="14360" max="14592" width="9.140625" style="559"/>
    <col min="14593" max="14594" width="9.140625" style="559" customWidth="1"/>
    <col min="14595" max="14595" width="15.5703125" style="559" customWidth="1"/>
    <col min="14596" max="14597" width="9.140625" style="559" customWidth="1"/>
    <col min="14598" max="14598" width="19" style="559" customWidth="1"/>
    <col min="14599" max="14599" width="15.42578125" style="559" customWidth="1"/>
    <col min="14600" max="14600" width="18.28515625" style="559" customWidth="1"/>
    <col min="14601" max="14601" width="9.140625" style="559" customWidth="1"/>
    <col min="14602" max="14602" width="26.42578125" style="559" customWidth="1"/>
    <col min="14603" max="14603" width="9.140625" style="559" customWidth="1"/>
    <col min="14604" max="14604" width="7.5703125" style="559" customWidth="1"/>
    <col min="14605" max="14613" width="0" style="559" hidden="1" customWidth="1"/>
    <col min="14614" max="14614" width="9.140625" style="559" customWidth="1"/>
    <col min="14615" max="14615" width="21" style="559" customWidth="1"/>
    <col min="14616" max="14848" width="9.140625" style="559"/>
    <col min="14849" max="14850" width="9.140625" style="559" customWidth="1"/>
    <col min="14851" max="14851" width="15.5703125" style="559" customWidth="1"/>
    <col min="14852" max="14853" width="9.140625" style="559" customWidth="1"/>
    <col min="14854" max="14854" width="19" style="559" customWidth="1"/>
    <col min="14855" max="14855" width="15.42578125" style="559" customWidth="1"/>
    <col min="14856" max="14856" width="18.28515625" style="559" customWidth="1"/>
    <col min="14857" max="14857" width="9.140625" style="559" customWidth="1"/>
    <col min="14858" max="14858" width="26.42578125" style="559" customWidth="1"/>
    <col min="14859" max="14859" width="9.140625" style="559" customWidth="1"/>
    <col min="14860" max="14860" width="7.5703125" style="559" customWidth="1"/>
    <col min="14861" max="14869" width="0" style="559" hidden="1" customWidth="1"/>
    <col min="14870" max="14870" width="9.140625" style="559" customWidth="1"/>
    <col min="14871" max="14871" width="21" style="559" customWidth="1"/>
    <col min="14872" max="15104" width="9.140625" style="559"/>
    <col min="15105" max="15106" width="9.140625" style="559" customWidth="1"/>
    <col min="15107" max="15107" width="15.5703125" style="559" customWidth="1"/>
    <col min="15108" max="15109" width="9.140625" style="559" customWidth="1"/>
    <col min="15110" max="15110" width="19" style="559" customWidth="1"/>
    <col min="15111" max="15111" width="15.42578125" style="559" customWidth="1"/>
    <col min="15112" max="15112" width="18.28515625" style="559" customWidth="1"/>
    <col min="15113" max="15113" width="9.140625" style="559" customWidth="1"/>
    <col min="15114" max="15114" width="26.42578125" style="559" customWidth="1"/>
    <col min="15115" max="15115" width="9.140625" style="559" customWidth="1"/>
    <col min="15116" max="15116" width="7.5703125" style="559" customWidth="1"/>
    <col min="15117" max="15125" width="0" style="559" hidden="1" customWidth="1"/>
    <col min="15126" max="15126" width="9.140625" style="559" customWidth="1"/>
    <col min="15127" max="15127" width="21" style="559" customWidth="1"/>
    <col min="15128" max="15360" width="9.140625" style="559"/>
    <col min="15361" max="15362" width="9.140625" style="559" customWidth="1"/>
    <col min="15363" max="15363" width="15.5703125" style="559" customWidth="1"/>
    <col min="15364" max="15365" width="9.140625" style="559" customWidth="1"/>
    <col min="15366" max="15366" width="19" style="559" customWidth="1"/>
    <col min="15367" max="15367" width="15.42578125" style="559" customWidth="1"/>
    <col min="15368" max="15368" width="18.28515625" style="559" customWidth="1"/>
    <col min="15369" max="15369" width="9.140625" style="559" customWidth="1"/>
    <col min="15370" max="15370" width="26.42578125" style="559" customWidth="1"/>
    <col min="15371" max="15371" width="9.140625" style="559" customWidth="1"/>
    <col min="15372" max="15372" width="7.5703125" style="559" customWidth="1"/>
    <col min="15373" max="15381" width="0" style="559" hidden="1" customWidth="1"/>
    <col min="15382" max="15382" width="9.140625" style="559" customWidth="1"/>
    <col min="15383" max="15383" width="21" style="559" customWidth="1"/>
    <col min="15384" max="15616" width="9.140625" style="559"/>
    <col min="15617" max="15618" width="9.140625" style="559" customWidth="1"/>
    <col min="15619" max="15619" width="15.5703125" style="559" customWidth="1"/>
    <col min="15620" max="15621" width="9.140625" style="559" customWidth="1"/>
    <col min="15622" max="15622" width="19" style="559" customWidth="1"/>
    <col min="15623" max="15623" width="15.42578125" style="559" customWidth="1"/>
    <col min="15624" max="15624" width="18.28515625" style="559" customWidth="1"/>
    <col min="15625" max="15625" width="9.140625" style="559" customWidth="1"/>
    <col min="15626" max="15626" width="26.42578125" style="559" customWidth="1"/>
    <col min="15627" max="15627" width="9.140625" style="559" customWidth="1"/>
    <col min="15628" max="15628" width="7.5703125" style="559" customWidth="1"/>
    <col min="15629" max="15637" width="0" style="559" hidden="1" customWidth="1"/>
    <col min="15638" max="15638" width="9.140625" style="559" customWidth="1"/>
    <col min="15639" max="15639" width="21" style="559" customWidth="1"/>
    <col min="15640" max="15872" width="9.140625" style="559"/>
    <col min="15873" max="15874" width="9.140625" style="559" customWidth="1"/>
    <col min="15875" max="15875" width="15.5703125" style="559" customWidth="1"/>
    <col min="15876" max="15877" width="9.140625" style="559" customWidth="1"/>
    <col min="15878" max="15878" width="19" style="559" customWidth="1"/>
    <col min="15879" max="15879" width="15.42578125" style="559" customWidth="1"/>
    <col min="15880" max="15880" width="18.28515625" style="559" customWidth="1"/>
    <col min="15881" max="15881" width="9.140625" style="559" customWidth="1"/>
    <col min="15882" max="15882" width="26.42578125" style="559" customWidth="1"/>
    <col min="15883" max="15883" width="9.140625" style="559" customWidth="1"/>
    <col min="15884" max="15884" width="7.5703125" style="559" customWidth="1"/>
    <col min="15885" max="15893" width="0" style="559" hidden="1" customWidth="1"/>
    <col min="15894" max="15894" width="9.140625" style="559" customWidth="1"/>
    <col min="15895" max="15895" width="21" style="559" customWidth="1"/>
    <col min="15896" max="16128" width="9.140625" style="559"/>
    <col min="16129" max="16130" width="9.140625" style="559" customWidth="1"/>
    <col min="16131" max="16131" width="15.5703125" style="559" customWidth="1"/>
    <col min="16132" max="16133" width="9.140625" style="559" customWidth="1"/>
    <col min="16134" max="16134" width="19" style="559" customWidth="1"/>
    <col min="16135" max="16135" width="15.42578125" style="559" customWidth="1"/>
    <col min="16136" max="16136" width="18.28515625" style="559" customWidth="1"/>
    <col min="16137" max="16137" width="9.140625" style="559" customWidth="1"/>
    <col min="16138" max="16138" width="26.42578125" style="559" customWidth="1"/>
    <col min="16139" max="16139" width="9.140625" style="559" customWidth="1"/>
    <col min="16140" max="16140" width="7.5703125" style="559" customWidth="1"/>
    <col min="16141" max="16149" width="0" style="559" hidden="1" customWidth="1"/>
    <col min="16150" max="16150" width="9.140625" style="559" customWidth="1"/>
    <col min="16151" max="16151" width="21" style="559" customWidth="1"/>
    <col min="16152" max="16384" width="9.140625" style="559"/>
  </cols>
  <sheetData>
    <row r="1" spans="8:16" ht="15.75" hidden="1" x14ac:dyDescent="0.25">
      <c r="L1" s="939" t="s">
        <v>627</v>
      </c>
      <c r="M1" s="940"/>
    </row>
    <row r="2" spans="8:16" ht="15.75" hidden="1" x14ac:dyDescent="0.25">
      <c r="J2" s="553"/>
      <c r="L2" s="939" t="s">
        <v>451</v>
      </c>
      <c r="M2" s="940"/>
      <c r="N2" s="940"/>
    </row>
    <row r="3" spans="8:16" ht="15.75" hidden="1" x14ac:dyDescent="0.25">
      <c r="H3" s="553"/>
      <c r="I3" s="553"/>
      <c r="J3" s="553"/>
      <c r="L3" s="939" t="s">
        <v>628</v>
      </c>
      <c r="M3" s="940"/>
      <c r="N3" s="940"/>
      <c r="O3" s="940"/>
      <c r="P3" s="940"/>
    </row>
    <row r="4" spans="8:16" ht="15.75" hidden="1" x14ac:dyDescent="0.25">
      <c r="I4" s="553"/>
      <c r="J4" s="553"/>
      <c r="L4" s="939" t="s">
        <v>449</v>
      </c>
      <c r="M4" s="940"/>
      <c r="N4" s="940"/>
      <c r="O4" s="940"/>
    </row>
    <row r="5" spans="8:16" ht="15.75" hidden="1" x14ac:dyDescent="0.25">
      <c r="I5" s="553"/>
      <c r="J5" s="553"/>
      <c r="L5" s="939" t="s">
        <v>449</v>
      </c>
      <c r="M5" s="940"/>
      <c r="N5" s="940"/>
      <c r="O5" s="940"/>
    </row>
    <row r="6" spans="8:16" ht="15.75" hidden="1" x14ac:dyDescent="0.2">
      <c r="J6" s="553"/>
      <c r="L6" s="973" t="s">
        <v>629</v>
      </c>
      <c r="M6" s="942"/>
      <c r="N6" s="942"/>
    </row>
    <row r="7" spans="8:16" hidden="1" x14ac:dyDescent="0.2"/>
    <row r="8" spans="8:16" ht="15.75" hidden="1" x14ac:dyDescent="0.25">
      <c r="L8" s="939" t="s">
        <v>447</v>
      </c>
    </row>
    <row r="9" spans="8:16" hidden="1" x14ac:dyDescent="0.2"/>
    <row r="10" spans="8:16" ht="15.75" hidden="1" x14ac:dyDescent="0.25">
      <c r="L10" s="939" t="s">
        <v>630</v>
      </c>
    </row>
    <row r="11" spans="8:16" ht="15.75" hidden="1" x14ac:dyDescent="0.25">
      <c r="L11" s="939"/>
    </row>
    <row r="12" spans="8:16" ht="13.15" customHeight="1" x14ac:dyDescent="0.25">
      <c r="J12" s="1077" t="s">
        <v>627</v>
      </c>
      <c r="K12" s="1077"/>
      <c r="L12" s="1077"/>
    </row>
    <row r="13" spans="8:16" ht="13.15" customHeight="1" x14ac:dyDescent="0.25">
      <c r="J13" s="1077" t="s">
        <v>451</v>
      </c>
      <c r="K13" s="1077"/>
      <c r="L13" s="1077"/>
    </row>
    <row r="14" spans="8:16" ht="13.15" customHeight="1" x14ac:dyDescent="0.25">
      <c r="H14" s="1077" t="s">
        <v>450</v>
      </c>
      <c r="I14" s="1077"/>
      <c r="J14" s="1077"/>
      <c r="K14" s="1077"/>
      <c r="L14" s="1077"/>
    </row>
    <row r="15" spans="8:16" ht="13.15" customHeight="1" x14ac:dyDescent="0.25">
      <c r="I15" s="1077" t="s">
        <v>449</v>
      </c>
      <c r="J15" s="1077"/>
      <c r="K15" s="1077"/>
      <c r="L15" s="1077"/>
    </row>
    <row r="16" spans="8:16" ht="15.75" x14ac:dyDescent="0.2">
      <c r="J16" s="1078" t="s">
        <v>906</v>
      </c>
      <c r="K16" s="1078"/>
      <c r="L16" s="1078"/>
    </row>
    <row r="18" spans="8:21" ht="15.75" x14ac:dyDescent="0.25">
      <c r="L18" s="1016" t="s">
        <v>447</v>
      </c>
    </row>
    <row r="19" spans="8:21" x14ac:dyDescent="0.2">
      <c r="L19" s="553"/>
    </row>
    <row r="20" spans="8:21" ht="15.75" x14ac:dyDescent="0.25">
      <c r="L20" s="1016" t="s">
        <v>630</v>
      </c>
    </row>
    <row r="21" spans="8:21" ht="30.6" customHeight="1" x14ac:dyDescent="0.25">
      <c r="J21" s="1077" t="s">
        <v>631</v>
      </c>
      <c r="K21" s="1077"/>
      <c r="L21" s="1077"/>
      <c r="M21" s="261"/>
      <c r="N21" s="261"/>
      <c r="O21" s="261"/>
      <c r="P21" s="261"/>
      <c r="Q21" s="261"/>
      <c r="R21" s="261"/>
      <c r="S21" s="261"/>
      <c r="T21" s="261"/>
      <c r="U21" s="261"/>
    </row>
    <row r="22" spans="8:21" ht="15.75" x14ac:dyDescent="0.25">
      <c r="J22" s="1077" t="s">
        <v>451</v>
      </c>
      <c r="K22" s="1077"/>
      <c r="L22" s="1077"/>
      <c r="Q22" s="974"/>
      <c r="S22" s="261"/>
      <c r="T22" s="261"/>
      <c r="U22" s="261"/>
    </row>
    <row r="23" spans="8:21" ht="15.75" x14ac:dyDescent="0.25">
      <c r="H23" s="1077" t="s">
        <v>450</v>
      </c>
      <c r="I23" s="1077"/>
      <c r="J23" s="1077"/>
      <c r="K23" s="1077"/>
      <c r="L23" s="1077"/>
      <c r="M23" s="261"/>
      <c r="N23" s="261"/>
      <c r="O23" s="261"/>
      <c r="P23" s="261"/>
      <c r="Q23" s="261"/>
      <c r="R23" s="261"/>
      <c r="S23" s="261"/>
      <c r="T23" s="261"/>
      <c r="U23" s="261"/>
    </row>
    <row r="24" spans="8:21" ht="15.75" x14ac:dyDescent="0.25">
      <c r="I24" s="1077" t="s">
        <v>449</v>
      </c>
      <c r="J24" s="1077"/>
      <c r="K24" s="1077"/>
      <c r="L24" s="1077"/>
      <c r="M24" s="261"/>
      <c r="N24" s="261"/>
      <c r="O24" s="261"/>
      <c r="P24" s="261"/>
      <c r="Q24" s="261"/>
      <c r="R24" s="261"/>
      <c r="S24" s="261"/>
      <c r="T24" s="261"/>
      <c r="U24" s="261"/>
    </row>
    <row r="25" spans="8:21" ht="15.75" x14ac:dyDescent="0.2">
      <c r="J25" s="1078" t="s">
        <v>866</v>
      </c>
      <c r="K25" s="1078"/>
      <c r="L25" s="1078"/>
      <c r="Q25" s="553"/>
      <c r="R25" s="387" t="s">
        <v>618</v>
      </c>
      <c r="T25" s="975"/>
      <c r="U25" s="975"/>
    </row>
    <row r="26" spans="8:21" ht="15.75" x14ac:dyDescent="0.25">
      <c r="Q26" s="553"/>
      <c r="R26" s="940"/>
      <c r="S26" s="940"/>
      <c r="T26" s="940"/>
      <c r="U26" s="940"/>
    </row>
    <row r="27" spans="8:21" ht="15.75" x14ac:dyDescent="0.25">
      <c r="L27" s="940" t="s">
        <v>447</v>
      </c>
      <c r="Q27" s="553"/>
      <c r="R27" s="940"/>
      <c r="S27" s="940"/>
      <c r="T27" s="940"/>
    </row>
    <row r="28" spans="8:21" ht="15.75" x14ac:dyDescent="0.25">
      <c r="L28" s="553"/>
      <c r="Q28" s="553"/>
      <c r="R28" s="940"/>
      <c r="S28" s="940"/>
      <c r="T28" s="940"/>
      <c r="U28" s="940"/>
    </row>
    <row r="29" spans="8:21" ht="15.75" x14ac:dyDescent="0.25">
      <c r="L29" s="940" t="s">
        <v>630</v>
      </c>
      <c r="Q29" s="553"/>
      <c r="R29" s="940"/>
      <c r="S29" s="940"/>
      <c r="T29" s="940"/>
    </row>
    <row r="30" spans="8:21" ht="15.75" x14ac:dyDescent="0.25">
      <c r="J30" s="940"/>
      <c r="K30" s="939"/>
      <c r="L30" s="940"/>
    </row>
    <row r="31" spans="8:21" ht="15.75" x14ac:dyDescent="0.25">
      <c r="J31" s="940"/>
      <c r="K31" s="939"/>
      <c r="L31" s="939"/>
    </row>
    <row r="32" spans="8:21" hidden="1" x14ac:dyDescent="0.2"/>
    <row r="33" spans="1:31" ht="19.5" customHeight="1" x14ac:dyDescent="0.3">
      <c r="A33" s="1079" t="s">
        <v>632</v>
      </c>
      <c r="B33" s="1079"/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</row>
    <row r="34" spans="1:31" ht="18.75" x14ac:dyDescent="0.3">
      <c r="A34" s="1079" t="s">
        <v>633</v>
      </c>
      <c r="B34" s="1079"/>
      <c r="C34" s="1079"/>
      <c r="D34" s="1079"/>
      <c r="E34" s="1079"/>
      <c r="F34" s="1079"/>
      <c r="G34" s="1079"/>
      <c r="H34" s="1079"/>
      <c r="I34" s="1079"/>
      <c r="J34" s="1079"/>
      <c r="K34" s="1079"/>
      <c r="L34" s="1079"/>
    </row>
    <row r="35" spans="1:31" ht="18.75" hidden="1" x14ac:dyDescent="0.3">
      <c r="A35" s="1079"/>
      <c r="B35" s="1079"/>
      <c r="C35" s="1079"/>
      <c r="D35" s="1079"/>
      <c r="E35" s="1079"/>
      <c r="F35" s="1079"/>
      <c r="G35" s="1079"/>
      <c r="H35" s="1079"/>
      <c r="I35" s="1079"/>
      <c r="J35" s="1079"/>
      <c r="K35" s="1079"/>
      <c r="L35" s="1079"/>
    </row>
    <row r="36" spans="1:31" ht="18.75" x14ac:dyDescent="0.3">
      <c r="A36" s="1079" t="s">
        <v>634</v>
      </c>
      <c r="B36" s="1079"/>
      <c r="C36" s="1079"/>
      <c r="D36" s="1079"/>
      <c r="E36" s="1079"/>
      <c r="F36" s="1079"/>
      <c r="G36" s="1079"/>
      <c r="H36" s="1079"/>
      <c r="I36" s="1079"/>
      <c r="J36" s="1079"/>
      <c r="K36" s="1079"/>
      <c r="L36" s="1079"/>
    </row>
    <row r="37" spans="1:31" ht="15.75" thickBot="1" x14ac:dyDescent="0.25">
      <c r="K37" s="1085" t="s">
        <v>635</v>
      </c>
      <c r="L37" s="1085"/>
      <c r="R37" s="1098"/>
      <c r="S37" s="1098"/>
      <c r="T37" s="1098" t="s">
        <v>635</v>
      </c>
      <c r="U37" s="1098"/>
    </row>
    <row r="38" spans="1:31" x14ac:dyDescent="0.2">
      <c r="A38" s="1089" t="s">
        <v>636</v>
      </c>
      <c r="B38" s="1090"/>
      <c r="C38" s="1091"/>
      <c r="D38" s="1080" t="s">
        <v>637</v>
      </c>
      <c r="E38" s="1092"/>
      <c r="F38" s="1092"/>
      <c r="G38" s="1092"/>
      <c r="H38" s="1092"/>
      <c r="I38" s="1092"/>
      <c r="J38" s="1081"/>
      <c r="K38" s="1080" t="s">
        <v>638</v>
      </c>
      <c r="L38" s="1081"/>
      <c r="M38" s="1094" t="s">
        <v>639</v>
      </c>
      <c r="N38" s="1096" t="s">
        <v>640</v>
      </c>
      <c r="O38" s="1096" t="s">
        <v>641</v>
      </c>
      <c r="P38" s="1094" t="s">
        <v>642</v>
      </c>
      <c r="Q38" s="1116" t="s">
        <v>643</v>
      </c>
      <c r="R38" s="1080" t="s">
        <v>638</v>
      </c>
      <c r="S38" s="1081"/>
      <c r="T38" s="1080" t="s">
        <v>644</v>
      </c>
      <c r="U38" s="1081"/>
    </row>
    <row r="39" spans="1:31" ht="15.75" thickBot="1" x14ac:dyDescent="0.25">
      <c r="A39" s="1084" t="s">
        <v>645</v>
      </c>
      <c r="B39" s="1085"/>
      <c r="C39" s="1086"/>
      <c r="D39" s="1082"/>
      <c r="E39" s="1093"/>
      <c r="F39" s="1093"/>
      <c r="G39" s="1093"/>
      <c r="H39" s="1093"/>
      <c r="I39" s="1093"/>
      <c r="J39" s="1083"/>
      <c r="K39" s="1082"/>
      <c r="L39" s="1083"/>
      <c r="M39" s="1095"/>
      <c r="N39" s="1097"/>
      <c r="O39" s="1097"/>
      <c r="P39" s="1095"/>
      <c r="Q39" s="1117"/>
      <c r="R39" s="1082"/>
      <c r="S39" s="1083"/>
      <c r="T39" s="1082"/>
      <c r="U39" s="1083"/>
    </row>
    <row r="40" spans="1:31" ht="15.75" thickBot="1" x14ac:dyDescent="0.25">
      <c r="A40" s="958"/>
      <c r="B40" s="976">
        <v>1</v>
      </c>
      <c r="C40" s="960"/>
      <c r="D40" s="958"/>
      <c r="E40" s="959"/>
      <c r="F40" s="959"/>
      <c r="G40" s="976">
        <v>2</v>
      </c>
      <c r="H40" s="959"/>
      <c r="I40" s="959"/>
      <c r="J40" s="960"/>
      <c r="K40" s="1087">
        <v>3</v>
      </c>
      <c r="L40" s="1088"/>
      <c r="M40" s="977"/>
      <c r="N40" s="977"/>
      <c r="O40" s="977"/>
      <c r="P40" s="977"/>
      <c r="Q40" s="978"/>
      <c r="R40" s="1087">
        <v>3</v>
      </c>
      <c r="S40" s="1088"/>
      <c r="T40" s="1087">
        <v>3</v>
      </c>
      <c r="U40" s="1088"/>
    </row>
    <row r="41" spans="1:31" ht="15.6" customHeight="1" x14ac:dyDescent="0.2">
      <c r="A41" s="1099" t="s">
        <v>646</v>
      </c>
      <c r="B41" s="1100"/>
      <c r="C41" s="1101"/>
      <c r="D41" s="1105" t="s">
        <v>647</v>
      </c>
      <c r="E41" s="1106"/>
      <c r="F41" s="1106"/>
      <c r="G41" s="1106"/>
      <c r="H41" s="1106"/>
      <c r="I41" s="1106"/>
      <c r="J41" s="1107"/>
      <c r="K41" s="1111">
        <f>K43+K54+K60+K66+K85+K91+K107+K50+K47+K103</f>
        <v>73562.801000000021</v>
      </c>
      <c r="L41" s="1112"/>
      <c r="M41" s="1115">
        <v>17235.358</v>
      </c>
      <c r="N41" s="1115"/>
      <c r="O41" s="1115"/>
      <c r="P41" s="1115">
        <f>P43+P54+P60+P66+P85+P91+P107</f>
        <v>24582.394</v>
      </c>
      <c r="Q41" s="1115">
        <v>20829</v>
      </c>
      <c r="R41" s="1118">
        <f>R43+R54+R60+R66+R85+R91+R107+R50+R47+R103</f>
        <v>73596.200000000012</v>
      </c>
      <c r="S41" s="1119"/>
      <c r="T41" s="1118">
        <f>T43+T54+T60+T66+T85+T91+T107+T50+T47+T103</f>
        <v>75660.700000000012</v>
      </c>
      <c r="U41" s="1119"/>
      <c r="AE41" s="1074"/>
    </row>
    <row r="42" spans="1:31" ht="13.9" customHeight="1" thickBot="1" x14ac:dyDescent="0.25">
      <c r="A42" s="1102"/>
      <c r="B42" s="1103"/>
      <c r="C42" s="1104"/>
      <c r="D42" s="1108"/>
      <c r="E42" s="1109"/>
      <c r="F42" s="1109"/>
      <c r="G42" s="1109"/>
      <c r="H42" s="1109"/>
      <c r="I42" s="1109"/>
      <c r="J42" s="1110"/>
      <c r="K42" s="1113"/>
      <c r="L42" s="1114"/>
      <c r="M42" s="1115"/>
      <c r="N42" s="1115"/>
      <c r="O42" s="1115"/>
      <c r="P42" s="1115"/>
      <c r="Q42" s="1115"/>
      <c r="R42" s="1120"/>
      <c r="S42" s="1121"/>
      <c r="T42" s="1120"/>
      <c r="U42" s="1121"/>
    </row>
    <row r="43" spans="1:31" ht="15.75" x14ac:dyDescent="0.25">
      <c r="A43" s="452" t="s">
        <v>648</v>
      </c>
      <c r="B43" s="944"/>
      <c r="C43" s="945"/>
      <c r="D43" s="1105" t="s">
        <v>649</v>
      </c>
      <c r="E43" s="1106"/>
      <c r="F43" s="1106"/>
      <c r="G43" s="1106"/>
      <c r="H43" s="1106"/>
      <c r="I43" s="1106"/>
      <c r="J43" s="1107"/>
      <c r="K43" s="1111">
        <f>K45</f>
        <v>27207.57</v>
      </c>
      <c r="L43" s="1112"/>
      <c r="M43" s="1115">
        <v>4523.7</v>
      </c>
      <c r="N43" s="1115"/>
      <c r="O43" s="1115"/>
      <c r="P43" s="1115">
        <f>P45</f>
        <v>5592.7</v>
      </c>
      <c r="Q43" s="1122">
        <v>4938.4639999999999</v>
      </c>
      <c r="R43" s="1118">
        <f>R45</f>
        <v>25200</v>
      </c>
      <c r="S43" s="1119"/>
      <c r="T43" s="1118">
        <f>T45</f>
        <v>26208</v>
      </c>
      <c r="U43" s="1119"/>
    </row>
    <row r="44" spans="1:31" ht="16.5" thickBot="1" x14ac:dyDescent="0.3">
      <c r="A44" s="453" t="s">
        <v>650</v>
      </c>
      <c r="B44" s="946"/>
      <c r="C44" s="947"/>
      <c r="D44" s="1108"/>
      <c r="E44" s="1109"/>
      <c r="F44" s="1109"/>
      <c r="G44" s="1109"/>
      <c r="H44" s="1109"/>
      <c r="I44" s="1109"/>
      <c r="J44" s="1110"/>
      <c r="K44" s="1113"/>
      <c r="L44" s="1114"/>
      <c r="M44" s="1115"/>
      <c r="N44" s="1115"/>
      <c r="O44" s="1115"/>
      <c r="P44" s="1115"/>
      <c r="Q44" s="1122"/>
      <c r="R44" s="1120"/>
      <c r="S44" s="1121"/>
      <c r="T44" s="1120"/>
      <c r="U44" s="1121"/>
    </row>
    <row r="45" spans="1:31" x14ac:dyDescent="0.2">
      <c r="A45" s="1089" t="s">
        <v>651</v>
      </c>
      <c r="B45" s="1090"/>
      <c r="C45" s="1091"/>
      <c r="D45" s="448"/>
      <c r="E45" s="949"/>
      <c r="F45" s="949"/>
      <c r="G45" s="949"/>
      <c r="H45" s="949"/>
      <c r="I45" s="949"/>
      <c r="J45" s="950"/>
      <c r="K45" s="1150">
        <f>24728.9+2478.67</f>
        <v>27207.57</v>
      </c>
      <c r="L45" s="1151"/>
      <c r="M45" s="1115">
        <v>4523.7</v>
      </c>
      <c r="N45" s="1115">
        <v>534.5</v>
      </c>
      <c r="O45" s="1115">
        <v>534.5</v>
      </c>
      <c r="P45" s="1115">
        <f>M45+N45+O45</f>
        <v>5592.7</v>
      </c>
      <c r="Q45" s="1122">
        <v>4938.4639999999999</v>
      </c>
      <c r="R45" s="1133">
        <v>25200</v>
      </c>
      <c r="S45" s="1134"/>
      <c r="T45" s="1133">
        <v>26208</v>
      </c>
      <c r="U45" s="1134"/>
    </row>
    <row r="46" spans="1:31" ht="15.75" thickBot="1" x14ac:dyDescent="0.25">
      <c r="A46" s="1084"/>
      <c r="B46" s="1085"/>
      <c r="C46" s="1086"/>
      <c r="D46" s="451" t="s">
        <v>652</v>
      </c>
      <c r="E46" s="455"/>
      <c r="F46" s="455"/>
      <c r="G46" s="455"/>
      <c r="H46" s="455"/>
      <c r="I46" s="455"/>
      <c r="J46" s="951"/>
      <c r="K46" s="1152"/>
      <c r="L46" s="1153"/>
      <c r="M46" s="1115"/>
      <c r="N46" s="1115"/>
      <c r="O46" s="1115"/>
      <c r="P46" s="1115"/>
      <c r="Q46" s="1122"/>
      <c r="R46" s="1135"/>
      <c r="S46" s="1136"/>
      <c r="T46" s="1135"/>
      <c r="U46" s="1136"/>
      <c r="X46" s="1022">
        <v>2478670</v>
      </c>
    </row>
    <row r="47" spans="1:31" ht="15.6" customHeight="1" x14ac:dyDescent="0.2">
      <c r="A47" s="1137" t="s">
        <v>653</v>
      </c>
      <c r="B47" s="1138"/>
      <c r="C47" s="1139"/>
      <c r="D47" s="1143" t="s">
        <v>654</v>
      </c>
      <c r="E47" s="1144"/>
      <c r="F47" s="1144"/>
      <c r="G47" s="1144"/>
      <c r="H47" s="1144"/>
      <c r="I47" s="1144"/>
      <c r="J47" s="1145"/>
      <c r="K47" s="1111">
        <f>K49</f>
        <v>871.6</v>
      </c>
      <c r="L47" s="1112"/>
      <c r="M47" s="1115">
        <v>9794</v>
      </c>
      <c r="N47" s="1115"/>
      <c r="O47" s="1115"/>
      <c r="P47" s="1115" t="e">
        <f>#REF!+P50+P51</f>
        <v>#REF!</v>
      </c>
      <c r="Q47" s="1149">
        <v>12087.288329999999</v>
      </c>
      <c r="R47" s="1118">
        <f>R49</f>
        <v>0</v>
      </c>
      <c r="S47" s="1119"/>
      <c r="T47" s="1118">
        <f>T49</f>
        <v>0</v>
      </c>
      <c r="U47" s="1119"/>
    </row>
    <row r="48" spans="1:31" ht="16.149999999999999" customHeight="1" thickBot="1" x14ac:dyDescent="0.25">
      <c r="A48" s="1140"/>
      <c r="B48" s="1141"/>
      <c r="C48" s="1142"/>
      <c r="D48" s="1146"/>
      <c r="E48" s="1147"/>
      <c r="F48" s="1147"/>
      <c r="G48" s="1147"/>
      <c r="H48" s="1147"/>
      <c r="I48" s="1147"/>
      <c r="J48" s="1148"/>
      <c r="K48" s="1113"/>
      <c r="L48" s="1114"/>
      <c r="M48" s="1115"/>
      <c r="N48" s="1115"/>
      <c r="O48" s="1115"/>
      <c r="P48" s="1115"/>
      <c r="Q48" s="1149"/>
      <c r="R48" s="1120"/>
      <c r="S48" s="1121"/>
      <c r="T48" s="1120"/>
      <c r="U48" s="1121"/>
    </row>
    <row r="49" spans="1:24" ht="31.15" customHeight="1" thickBot="1" x14ac:dyDescent="0.25">
      <c r="A49" s="1123" t="s">
        <v>655</v>
      </c>
      <c r="B49" s="1124"/>
      <c r="C49" s="1125"/>
      <c r="D49" s="1126" t="s">
        <v>656</v>
      </c>
      <c r="E49" s="1127"/>
      <c r="F49" s="1127"/>
      <c r="G49" s="1127"/>
      <c r="H49" s="1127"/>
      <c r="I49" s="1127"/>
      <c r="J49" s="1128"/>
      <c r="K49" s="1129">
        <v>871.6</v>
      </c>
      <c r="L49" s="1130"/>
      <c r="M49" s="979">
        <v>124</v>
      </c>
      <c r="N49" s="979"/>
      <c r="O49" s="979"/>
      <c r="P49" s="979">
        <f>M49+N49+O49</f>
        <v>124</v>
      </c>
      <c r="Q49" s="980">
        <v>206.22337999999999</v>
      </c>
      <c r="R49" s="1131"/>
      <c r="S49" s="1132"/>
      <c r="T49" s="1131"/>
      <c r="U49" s="1132"/>
    </row>
    <row r="50" spans="1:24" ht="15.6" customHeight="1" x14ac:dyDescent="0.2">
      <c r="A50" s="1137" t="s">
        <v>657</v>
      </c>
      <c r="B50" s="1138"/>
      <c r="C50" s="1139"/>
      <c r="D50" s="1158" t="s">
        <v>658</v>
      </c>
      <c r="E50" s="1159"/>
      <c r="F50" s="1159"/>
      <c r="G50" s="1159"/>
      <c r="H50" s="1159"/>
      <c r="I50" s="1159"/>
      <c r="J50" s="1160"/>
      <c r="K50" s="1111">
        <f>K53</f>
        <v>75.599999999999994</v>
      </c>
      <c r="L50" s="1112"/>
      <c r="M50" s="1115">
        <v>9794</v>
      </c>
      <c r="N50" s="1115"/>
      <c r="O50" s="1115"/>
      <c r="P50" s="1115">
        <f>P53+P54+P55</f>
        <v>15318</v>
      </c>
      <c r="Q50" s="1149">
        <v>12087.288329999999</v>
      </c>
      <c r="R50" s="1118">
        <f>R53</f>
        <v>75.8</v>
      </c>
      <c r="S50" s="1119"/>
      <c r="T50" s="1118">
        <f>T53</f>
        <v>80</v>
      </c>
      <c r="U50" s="1119"/>
    </row>
    <row r="51" spans="1:24" ht="16.149999999999999" customHeight="1" thickBot="1" x14ac:dyDescent="0.25">
      <c r="A51" s="1140"/>
      <c r="B51" s="1141"/>
      <c r="C51" s="1142"/>
      <c r="D51" s="1161"/>
      <c r="E51" s="1162"/>
      <c r="F51" s="1162"/>
      <c r="G51" s="1162"/>
      <c r="H51" s="1162"/>
      <c r="I51" s="1162"/>
      <c r="J51" s="1163"/>
      <c r="K51" s="1113"/>
      <c r="L51" s="1114"/>
      <c r="M51" s="1115"/>
      <c r="N51" s="1115"/>
      <c r="O51" s="1115"/>
      <c r="P51" s="1115"/>
      <c r="Q51" s="1149"/>
      <c r="R51" s="1120"/>
      <c r="S51" s="1121"/>
      <c r="T51" s="1120"/>
      <c r="U51" s="1121"/>
    </row>
    <row r="52" spans="1:24" ht="16.149999999999999" hidden="1" customHeight="1" thickBot="1" x14ac:dyDescent="0.3">
      <c r="A52" s="453"/>
      <c r="B52" s="946"/>
      <c r="C52" s="946"/>
      <c r="D52" s="952"/>
      <c r="E52" s="953"/>
      <c r="F52" s="953"/>
      <c r="G52" s="953"/>
      <c r="H52" s="953"/>
      <c r="I52" s="953"/>
      <c r="J52" s="954"/>
      <c r="K52" s="998"/>
      <c r="L52" s="999"/>
      <c r="R52" s="449"/>
      <c r="S52" s="938"/>
      <c r="T52" s="449"/>
      <c r="U52" s="938"/>
    </row>
    <row r="53" spans="1:24" ht="15.75" thickBot="1" x14ac:dyDescent="0.25">
      <c r="A53" s="1087" t="s">
        <v>659</v>
      </c>
      <c r="B53" s="1154"/>
      <c r="C53" s="1088"/>
      <c r="D53" s="1155" t="s">
        <v>660</v>
      </c>
      <c r="E53" s="1156"/>
      <c r="F53" s="1156"/>
      <c r="G53" s="1156"/>
      <c r="H53" s="1156"/>
      <c r="I53" s="1156"/>
      <c r="J53" s="1157"/>
      <c r="K53" s="1129">
        <v>75.599999999999994</v>
      </c>
      <c r="L53" s="1130"/>
      <c r="M53" s="979">
        <v>124</v>
      </c>
      <c r="N53" s="979"/>
      <c r="O53" s="979"/>
      <c r="P53" s="979">
        <f>M53+N53+O53</f>
        <v>124</v>
      </c>
      <c r="Q53" s="980">
        <v>206.22337999999999</v>
      </c>
      <c r="R53" s="1131">
        <v>75.8</v>
      </c>
      <c r="S53" s="1132"/>
      <c r="T53" s="1131">
        <v>80</v>
      </c>
      <c r="U53" s="1132"/>
    </row>
    <row r="54" spans="1:24" ht="15.6" customHeight="1" x14ac:dyDescent="0.2">
      <c r="A54" s="1137" t="s">
        <v>661</v>
      </c>
      <c r="B54" s="1138"/>
      <c r="C54" s="1139"/>
      <c r="D54" s="1158" t="s">
        <v>662</v>
      </c>
      <c r="E54" s="1159"/>
      <c r="F54" s="1159"/>
      <c r="G54" s="1159"/>
      <c r="H54" s="1159"/>
      <c r="I54" s="1159"/>
      <c r="J54" s="1160"/>
      <c r="K54" s="1111">
        <f>K57+K59+K58</f>
        <v>39919</v>
      </c>
      <c r="L54" s="1112"/>
      <c r="M54" s="1115">
        <v>9794</v>
      </c>
      <c r="N54" s="1115"/>
      <c r="O54" s="1115"/>
      <c r="P54" s="1115">
        <f>P57+P58+P59</f>
        <v>15194</v>
      </c>
      <c r="Q54" s="1149">
        <v>12087.288329999999</v>
      </c>
      <c r="R54" s="1118">
        <f>R57+R59+R58</f>
        <v>44797.8</v>
      </c>
      <c r="S54" s="1119"/>
      <c r="T54" s="1118">
        <f>T57+T59+T58</f>
        <v>46588.6</v>
      </c>
      <c r="U54" s="1119"/>
    </row>
    <row r="55" spans="1:24" ht="16.149999999999999" customHeight="1" thickBot="1" x14ac:dyDescent="0.25">
      <c r="A55" s="1140"/>
      <c r="B55" s="1141"/>
      <c r="C55" s="1142"/>
      <c r="D55" s="1161"/>
      <c r="E55" s="1162"/>
      <c r="F55" s="1162"/>
      <c r="G55" s="1162"/>
      <c r="H55" s="1162"/>
      <c r="I55" s="1162"/>
      <c r="J55" s="1163"/>
      <c r="K55" s="1113"/>
      <c r="L55" s="1114"/>
      <c r="M55" s="1115"/>
      <c r="N55" s="1115"/>
      <c r="O55" s="1115"/>
      <c r="P55" s="1115"/>
      <c r="Q55" s="1149"/>
      <c r="R55" s="1120"/>
      <c r="S55" s="1121"/>
      <c r="T55" s="1120"/>
      <c r="U55" s="1121"/>
    </row>
    <row r="56" spans="1:24" ht="16.149999999999999" hidden="1" customHeight="1" thickBot="1" x14ac:dyDescent="0.3">
      <c r="A56" s="453"/>
      <c r="B56" s="946"/>
      <c r="C56" s="946"/>
      <c r="D56" s="955"/>
      <c r="E56" s="956"/>
      <c r="F56" s="956"/>
      <c r="G56" s="956"/>
      <c r="H56" s="956"/>
      <c r="I56" s="956"/>
      <c r="J56" s="957"/>
      <c r="K56" s="998"/>
      <c r="L56" s="999"/>
      <c r="R56" s="449"/>
      <c r="S56" s="938"/>
      <c r="T56" s="449"/>
      <c r="U56" s="938"/>
    </row>
    <row r="57" spans="1:24" ht="15.75" thickBot="1" x14ac:dyDescent="0.25">
      <c r="A57" s="1087" t="s">
        <v>663</v>
      </c>
      <c r="B57" s="1154"/>
      <c r="C57" s="1088"/>
      <c r="D57" s="958" t="s">
        <v>664</v>
      </c>
      <c r="E57" s="959"/>
      <c r="F57" s="959"/>
      <c r="G57" s="959"/>
      <c r="H57" s="959"/>
      <c r="I57" s="959"/>
      <c r="J57" s="960"/>
      <c r="K57" s="1129">
        <v>6579.7</v>
      </c>
      <c r="L57" s="1130"/>
      <c r="M57" s="979">
        <v>124</v>
      </c>
      <c r="N57" s="979"/>
      <c r="O57" s="979"/>
      <c r="P57" s="979">
        <f>M57+N57+O57</f>
        <v>124</v>
      </c>
      <c r="Q57" s="980">
        <v>206.22337999999999</v>
      </c>
      <c r="R57" s="1131">
        <v>3816</v>
      </c>
      <c r="S57" s="1132"/>
      <c r="T57" s="1131">
        <v>3968.6</v>
      </c>
      <c r="U57" s="1132"/>
    </row>
    <row r="58" spans="1:24" ht="15.6" hidden="1" customHeight="1" thickBot="1" x14ac:dyDescent="0.25">
      <c r="A58" s="1087" t="s">
        <v>665</v>
      </c>
      <c r="B58" s="1154"/>
      <c r="C58" s="1088"/>
      <c r="D58" s="450" t="s">
        <v>666</v>
      </c>
      <c r="E58" s="454"/>
      <c r="F58" s="454"/>
      <c r="G58" s="454"/>
      <c r="H58" s="454"/>
      <c r="I58" s="454"/>
      <c r="J58" s="961"/>
      <c r="K58" s="1129"/>
      <c r="L58" s="1130"/>
      <c r="M58" s="979">
        <v>1970</v>
      </c>
      <c r="N58" s="979">
        <v>700</v>
      </c>
      <c r="O58" s="979">
        <v>700</v>
      </c>
      <c r="P58" s="979">
        <f>M58+N58+O58</f>
        <v>3370</v>
      </c>
      <c r="Q58" s="980">
        <v>2811.7408799999998</v>
      </c>
      <c r="R58" s="1131">
        <v>9783.7999999999993</v>
      </c>
      <c r="S58" s="1132"/>
      <c r="T58" s="1131">
        <v>10175</v>
      </c>
      <c r="U58" s="1132"/>
    </row>
    <row r="59" spans="1:24" ht="15.75" thickBot="1" x14ac:dyDescent="0.25">
      <c r="A59" s="1087" t="s">
        <v>667</v>
      </c>
      <c r="B59" s="1154"/>
      <c r="C59" s="1088"/>
      <c r="D59" s="958" t="s">
        <v>668</v>
      </c>
      <c r="E59" s="959"/>
      <c r="F59" s="959"/>
      <c r="G59" s="959"/>
      <c r="H59" s="959"/>
      <c r="I59" s="959"/>
      <c r="J59" s="960"/>
      <c r="K59" s="1129">
        <f>31037.3+2302</f>
        <v>33339.300000000003</v>
      </c>
      <c r="L59" s="1130"/>
      <c r="M59" s="979">
        <v>7700</v>
      </c>
      <c r="N59" s="979">
        <v>2000</v>
      </c>
      <c r="O59" s="979">
        <v>2000</v>
      </c>
      <c r="P59" s="979">
        <f>M59+N59+O59</f>
        <v>11700</v>
      </c>
      <c r="Q59" s="980">
        <v>9069.3240700000006</v>
      </c>
      <c r="R59" s="1131">
        <v>31198</v>
      </c>
      <c r="S59" s="1132"/>
      <c r="T59" s="1131">
        <v>32445</v>
      </c>
      <c r="U59" s="1132"/>
      <c r="X59" s="1022">
        <v>2302000</v>
      </c>
    </row>
    <row r="60" spans="1:24" ht="15.6" customHeight="1" x14ac:dyDescent="0.2">
      <c r="A60" s="1137" t="s">
        <v>669</v>
      </c>
      <c r="B60" s="1138"/>
      <c r="C60" s="1139"/>
      <c r="D60" s="1158" t="s">
        <v>670</v>
      </c>
      <c r="E60" s="1159"/>
      <c r="F60" s="1159"/>
      <c r="G60" s="1159"/>
      <c r="H60" s="1159"/>
      <c r="I60" s="1159"/>
      <c r="J60" s="1160"/>
      <c r="K60" s="1111">
        <f>K62</f>
        <v>5</v>
      </c>
      <c r="L60" s="1112"/>
      <c r="M60" s="1115">
        <v>17</v>
      </c>
      <c r="N60" s="1115"/>
      <c r="O60" s="1115"/>
      <c r="P60" s="1115">
        <f>M60+N60+O60</f>
        <v>17</v>
      </c>
      <c r="Q60" s="1115">
        <v>3.9649999999999999</v>
      </c>
      <c r="R60" s="1118">
        <f>R62</f>
        <v>8</v>
      </c>
      <c r="S60" s="1119"/>
      <c r="T60" s="1118">
        <f>T62</f>
        <v>10</v>
      </c>
      <c r="U60" s="1119"/>
    </row>
    <row r="61" spans="1:24" ht="13.9" customHeight="1" thickBot="1" x14ac:dyDescent="0.25">
      <c r="A61" s="1140"/>
      <c r="B61" s="1141"/>
      <c r="C61" s="1142"/>
      <c r="D61" s="1161"/>
      <c r="E61" s="1162"/>
      <c r="F61" s="1162"/>
      <c r="G61" s="1162"/>
      <c r="H61" s="1162"/>
      <c r="I61" s="1162"/>
      <c r="J61" s="1163"/>
      <c r="K61" s="1113"/>
      <c r="L61" s="1114"/>
      <c r="M61" s="1115"/>
      <c r="N61" s="1115"/>
      <c r="O61" s="1115"/>
      <c r="P61" s="1115"/>
      <c r="Q61" s="1115"/>
      <c r="R61" s="1120"/>
      <c r="S61" s="1121"/>
      <c r="T61" s="1120"/>
      <c r="U61" s="1121"/>
    </row>
    <row r="62" spans="1:24" x14ac:dyDescent="0.2">
      <c r="A62" s="1080" t="s">
        <v>671</v>
      </c>
      <c r="B62" s="1092"/>
      <c r="C62" s="1081"/>
      <c r="D62" s="448" t="s">
        <v>672</v>
      </c>
      <c r="E62" s="949"/>
      <c r="F62" s="949"/>
      <c r="G62" s="949"/>
      <c r="H62" s="949"/>
      <c r="I62" s="949"/>
      <c r="J62" s="949"/>
      <c r="K62" s="1150">
        <v>5</v>
      </c>
      <c r="L62" s="1151"/>
      <c r="M62" s="1115">
        <v>17</v>
      </c>
      <c r="N62" s="1115"/>
      <c r="O62" s="1115"/>
      <c r="P62" s="1115">
        <f>M62+N62+O62</f>
        <v>17</v>
      </c>
      <c r="Q62" s="1115">
        <v>3.9649999999999999</v>
      </c>
      <c r="R62" s="1133">
        <v>8</v>
      </c>
      <c r="S62" s="1134"/>
      <c r="T62" s="1133">
        <v>10</v>
      </c>
      <c r="U62" s="1134"/>
    </row>
    <row r="63" spans="1:24" x14ac:dyDescent="0.2">
      <c r="A63" s="1164"/>
      <c r="B63" s="1165"/>
      <c r="C63" s="1166"/>
      <c r="D63" s="450" t="s">
        <v>673</v>
      </c>
      <c r="E63" s="454"/>
      <c r="F63" s="454"/>
      <c r="G63" s="454"/>
      <c r="H63" s="454"/>
      <c r="I63" s="454"/>
      <c r="J63" s="454"/>
      <c r="K63" s="1167"/>
      <c r="L63" s="1168"/>
      <c r="M63" s="1115"/>
      <c r="N63" s="1115"/>
      <c r="O63" s="1115"/>
      <c r="P63" s="1115"/>
      <c r="Q63" s="1115"/>
      <c r="R63" s="1169"/>
      <c r="S63" s="1170"/>
      <c r="T63" s="1169"/>
      <c r="U63" s="1170"/>
    </row>
    <row r="64" spans="1:24" x14ac:dyDescent="0.2">
      <c r="A64" s="1164"/>
      <c r="B64" s="1165"/>
      <c r="C64" s="1166"/>
      <c r="D64" s="450" t="s">
        <v>674</v>
      </c>
      <c r="E64" s="454"/>
      <c r="F64" s="454"/>
      <c r="G64" s="454"/>
      <c r="H64" s="454"/>
      <c r="I64" s="454"/>
      <c r="J64" s="454"/>
      <c r="K64" s="1167"/>
      <c r="L64" s="1168"/>
      <c r="M64" s="1115"/>
      <c r="N64" s="1115"/>
      <c r="O64" s="1115"/>
      <c r="P64" s="1115"/>
      <c r="Q64" s="1115"/>
      <c r="R64" s="1169"/>
      <c r="S64" s="1170"/>
      <c r="T64" s="1169"/>
      <c r="U64" s="1170"/>
    </row>
    <row r="65" spans="1:21" ht="15.75" thickBot="1" x14ac:dyDescent="0.25">
      <c r="A65" s="1082"/>
      <c r="B65" s="1093"/>
      <c r="C65" s="1083"/>
      <c r="D65" s="451" t="s">
        <v>675</v>
      </c>
      <c r="E65" s="455"/>
      <c r="F65" s="455"/>
      <c r="G65" s="455"/>
      <c r="H65" s="455"/>
      <c r="I65" s="455"/>
      <c r="J65" s="455"/>
      <c r="K65" s="1152"/>
      <c r="L65" s="1153"/>
      <c r="M65" s="1115"/>
      <c r="N65" s="1115"/>
      <c r="O65" s="1115"/>
      <c r="P65" s="1115"/>
      <c r="Q65" s="1115"/>
      <c r="R65" s="1135"/>
      <c r="S65" s="1136"/>
      <c r="T65" s="1135"/>
      <c r="U65" s="1136"/>
    </row>
    <row r="66" spans="1:21" ht="15.75" x14ac:dyDescent="0.25">
      <c r="A66" s="1137" t="s">
        <v>676</v>
      </c>
      <c r="B66" s="1138"/>
      <c r="C66" s="1139"/>
      <c r="D66" s="452" t="s">
        <v>677</v>
      </c>
      <c r="E66" s="944"/>
      <c r="F66" s="944"/>
      <c r="G66" s="944"/>
      <c r="H66" s="944"/>
      <c r="I66" s="944"/>
      <c r="J66" s="945"/>
      <c r="K66" s="1174">
        <f>K69+K73+K81+K77</f>
        <v>1889.4</v>
      </c>
      <c r="L66" s="1175"/>
      <c r="M66" s="1115">
        <v>2183.6579999999999</v>
      </c>
      <c r="N66" s="1115"/>
      <c r="O66" s="1115"/>
      <c r="P66" s="1115">
        <f>P69+P73+P81</f>
        <v>2913.6940000000004</v>
      </c>
      <c r="Q66" s="1180">
        <v>2859.2967100000001</v>
      </c>
      <c r="R66" s="1181">
        <f>R69+R73+R81+R77</f>
        <v>1933</v>
      </c>
      <c r="S66" s="1182"/>
      <c r="T66" s="1181">
        <f>T69+T73+T81+T77</f>
        <v>1975</v>
      </c>
      <c r="U66" s="1182"/>
    </row>
    <row r="67" spans="1:21" ht="15.75" x14ac:dyDescent="0.25">
      <c r="A67" s="1171"/>
      <c r="B67" s="1172"/>
      <c r="C67" s="1173"/>
      <c r="D67" s="458" t="s">
        <v>678</v>
      </c>
      <c r="E67" s="962"/>
      <c r="F67" s="962"/>
      <c r="G67" s="962"/>
      <c r="H67" s="962"/>
      <c r="I67" s="962"/>
      <c r="J67" s="963"/>
      <c r="K67" s="1176"/>
      <c r="L67" s="1177"/>
      <c r="M67" s="1115"/>
      <c r="N67" s="1115"/>
      <c r="O67" s="1115"/>
      <c r="P67" s="1115"/>
      <c r="Q67" s="1180"/>
      <c r="R67" s="1183"/>
      <c r="S67" s="1184"/>
      <c r="T67" s="1183"/>
      <c r="U67" s="1184"/>
    </row>
    <row r="68" spans="1:21" ht="16.5" thickBot="1" x14ac:dyDescent="0.3">
      <c r="A68" s="1140"/>
      <c r="B68" s="1141"/>
      <c r="C68" s="1142"/>
      <c r="D68" s="453" t="s">
        <v>679</v>
      </c>
      <c r="E68" s="946"/>
      <c r="F68" s="946"/>
      <c r="G68" s="946"/>
      <c r="H68" s="946"/>
      <c r="I68" s="946"/>
      <c r="J68" s="947"/>
      <c r="K68" s="1178"/>
      <c r="L68" s="1179"/>
      <c r="M68" s="1115"/>
      <c r="N68" s="1115"/>
      <c r="O68" s="1115"/>
      <c r="P68" s="1115"/>
      <c r="Q68" s="1180"/>
      <c r="R68" s="1185"/>
      <c r="S68" s="1186"/>
      <c r="T68" s="1185"/>
      <c r="U68" s="1186"/>
    </row>
    <row r="69" spans="1:21" ht="15.6" hidden="1" customHeight="1" thickBot="1" x14ac:dyDescent="0.25">
      <c r="A69" s="1080" t="s">
        <v>680</v>
      </c>
      <c r="B69" s="1092"/>
      <c r="C69" s="1081"/>
      <c r="D69" s="448" t="s">
        <v>681</v>
      </c>
      <c r="E69" s="949"/>
      <c r="F69" s="949"/>
      <c r="G69" s="949"/>
      <c r="H69" s="949"/>
      <c r="I69" s="949"/>
      <c r="J69" s="950"/>
      <c r="K69" s="1187"/>
      <c r="L69" s="1188"/>
      <c r="M69" s="1115">
        <v>1030</v>
      </c>
      <c r="N69" s="1115">
        <v>140</v>
      </c>
      <c r="O69" s="1115">
        <v>140</v>
      </c>
      <c r="P69" s="1115">
        <f>M69+N69+O69</f>
        <v>1310</v>
      </c>
      <c r="Q69" s="1180">
        <v>1430.7293099999999</v>
      </c>
      <c r="R69" s="1193"/>
      <c r="S69" s="1194"/>
      <c r="T69" s="1193"/>
      <c r="U69" s="1194"/>
    </row>
    <row r="70" spans="1:21" ht="15.6" hidden="1" customHeight="1" thickBot="1" x14ac:dyDescent="0.25">
      <c r="A70" s="1164"/>
      <c r="B70" s="1165"/>
      <c r="C70" s="1166"/>
      <c r="D70" s="450" t="s">
        <v>682</v>
      </c>
      <c r="E70" s="454"/>
      <c r="F70" s="454"/>
      <c r="G70" s="454"/>
      <c r="H70" s="454"/>
      <c r="I70" s="454"/>
      <c r="J70" s="961"/>
      <c r="K70" s="1189"/>
      <c r="L70" s="1190"/>
      <c r="M70" s="1115"/>
      <c r="N70" s="1115"/>
      <c r="O70" s="1115"/>
      <c r="P70" s="1115"/>
      <c r="Q70" s="1180"/>
      <c r="R70" s="1195"/>
      <c r="S70" s="1196"/>
      <c r="T70" s="1195"/>
      <c r="U70" s="1196"/>
    </row>
    <row r="71" spans="1:21" ht="15.6" hidden="1" customHeight="1" thickBot="1" x14ac:dyDescent="0.25">
      <c r="A71" s="1164"/>
      <c r="B71" s="1165"/>
      <c r="C71" s="1166"/>
      <c r="D71" s="450" t="s">
        <v>683</v>
      </c>
      <c r="E71" s="454"/>
      <c r="F71" s="454"/>
      <c r="G71" s="454"/>
      <c r="H71" s="454"/>
      <c r="I71" s="454"/>
      <c r="J71" s="961"/>
      <c r="K71" s="1189"/>
      <c r="L71" s="1190"/>
      <c r="M71" s="1115"/>
      <c r="N71" s="1115"/>
      <c r="O71" s="1115"/>
      <c r="P71" s="1115"/>
      <c r="Q71" s="1180"/>
      <c r="R71" s="1195"/>
      <c r="S71" s="1196"/>
      <c r="T71" s="1195"/>
      <c r="U71" s="1196"/>
    </row>
    <row r="72" spans="1:21" ht="15.6" hidden="1" customHeight="1" thickBot="1" x14ac:dyDescent="0.25">
      <c r="A72" s="1082"/>
      <c r="B72" s="1093"/>
      <c r="C72" s="1083"/>
      <c r="D72" s="451" t="s">
        <v>684</v>
      </c>
      <c r="E72" s="455"/>
      <c r="F72" s="455"/>
      <c r="G72" s="455"/>
      <c r="H72" s="455"/>
      <c r="I72" s="455"/>
      <c r="J72" s="951"/>
      <c r="K72" s="1191"/>
      <c r="L72" s="1192"/>
      <c r="M72" s="1115"/>
      <c r="N72" s="1115"/>
      <c r="O72" s="1115"/>
      <c r="P72" s="1115"/>
      <c r="Q72" s="1180"/>
      <c r="R72" s="1197"/>
      <c r="S72" s="1198"/>
      <c r="T72" s="1197"/>
      <c r="U72" s="1198"/>
    </row>
    <row r="73" spans="1:21" ht="15.6" hidden="1" customHeight="1" thickBot="1" x14ac:dyDescent="0.25">
      <c r="A73" s="1080" t="s">
        <v>685</v>
      </c>
      <c r="B73" s="1092"/>
      <c r="C73" s="1081"/>
      <c r="D73" s="448" t="s">
        <v>686</v>
      </c>
      <c r="E73" s="949"/>
      <c r="F73" s="949"/>
      <c r="G73" s="949"/>
      <c r="H73" s="949"/>
      <c r="I73" s="949"/>
      <c r="J73" s="950"/>
      <c r="K73" s="1187"/>
      <c r="L73" s="1188"/>
      <c r="M73" s="1115">
        <v>928.55</v>
      </c>
      <c r="N73" s="1115">
        <v>200</v>
      </c>
      <c r="O73" s="1115">
        <v>200</v>
      </c>
      <c r="P73" s="1115">
        <f>M73+N73+O73</f>
        <v>1328.55</v>
      </c>
      <c r="Q73" s="1180">
        <v>1007.7294000000001</v>
      </c>
      <c r="R73" s="1193"/>
      <c r="S73" s="1194"/>
      <c r="T73" s="1193"/>
      <c r="U73" s="1194"/>
    </row>
    <row r="74" spans="1:21" ht="14.25" hidden="1" customHeight="1" x14ac:dyDescent="0.2">
      <c r="A74" s="1164"/>
      <c r="B74" s="1165"/>
      <c r="C74" s="1166"/>
      <c r="D74" s="450" t="s">
        <v>687</v>
      </c>
      <c r="E74" s="454"/>
      <c r="F74" s="454"/>
      <c r="G74" s="454"/>
      <c r="H74" s="454"/>
      <c r="I74" s="454"/>
      <c r="J74" s="961"/>
      <c r="K74" s="1189"/>
      <c r="L74" s="1190"/>
      <c r="M74" s="1115"/>
      <c r="N74" s="1115"/>
      <c r="O74" s="1115"/>
      <c r="P74" s="1115"/>
      <c r="Q74" s="1180"/>
      <c r="R74" s="1195"/>
      <c r="S74" s="1196"/>
      <c r="T74" s="1195"/>
      <c r="U74" s="1196"/>
    </row>
    <row r="75" spans="1:21" ht="15.75" hidden="1" customHeight="1" x14ac:dyDescent="0.2">
      <c r="A75" s="1164"/>
      <c r="B75" s="1165"/>
      <c r="C75" s="1166"/>
      <c r="D75" s="450" t="s">
        <v>688</v>
      </c>
      <c r="E75" s="454"/>
      <c r="F75" s="454"/>
      <c r="G75" s="454"/>
      <c r="H75" s="454"/>
      <c r="I75" s="454"/>
      <c r="J75" s="961"/>
      <c r="K75" s="1189"/>
      <c r="L75" s="1190"/>
      <c r="M75" s="1115"/>
      <c r="N75" s="1115"/>
      <c r="O75" s="1115"/>
      <c r="P75" s="1115"/>
      <c r="Q75" s="1180"/>
      <c r="R75" s="1195"/>
      <c r="S75" s="1196"/>
      <c r="T75" s="1195"/>
      <c r="U75" s="1196"/>
    </row>
    <row r="76" spans="1:21" ht="15.75" hidden="1" customHeight="1" thickBot="1" x14ac:dyDescent="0.25">
      <c r="A76" s="1082"/>
      <c r="B76" s="1093"/>
      <c r="C76" s="1083"/>
      <c r="D76" s="451" t="s">
        <v>689</v>
      </c>
      <c r="E76" s="455"/>
      <c r="F76" s="455"/>
      <c r="G76" s="455"/>
      <c r="H76" s="455"/>
      <c r="I76" s="455"/>
      <c r="J76" s="951"/>
      <c r="K76" s="1191"/>
      <c r="L76" s="1192"/>
      <c r="M76" s="1115"/>
      <c r="N76" s="1115"/>
      <c r="O76" s="1115"/>
      <c r="P76" s="1115"/>
      <c r="Q76" s="1180"/>
      <c r="R76" s="1197"/>
      <c r="S76" s="1198"/>
      <c r="T76" s="1197"/>
      <c r="U76" s="1198"/>
    </row>
    <row r="77" spans="1:21" x14ac:dyDescent="0.2">
      <c r="A77" s="1080" t="s">
        <v>690</v>
      </c>
      <c r="B77" s="1092"/>
      <c r="C77" s="1081"/>
      <c r="D77" s="964"/>
      <c r="E77" s="454"/>
      <c r="F77" s="454"/>
      <c r="G77" s="454"/>
      <c r="H77" s="454"/>
      <c r="I77" s="454"/>
      <c r="J77" s="961"/>
      <c r="K77" s="1187">
        <v>991.4</v>
      </c>
      <c r="L77" s="1188"/>
      <c r="M77" s="1115">
        <v>928.55</v>
      </c>
      <c r="N77" s="1115">
        <v>200</v>
      </c>
      <c r="O77" s="1115">
        <v>200</v>
      </c>
      <c r="P77" s="1115">
        <f>M77+N77+O77</f>
        <v>1328.55</v>
      </c>
      <c r="Q77" s="1180">
        <v>1007.7294000000001</v>
      </c>
      <c r="R77" s="1193">
        <v>1035</v>
      </c>
      <c r="S77" s="1194"/>
      <c r="T77" s="1193">
        <v>1040</v>
      </c>
      <c r="U77" s="1194"/>
    </row>
    <row r="78" spans="1:21" ht="14.25" customHeight="1" x14ac:dyDescent="0.2">
      <c r="A78" s="1164"/>
      <c r="B78" s="1165"/>
      <c r="C78" s="1166"/>
      <c r="D78" s="454" t="s">
        <v>691</v>
      </c>
      <c r="E78" s="454"/>
      <c r="F78" s="454"/>
      <c r="G78" s="454"/>
      <c r="H78" s="454"/>
      <c r="I78" s="454"/>
      <c r="J78" s="961"/>
      <c r="K78" s="1189"/>
      <c r="L78" s="1190"/>
      <c r="M78" s="1115"/>
      <c r="N78" s="1115"/>
      <c r="O78" s="1115"/>
      <c r="P78" s="1115"/>
      <c r="Q78" s="1180"/>
      <c r="R78" s="1195"/>
      <c r="S78" s="1196"/>
      <c r="T78" s="1195"/>
      <c r="U78" s="1196"/>
    </row>
    <row r="79" spans="1:21" ht="15.75" customHeight="1" x14ac:dyDescent="0.2">
      <c r="A79" s="1164"/>
      <c r="B79" s="1165"/>
      <c r="C79" s="1166"/>
      <c r="D79" s="454" t="s">
        <v>692</v>
      </c>
      <c r="E79" s="454"/>
      <c r="F79" s="454"/>
      <c r="G79" s="454"/>
      <c r="H79" s="454"/>
      <c r="I79" s="454"/>
      <c r="J79" s="961"/>
      <c r="K79" s="1189"/>
      <c r="L79" s="1190"/>
      <c r="M79" s="1115"/>
      <c r="N79" s="1115"/>
      <c r="O79" s="1115"/>
      <c r="P79" s="1115"/>
      <c r="Q79" s="1180"/>
      <c r="R79" s="1195"/>
      <c r="S79" s="1196"/>
      <c r="T79" s="1195"/>
      <c r="U79" s="1196"/>
    </row>
    <row r="80" spans="1:21" ht="15.75" customHeight="1" thickBot="1" x14ac:dyDescent="0.25">
      <c r="A80" s="1082"/>
      <c r="B80" s="1093"/>
      <c r="C80" s="1083"/>
      <c r="D80" s="455"/>
      <c r="E80" s="455"/>
      <c r="F80" s="455"/>
      <c r="G80" s="455"/>
      <c r="H80" s="455"/>
      <c r="I80" s="455"/>
      <c r="J80" s="951"/>
      <c r="K80" s="1191"/>
      <c r="L80" s="1192"/>
      <c r="M80" s="1115"/>
      <c r="N80" s="1115"/>
      <c r="O80" s="1115"/>
      <c r="P80" s="1115"/>
      <c r="Q80" s="1180"/>
      <c r="R80" s="1197"/>
      <c r="S80" s="1198"/>
      <c r="T80" s="1197"/>
      <c r="U80" s="1198"/>
    </row>
    <row r="81" spans="1:24" ht="15" customHeight="1" x14ac:dyDescent="0.2">
      <c r="A81" s="1080" t="s">
        <v>693</v>
      </c>
      <c r="B81" s="1092"/>
      <c r="C81" s="1081"/>
      <c r="D81" s="448" t="s">
        <v>694</v>
      </c>
      <c r="E81" s="949"/>
      <c r="F81" s="949"/>
      <c r="G81" s="949"/>
      <c r="H81" s="949"/>
      <c r="I81" s="949"/>
      <c r="J81" s="950"/>
      <c r="K81" s="1187">
        <v>898</v>
      </c>
      <c r="L81" s="1188"/>
      <c r="M81" s="1199">
        <v>225.108</v>
      </c>
      <c r="N81" s="1202">
        <f>24.9+0.118</f>
        <v>25.017999999999997</v>
      </c>
      <c r="O81" s="1202">
        <v>25.018000000000001</v>
      </c>
      <c r="P81" s="1205">
        <f>M81+N81+O81</f>
        <v>275.14400000000001</v>
      </c>
      <c r="Q81" s="1202">
        <v>420.83800000000002</v>
      </c>
      <c r="R81" s="1208">
        <v>898</v>
      </c>
      <c r="S81" s="1209"/>
      <c r="T81" s="1208">
        <v>935</v>
      </c>
      <c r="U81" s="1209"/>
    </row>
    <row r="82" spans="1:24" ht="13.15" customHeight="1" x14ac:dyDescent="0.2">
      <c r="A82" s="1164"/>
      <c r="B82" s="1165"/>
      <c r="C82" s="1166"/>
      <c r="D82" s="450" t="s">
        <v>695</v>
      </c>
      <c r="E82" s="454"/>
      <c r="F82" s="454"/>
      <c r="G82" s="454"/>
      <c r="H82" s="454"/>
      <c r="I82" s="454"/>
      <c r="J82" s="961"/>
      <c r="K82" s="1189"/>
      <c r="L82" s="1190"/>
      <c r="M82" s="1200"/>
      <c r="N82" s="1203"/>
      <c r="O82" s="1203"/>
      <c r="P82" s="1206"/>
      <c r="Q82" s="1203"/>
      <c r="R82" s="1210"/>
      <c r="S82" s="1211"/>
      <c r="T82" s="1210"/>
      <c r="U82" s="1211"/>
    </row>
    <row r="83" spans="1:24" ht="13.15" customHeight="1" x14ac:dyDescent="0.2">
      <c r="A83" s="1164"/>
      <c r="B83" s="1165"/>
      <c r="C83" s="1166"/>
      <c r="D83" s="450" t="s">
        <v>696</v>
      </c>
      <c r="E83" s="454"/>
      <c r="F83" s="454"/>
      <c r="G83" s="454"/>
      <c r="H83" s="454"/>
      <c r="I83" s="454"/>
      <c r="J83" s="961"/>
      <c r="K83" s="1189"/>
      <c r="L83" s="1190"/>
      <c r="M83" s="1200"/>
      <c r="N83" s="1203"/>
      <c r="O83" s="1203"/>
      <c r="P83" s="1206"/>
      <c r="Q83" s="1203"/>
      <c r="R83" s="1210"/>
      <c r="S83" s="1211"/>
      <c r="T83" s="1210"/>
      <c r="U83" s="1211"/>
    </row>
    <row r="84" spans="1:24" ht="12.75" customHeight="1" thickBot="1" x14ac:dyDescent="0.25">
      <c r="A84" s="1082"/>
      <c r="B84" s="1093"/>
      <c r="C84" s="1083"/>
      <c r="D84" s="451" t="s">
        <v>697</v>
      </c>
      <c r="E84" s="455"/>
      <c r="F84" s="455"/>
      <c r="G84" s="455"/>
      <c r="H84" s="455"/>
      <c r="I84" s="455"/>
      <c r="J84" s="951"/>
      <c r="K84" s="1191"/>
      <c r="L84" s="1192"/>
      <c r="M84" s="1201"/>
      <c r="N84" s="1204"/>
      <c r="O84" s="1204"/>
      <c r="P84" s="1207"/>
      <c r="Q84" s="1204"/>
      <c r="R84" s="1212"/>
      <c r="S84" s="1213"/>
      <c r="T84" s="1212"/>
      <c r="U84" s="1213"/>
    </row>
    <row r="85" spans="1:24" ht="15.75" x14ac:dyDescent="0.25">
      <c r="A85" s="1137" t="s">
        <v>698</v>
      </c>
      <c r="B85" s="1138"/>
      <c r="C85" s="1139"/>
      <c r="D85" s="452" t="s">
        <v>699</v>
      </c>
      <c r="E85" s="944"/>
      <c r="F85" s="944"/>
      <c r="G85" s="944"/>
      <c r="H85" s="944"/>
      <c r="I85" s="944"/>
      <c r="J85" s="945"/>
      <c r="K85" s="1174">
        <f>K87+K90</f>
        <v>25.1</v>
      </c>
      <c r="L85" s="1175"/>
      <c r="M85" s="1115">
        <v>97</v>
      </c>
      <c r="N85" s="1115"/>
      <c r="O85" s="1115"/>
      <c r="P85" s="1115">
        <f>P87+P90</f>
        <v>125</v>
      </c>
      <c r="Q85" s="1180">
        <v>435.29176000000001</v>
      </c>
      <c r="R85" s="1214">
        <f>R87+R90</f>
        <v>10.6</v>
      </c>
      <c r="S85" s="1215"/>
      <c r="T85" s="1214">
        <f>T87+T90</f>
        <v>11.1</v>
      </c>
      <c r="U85" s="1215"/>
    </row>
    <row r="86" spans="1:24" ht="16.5" thickBot="1" x14ac:dyDescent="0.3">
      <c r="A86" s="1140"/>
      <c r="B86" s="1141"/>
      <c r="C86" s="1142"/>
      <c r="D86" s="453" t="s">
        <v>700</v>
      </c>
      <c r="E86" s="946"/>
      <c r="F86" s="946"/>
      <c r="G86" s="946"/>
      <c r="H86" s="946"/>
      <c r="I86" s="946"/>
      <c r="J86" s="947"/>
      <c r="K86" s="1178"/>
      <c r="L86" s="1179"/>
      <c r="M86" s="1115"/>
      <c r="N86" s="1115"/>
      <c r="O86" s="1115"/>
      <c r="P86" s="1115"/>
      <c r="Q86" s="1180"/>
      <c r="R86" s="1216"/>
      <c r="S86" s="1217"/>
      <c r="T86" s="1216"/>
      <c r="U86" s="1217"/>
    </row>
    <row r="87" spans="1:24" ht="15" hidden="1" customHeight="1" x14ac:dyDescent="0.2">
      <c r="A87" s="1080" t="s">
        <v>701</v>
      </c>
      <c r="B87" s="1092"/>
      <c r="C87" s="1081"/>
      <c r="D87" s="448" t="s">
        <v>702</v>
      </c>
      <c r="E87" s="949"/>
      <c r="F87" s="949"/>
      <c r="G87" s="949"/>
      <c r="H87" s="949"/>
      <c r="I87" s="949"/>
      <c r="J87" s="950"/>
      <c r="K87" s="1187"/>
      <c r="L87" s="1221"/>
      <c r="M87" s="1115">
        <v>69</v>
      </c>
      <c r="N87" s="1115">
        <v>7</v>
      </c>
      <c r="O87" s="1115">
        <v>7</v>
      </c>
      <c r="P87" s="1115">
        <f>M87+N87+O87</f>
        <v>83</v>
      </c>
      <c r="Q87" s="1115">
        <v>0.5</v>
      </c>
      <c r="R87" s="1193"/>
      <c r="S87" s="1226"/>
      <c r="T87" s="1193"/>
      <c r="U87" s="1226"/>
    </row>
    <row r="88" spans="1:24" ht="15" hidden="1" customHeight="1" x14ac:dyDescent="0.2">
      <c r="A88" s="1164"/>
      <c r="B88" s="1165"/>
      <c r="C88" s="1166"/>
      <c r="D88" s="450" t="s">
        <v>703</v>
      </c>
      <c r="E88" s="454"/>
      <c r="F88" s="454"/>
      <c r="G88" s="454"/>
      <c r="H88" s="454"/>
      <c r="I88" s="454"/>
      <c r="J88" s="961"/>
      <c r="K88" s="1222"/>
      <c r="L88" s="1223"/>
      <c r="M88" s="1115"/>
      <c r="N88" s="1115"/>
      <c r="O88" s="1115"/>
      <c r="P88" s="1115"/>
      <c r="Q88" s="1115"/>
      <c r="R88" s="1227"/>
      <c r="S88" s="1228"/>
      <c r="T88" s="1227"/>
      <c r="U88" s="1228"/>
    </row>
    <row r="89" spans="1:24" ht="7.15" hidden="1" customHeight="1" x14ac:dyDescent="0.2">
      <c r="A89" s="1218"/>
      <c r="B89" s="1219"/>
      <c r="C89" s="1220"/>
      <c r="D89" s="456"/>
      <c r="E89" s="965"/>
      <c r="F89" s="965"/>
      <c r="G89" s="965"/>
      <c r="H89" s="965"/>
      <c r="I89" s="965"/>
      <c r="J89" s="966"/>
      <c r="K89" s="1224"/>
      <c r="L89" s="1225"/>
      <c r="M89" s="1115"/>
      <c r="N89" s="1115"/>
      <c r="O89" s="1115"/>
      <c r="P89" s="1115"/>
      <c r="Q89" s="1115"/>
      <c r="R89" s="1229"/>
      <c r="S89" s="1230"/>
      <c r="T89" s="1229"/>
      <c r="U89" s="1230"/>
    </row>
    <row r="90" spans="1:24" ht="15.75" thickBot="1" x14ac:dyDescent="0.25">
      <c r="A90" s="1239" t="s">
        <v>704</v>
      </c>
      <c r="B90" s="1240"/>
      <c r="C90" s="1241"/>
      <c r="D90" s="450" t="s">
        <v>705</v>
      </c>
      <c r="E90" s="454"/>
      <c r="F90" s="454"/>
      <c r="G90" s="454"/>
      <c r="H90" s="454"/>
      <c r="I90" s="454"/>
      <c r="J90" s="961"/>
      <c r="K90" s="1242">
        <f>10.6+14.5</f>
        <v>25.1</v>
      </c>
      <c r="L90" s="1243"/>
      <c r="M90" s="979">
        <v>28</v>
      </c>
      <c r="N90" s="979">
        <v>7</v>
      </c>
      <c r="O90" s="979">
        <v>7</v>
      </c>
      <c r="P90" s="979">
        <f>M90+N90+O90</f>
        <v>42</v>
      </c>
      <c r="Q90" s="981">
        <v>434.79176000000001</v>
      </c>
      <c r="R90" s="1244">
        <v>10.6</v>
      </c>
      <c r="S90" s="1245"/>
      <c r="T90" s="1244">
        <v>11.1</v>
      </c>
      <c r="U90" s="1245"/>
      <c r="X90" s="1022">
        <v>14500</v>
      </c>
    </row>
    <row r="91" spans="1:24" ht="15.75" x14ac:dyDescent="0.25">
      <c r="A91" s="1137" t="s">
        <v>706</v>
      </c>
      <c r="B91" s="1138"/>
      <c r="C91" s="1139"/>
      <c r="D91" s="452" t="s">
        <v>707</v>
      </c>
      <c r="E91" s="944"/>
      <c r="F91" s="944"/>
      <c r="G91" s="944"/>
      <c r="H91" s="944"/>
      <c r="I91" s="944"/>
      <c r="J91" s="945"/>
      <c r="K91" s="1174">
        <f>K94+K99+K93</f>
        <v>3479.5309999999999</v>
      </c>
      <c r="L91" s="1175"/>
      <c r="M91" s="1115">
        <v>530</v>
      </c>
      <c r="N91" s="1115"/>
      <c r="O91" s="1115"/>
      <c r="P91" s="1115">
        <f>P93+P94+P99</f>
        <v>590</v>
      </c>
      <c r="Q91" s="1180">
        <v>375.10428000000002</v>
      </c>
      <c r="R91" s="1214">
        <f>R94+R99+R93</f>
        <v>1540</v>
      </c>
      <c r="S91" s="1215"/>
      <c r="T91" s="1214">
        <f>T94+T99+T93</f>
        <v>755</v>
      </c>
      <c r="U91" s="1215"/>
    </row>
    <row r="92" spans="1:24" ht="16.5" thickBot="1" x14ac:dyDescent="0.3">
      <c r="A92" s="1140"/>
      <c r="B92" s="1141"/>
      <c r="C92" s="1142"/>
      <c r="D92" s="453" t="s">
        <v>708</v>
      </c>
      <c r="E92" s="946"/>
      <c r="F92" s="946"/>
      <c r="G92" s="946"/>
      <c r="H92" s="946"/>
      <c r="I92" s="946"/>
      <c r="J92" s="947"/>
      <c r="K92" s="1178"/>
      <c r="L92" s="1179"/>
      <c r="M92" s="1205"/>
      <c r="N92" s="1205"/>
      <c r="O92" s="1205"/>
      <c r="P92" s="1205"/>
      <c r="Q92" s="1231"/>
      <c r="R92" s="1216"/>
      <c r="S92" s="1217"/>
      <c r="T92" s="1216"/>
      <c r="U92" s="1217"/>
    </row>
    <row r="93" spans="1:24" ht="15.6" hidden="1" customHeight="1" x14ac:dyDescent="0.25">
      <c r="A93" s="1232" t="s">
        <v>709</v>
      </c>
      <c r="B93" s="1233"/>
      <c r="C93" s="1234"/>
      <c r="D93" s="457" t="s">
        <v>710</v>
      </c>
      <c r="E93" s="967"/>
      <c r="F93" s="967"/>
      <c r="G93" s="967"/>
      <c r="H93" s="967"/>
      <c r="I93" s="967"/>
      <c r="J93" s="968"/>
      <c r="K93" s="1235"/>
      <c r="L93" s="1236"/>
      <c r="M93" s="982"/>
      <c r="N93" s="983"/>
      <c r="O93" s="983"/>
      <c r="P93" s="983"/>
      <c r="Q93" s="984">
        <v>62.085000000000001</v>
      </c>
      <c r="R93" s="1237"/>
      <c r="S93" s="1238"/>
      <c r="T93" s="1237"/>
      <c r="U93" s="1238"/>
    </row>
    <row r="94" spans="1:24" x14ac:dyDescent="0.2">
      <c r="A94" s="1249" t="s">
        <v>711</v>
      </c>
      <c r="B94" s="1250"/>
      <c r="C94" s="1251"/>
      <c r="D94" s="450" t="s">
        <v>712</v>
      </c>
      <c r="E94" s="454"/>
      <c r="F94" s="454"/>
      <c r="G94" s="454"/>
      <c r="H94" s="454"/>
      <c r="I94" s="454"/>
      <c r="J94" s="961"/>
      <c r="K94" s="1252">
        <f>1539.9+1939.631</f>
        <v>3479.5309999999999</v>
      </c>
      <c r="L94" s="1253"/>
      <c r="M94" s="1207">
        <v>190</v>
      </c>
      <c r="N94" s="1207">
        <v>30</v>
      </c>
      <c r="O94" s="1207">
        <v>30</v>
      </c>
      <c r="P94" s="1207">
        <f>M94+N94+O94</f>
        <v>250</v>
      </c>
      <c r="Q94" s="1248">
        <v>243.4375</v>
      </c>
      <c r="R94" s="1195">
        <v>1540</v>
      </c>
      <c r="S94" s="1196"/>
      <c r="T94" s="1195">
        <v>755</v>
      </c>
      <c r="U94" s="1196"/>
    </row>
    <row r="95" spans="1:24" x14ac:dyDescent="0.2">
      <c r="A95" s="1164"/>
      <c r="B95" s="1165"/>
      <c r="C95" s="1166"/>
      <c r="D95" s="450" t="s">
        <v>713</v>
      </c>
      <c r="E95" s="454"/>
      <c r="F95" s="454"/>
      <c r="G95" s="454"/>
      <c r="H95" s="454"/>
      <c r="I95" s="454"/>
      <c r="J95" s="961"/>
      <c r="K95" s="1189"/>
      <c r="L95" s="1190"/>
      <c r="M95" s="1115"/>
      <c r="N95" s="1115"/>
      <c r="O95" s="1115"/>
      <c r="P95" s="1115"/>
      <c r="Q95" s="1180"/>
      <c r="R95" s="1195"/>
      <c r="S95" s="1196"/>
      <c r="T95" s="1195"/>
      <c r="U95" s="1196"/>
    </row>
    <row r="96" spans="1:24" x14ac:dyDescent="0.2">
      <c r="A96" s="1164"/>
      <c r="B96" s="1165"/>
      <c r="C96" s="1166"/>
      <c r="D96" s="450" t="s">
        <v>714</v>
      </c>
      <c r="E96" s="454"/>
      <c r="F96" s="454"/>
      <c r="G96" s="454"/>
      <c r="H96" s="454"/>
      <c r="I96" s="454"/>
      <c r="J96" s="961"/>
      <c r="K96" s="1189"/>
      <c r="L96" s="1190"/>
      <c r="M96" s="1115"/>
      <c r="N96" s="1115"/>
      <c r="O96" s="1115"/>
      <c r="P96" s="1115"/>
      <c r="Q96" s="1180"/>
      <c r="R96" s="1195"/>
      <c r="S96" s="1196"/>
      <c r="T96" s="1195"/>
      <c r="U96" s="1196"/>
    </row>
    <row r="97" spans="1:24" x14ac:dyDescent="0.2">
      <c r="A97" s="1164"/>
      <c r="B97" s="1165"/>
      <c r="C97" s="1166"/>
      <c r="D97" s="450" t="s">
        <v>715</v>
      </c>
      <c r="E97" s="454"/>
      <c r="F97" s="454"/>
      <c r="G97" s="454"/>
      <c r="H97" s="454"/>
      <c r="I97" s="454"/>
      <c r="J97" s="961"/>
      <c r="K97" s="1189"/>
      <c r="L97" s="1190"/>
      <c r="M97" s="1115"/>
      <c r="N97" s="1115"/>
      <c r="O97" s="1115"/>
      <c r="P97" s="1115"/>
      <c r="Q97" s="1180"/>
      <c r="R97" s="1195"/>
      <c r="S97" s="1196"/>
      <c r="T97" s="1195"/>
      <c r="U97" s="1196"/>
    </row>
    <row r="98" spans="1:24" ht="15.75" thickBot="1" x14ac:dyDescent="0.25">
      <c r="A98" s="1082"/>
      <c r="B98" s="1093"/>
      <c r="C98" s="1083"/>
      <c r="D98" s="451" t="s">
        <v>716</v>
      </c>
      <c r="E98" s="455"/>
      <c r="F98" s="455"/>
      <c r="G98" s="455"/>
      <c r="H98" s="455"/>
      <c r="I98" s="455"/>
      <c r="J98" s="951"/>
      <c r="K98" s="1191"/>
      <c r="L98" s="1192"/>
      <c r="M98" s="1115"/>
      <c r="N98" s="1115"/>
      <c r="O98" s="1115"/>
      <c r="P98" s="1115"/>
      <c r="Q98" s="1180"/>
      <c r="R98" s="1197"/>
      <c r="S98" s="1198"/>
      <c r="T98" s="1197"/>
      <c r="U98" s="1198"/>
      <c r="X98" s="1022">
        <v>1939631</v>
      </c>
    </row>
    <row r="99" spans="1:24" ht="15.6" hidden="1" customHeight="1" thickBot="1" x14ac:dyDescent="0.25">
      <c r="A99" s="1080" t="s">
        <v>717</v>
      </c>
      <c r="B99" s="1092"/>
      <c r="C99" s="1081"/>
      <c r="D99" s="450" t="s">
        <v>718</v>
      </c>
      <c r="E99" s="454"/>
      <c r="F99" s="454"/>
      <c r="G99" s="454"/>
      <c r="H99" s="454"/>
      <c r="I99" s="454"/>
      <c r="J99" s="961"/>
      <c r="K99" s="1187"/>
      <c r="L99" s="1188"/>
      <c r="M99" s="1115">
        <v>340</v>
      </c>
      <c r="N99" s="1115"/>
      <c r="O99" s="1115"/>
      <c r="P99" s="1115">
        <f>M99+N99+O99</f>
        <v>340</v>
      </c>
      <c r="Q99" s="1180">
        <v>69.581779999999995</v>
      </c>
      <c r="R99" s="1193"/>
      <c r="S99" s="1194"/>
      <c r="T99" s="1193"/>
      <c r="U99" s="1194"/>
    </row>
    <row r="100" spans="1:24" ht="15.6" hidden="1" customHeight="1" thickBot="1" x14ac:dyDescent="0.25">
      <c r="A100" s="1164"/>
      <c r="B100" s="1165"/>
      <c r="C100" s="1166"/>
      <c r="D100" s="450" t="s">
        <v>719</v>
      </c>
      <c r="E100" s="454"/>
      <c r="F100" s="454"/>
      <c r="G100" s="454"/>
      <c r="H100" s="454"/>
      <c r="I100" s="454"/>
      <c r="J100" s="961"/>
      <c r="K100" s="1189"/>
      <c r="L100" s="1190"/>
      <c r="M100" s="1115"/>
      <c r="N100" s="1115"/>
      <c r="O100" s="1115"/>
      <c r="P100" s="1115"/>
      <c r="Q100" s="1180"/>
      <c r="R100" s="1195"/>
      <c r="S100" s="1196"/>
      <c r="T100" s="1195"/>
      <c r="U100" s="1196"/>
    </row>
    <row r="101" spans="1:24" ht="15.6" hidden="1" customHeight="1" thickBot="1" x14ac:dyDescent="0.25">
      <c r="A101" s="1164"/>
      <c r="B101" s="1165"/>
      <c r="C101" s="1166"/>
      <c r="D101" s="450" t="s">
        <v>720</v>
      </c>
      <c r="E101" s="454"/>
      <c r="F101" s="454"/>
      <c r="G101" s="454"/>
      <c r="H101" s="454"/>
      <c r="I101" s="454"/>
      <c r="J101" s="961"/>
      <c r="K101" s="1189"/>
      <c r="L101" s="1190"/>
      <c r="M101" s="1115"/>
      <c r="N101" s="1115"/>
      <c r="O101" s="1115"/>
      <c r="P101" s="1115"/>
      <c r="Q101" s="1180"/>
      <c r="R101" s="1195"/>
      <c r="S101" s="1196"/>
      <c r="T101" s="1195"/>
      <c r="U101" s="1196"/>
    </row>
    <row r="102" spans="1:24" ht="15.75" hidden="1" customHeight="1" thickBot="1" x14ac:dyDescent="0.25">
      <c r="A102" s="450"/>
      <c r="B102" s="454"/>
      <c r="C102" s="961"/>
      <c r="D102" s="450"/>
      <c r="E102" s="454"/>
      <c r="F102" s="454"/>
      <c r="G102" s="454"/>
      <c r="H102" s="454"/>
      <c r="I102" s="454"/>
      <c r="J102" s="961"/>
      <c r="K102" s="1191"/>
      <c r="L102" s="1192"/>
      <c r="M102" s="979"/>
      <c r="N102" s="979"/>
      <c r="O102" s="979"/>
      <c r="P102" s="979"/>
      <c r="Q102" s="985"/>
      <c r="R102" s="1195"/>
      <c r="S102" s="1196"/>
      <c r="T102" s="1195"/>
      <c r="U102" s="1196"/>
    </row>
    <row r="103" spans="1:24" ht="15.75" customHeight="1" x14ac:dyDescent="0.2">
      <c r="A103" s="1137" t="s">
        <v>721</v>
      </c>
      <c r="B103" s="1138"/>
      <c r="C103" s="1139"/>
      <c r="D103" s="1158" t="s">
        <v>722</v>
      </c>
      <c r="E103" s="1159"/>
      <c r="F103" s="1159"/>
      <c r="G103" s="1159"/>
      <c r="H103" s="1159"/>
      <c r="I103" s="1159"/>
      <c r="J103" s="1160"/>
      <c r="K103" s="1174">
        <f>K105</f>
        <v>10</v>
      </c>
      <c r="L103" s="1175"/>
      <c r="M103" s="979"/>
      <c r="N103" s="979"/>
      <c r="O103" s="979"/>
      <c r="P103" s="979"/>
      <c r="Q103" s="985"/>
      <c r="R103" s="1214">
        <f>R105</f>
        <v>10</v>
      </c>
      <c r="S103" s="1215"/>
      <c r="T103" s="1214">
        <f>T105</f>
        <v>11</v>
      </c>
      <c r="U103" s="1215"/>
    </row>
    <row r="104" spans="1:24" ht="15.75" customHeight="1" thickBot="1" x14ac:dyDescent="0.25">
      <c r="A104" s="1140"/>
      <c r="B104" s="1141"/>
      <c r="C104" s="1142"/>
      <c r="D104" s="1161"/>
      <c r="E104" s="1162"/>
      <c r="F104" s="1162"/>
      <c r="G104" s="1162"/>
      <c r="H104" s="1162"/>
      <c r="I104" s="1162"/>
      <c r="J104" s="1163"/>
      <c r="K104" s="1178"/>
      <c r="L104" s="1179"/>
      <c r="M104" s="979"/>
      <c r="N104" s="979"/>
      <c r="O104" s="979"/>
      <c r="P104" s="979"/>
      <c r="Q104" s="985"/>
      <c r="R104" s="1246"/>
      <c r="S104" s="1247"/>
      <c r="T104" s="1246"/>
      <c r="U104" s="1247"/>
    </row>
    <row r="105" spans="1:24" ht="15.75" customHeight="1" x14ac:dyDescent="0.2">
      <c r="A105" s="1080" t="s">
        <v>723</v>
      </c>
      <c r="B105" s="1092"/>
      <c r="C105" s="1081"/>
      <c r="D105" s="1254" t="s">
        <v>724</v>
      </c>
      <c r="E105" s="1255"/>
      <c r="F105" s="1255"/>
      <c r="G105" s="1255"/>
      <c r="H105" s="1255"/>
      <c r="I105" s="1255"/>
      <c r="J105" s="1256"/>
      <c r="K105" s="1187">
        <v>10</v>
      </c>
      <c r="L105" s="1188"/>
      <c r="M105" s="979"/>
      <c r="N105" s="979"/>
      <c r="O105" s="979"/>
      <c r="P105" s="979"/>
      <c r="Q105" s="985"/>
      <c r="R105" s="1193">
        <v>10</v>
      </c>
      <c r="S105" s="1194"/>
      <c r="T105" s="1193">
        <v>11</v>
      </c>
      <c r="U105" s="1194"/>
    </row>
    <row r="106" spans="1:24" ht="27" customHeight="1" thickBot="1" x14ac:dyDescent="0.25">
      <c r="A106" s="1082"/>
      <c r="B106" s="1093"/>
      <c r="C106" s="1083"/>
      <c r="D106" s="1257"/>
      <c r="E106" s="1258"/>
      <c r="F106" s="1258"/>
      <c r="G106" s="1258"/>
      <c r="H106" s="1258"/>
      <c r="I106" s="1258"/>
      <c r="J106" s="1259"/>
      <c r="K106" s="1191"/>
      <c r="L106" s="1192"/>
      <c r="M106" s="979"/>
      <c r="N106" s="979"/>
      <c r="O106" s="979"/>
      <c r="P106" s="979"/>
      <c r="Q106" s="985"/>
      <c r="R106" s="1260"/>
      <c r="S106" s="1261"/>
      <c r="T106" s="1260"/>
      <c r="U106" s="1261"/>
    </row>
    <row r="107" spans="1:24" ht="15.75" x14ac:dyDescent="0.25">
      <c r="A107" s="1099" t="s">
        <v>725</v>
      </c>
      <c r="B107" s="1100"/>
      <c r="C107" s="1101"/>
      <c r="D107" s="452"/>
      <c r="E107" s="944"/>
      <c r="F107" s="944"/>
      <c r="G107" s="944"/>
      <c r="H107" s="944"/>
      <c r="I107" s="944"/>
      <c r="J107" s="945"/>
      <c r="K107" s="1174">
        <f>K109</f>
        <v>80</v>
      </c>
      <c r="L107" s="1175"/>
      <c r="M107" s="1115">
        <v>90</v>
      </c>
      <c r="N107" s="1115"/>
      <c r="O107" s="1115"/>
      <c r="P107" s="1115">
        <f>P109</f>
        <v>150</v>
      </c>
      <c r="Q107" s="1180">
        <v>129.83756</v>
      </c>
      <c r="R107" s="1214">
        <f>R109</f>
        <v>21</v>
      </c>
      <c r="S107" s="1215"/>
      <c r="T107" s="1214">
        <f>T109</f>
        <v>22</v>
      </c>
      <c r="U107" s="1215"/>
    </row>
    <row r="108" spans="1:24" ht="16.5" thickBot="1" x14ac:dyDescent="0.3">
      <c r="A108" s="1102"/>
      <c r="B108" s="1103"/>
      <c r="C108" s="1104"/>
      <c r="D108" s="969" t="s">
        <v>726</v>
      </c>
      <c r="E108" s="970"/>
      <c r="F108" s="970"/>
      <c r="G108" s="970"/>
      <c r="H108" s="970"/>
      <c r="I108" s="970"/>
      <c r="J108" s="971"/>
      <c r="K108" s="1178"/>
      <c r="L108" s="1179"/>
      <c r="M108" s="1115"/>
      <c r="N108" s="1115"/>
      <c r="O108" s="1115"/>
      <c r="P108" s="1115"/>
      <c r="Q108" s="1180"/>
      <c r="R108" s="1246"/>
      <c r="S108" s="1247"/>
      <c r="T108" s="1246"/>
      <c r="U108" s="1247"/>
    </row>
    <row r="109" spans="1:24" ht="15.75" x14ac:dyDescent="0.25">
      <c r="A109" s="1089" t="s">
        <v>727</v>
      </c>
      <c r="B109" s="1090"/>
      <c r="C109" s="1091"/>
      <c r="D109" s="452"/>
      <c r="E109" s="944"/>
      <c r="F109" s="944"/>
      <c r="G109" s="944"/>
      <c r="H109" s="944"/>
      <c r="I109" s="944"/>
      <c r="J109" s="945"/>
      <c r="K109" s="1187">
        <v>80</v>
      </c>
      <c r="L109" s="1188"/>
      <c r="M109" s="1115">
        <v>90</v>
      </c>
      <c r="N109" s="1115">
        <v>30</v>
      </c>
      <c r="O109" s="1115">
        <v>30</v>
      </c>
      <c r="P109" s="1115">
        <f>M109+N109+O109</f>
        <v>150</v>
      </c>
      <c r="Q109" s="1180">
        <v>117.42055999999999</v>
      </c>
      <c r="R109" s="1193">
        <v>21</v>
      </c>
      <c r="S109" s="1194"/>
      <c r="T109" s="1193">
        <v>22</v>
      </c>
      <c r="U109" s="1194"/>
    </row>
    <row r="110" spans="1:24" ht="16.5" thickBot="1" x14ac:dyDescent="0.3">
      <c r="A110" s="1084"/>
      <c r="B110" s="1085"/>
      <c r="C110" s="1086"/>
      <c r="D110" s="456" t="s">
        <v>728</v>
      </c>
      <c r="E110" s="970"/>
      <c r="F110" s="970"/>
      <c r="G110" s="970"/>
      <c r="H110" s="970"/>
      <c r="I110" s="970"/>
      <c r="J110" s="971"/>
      <c r="K110" s="1191"/>
      <c r="L110" s="1192"/>
      <c r="M110" s="1115"/>
      <c r="N110" s="1115"/>
      <c r="O110" s="1115"/>
      <c r="P110" s="1115"/>
      <c r="Q110" s="1180"/>
      <c r="R110" s="1260"/>
      <c r="S110" s="1261"/>
      <c r="T110" s="1260"/>
      <c r="U110" s="1261"/>
    </row>
    <row r="111" spans="1:24" ht="15.75" x14ac:dyDescent="0.25">
      <c r="A111" s="1099" t="s">
        <v>729</v>
      </c>
      <c r="B111" s="1100"/>
      <c r="C111" s="1101"/>
      <c r="D111" s="452"/>
      <c r="E111" s="944"/>
      <c r="F111" s="944"/>
      <c r="G111" s="944"/>
      <c r="H111" s="944"/>
      <c r="I111" s="944"/>
      <c r="J111" s="945"/>
      <c r="K111" s="1174">
        <f>K114+K116+K120+K123+K119+K121</f>
        <v>22639.200000000001</v>
      </c>
      <c r="L111" s="1175"/>
      <c r="M111" s="1115">
        <v>8484.0619999999999</v>
      </c>
      <c r="N111" s="1115"/>
      <c r="O111" s="1115"/>
      <c r="P111" s="1115">
        <f>P114+P119+P120+P121+P123</f>
        <v>8524.0619999999999</v>
      </c>
      <c r="Q111" s="1180">
        <v>3580.9459499999998</v>
      </c>
      <c r="R111" s="1269">
        <f>R114+R119+R120+R121+R123+R115+S116+R122+R118+R117</f>
        <v>810.5</v>
      </c>
      <c r="S111" s="1270"/>
      <c r="T111" s="1269">
        <f>T114+T119+T120+T121+T123+T115+U116+T122+T118+T117</f>
        <v>818.5</v>
      </c>
      <c r="U111" s="1270"/>
    </row>
    <row r="112" spans="1:24" ht="15.75" x14ac:dyDescent="0.25">
      <c r="A112" s="1280"/>
      <c r="B112" s="1281"/>
      <c r="C112" s="1282"/>
      <c r="D112" s="458" t="s">
        <v>730</v>
      </c>
      <c r="E112" s="962"/>
      <c r="F112" s="962"/>
      <c r="G112" s="962"/>
      <c r="H112" s="962"/>
      <c r="I112" s="962"/>
      <c r="J112" s="963"/>
      <c r="K112" s="1176"/>
      <c r="L112" s="1177"/>
      <c r="M112" s="1115"/>
      <c r="N112" s="1115"/>
      <c r="O112" s="1115"/>
      <c r="P112" s="1115"/>
      <c r="Q112" s="1180"/>
      <c r="R112" s="1271"/>
      <c r="S112" s="1272"/>
      <c r="T112" s="1271"/>
      <c r="U112" s="1272"/>
    </row>
    <row r="113" spans="1:24" ht="0.75" customHeight="1" thickBot="1" x14ac:dyDescent="0.3">
      <c r="A113" s="453"/>
      <c r="B113" s="946"/>
      <c r="C113" s="947"/>
      <c r="D113" s="453"/>
      <c r="E113" s="946"/>
      <c r="F113" s="946"/>
      <c r="G113" s="946"/>
      <c r="H113" s="946"/>
      <c r="I113" s="946"/>
      <c r="J113" s="947"/>
      <c r="K113" s="1178"/>
      <c r="L113" s="1179"/>
      <c r="M113" s="979"/>
      <c r="N113" s="979"/>
      <c r="O113" s="979"/>
      <c r="P113" s="979"/>
      <c r="Q113" s="985"/>
      <c r="R113" s="1273"/>
      <c r="S113" s="1274"/>
      <c r="T113" s="1273"/>
      <c r="U113" s="1274"/>
    </row>
    <row r="114" spans="1:24" ht="34.5" customHeight="1" thickBot="1" x14ac:dyDescent="0.25">
      <c r="A114" s="1264" t="s">
        <v>731</v>
      </c>
      <c r="B114" s="1265"/>
      <c r="C114" s="1266"/>
      <c r="D114" s="1275" t="s">
        <v>900</v>
      </c>
      <c r="E114" s="1276"/>
      <c r="F114" s="1276"/>
      <c r="G114" s="1276"/>
      <c r="H114" s="1276"/>
      <c r="I114" s="1276"/>
      <c r="J114" s="1277"/>
      <c r="K114" s="1267">
        <v>18869.8</v>
      </c>
      <c r="L114" s="1268"/>
      <c r="M114" s="979">
        <v>6410.5</v>
      </c>
      <c r="N114" s="979"/>
      <c r="O114" s="979"/>
      <c r="P114" s="979">
        <f>M114</f>
        <v>6410.5</v>
      </c>
      <c r="Q114" s="985">
        <v>1538.52</v>
      </c>
      <c r="R114" s="1278"/>
      <c r="S114" s="1279"/>
      <c r="T114" s="1278"/>
      <c r="U114" s="1279"/>
    </row>
    <row r="115" spans="1:24" ht="34.5" hidden="1" customHeight="1" thickBot="1" x14ac:dyDescent="0.25">
      <c r="A115" s="1264" t="s">
        <v>733</v>
      </c>
      <c r="B115" s="1265"/>
      <c r="C115" s="1266"/>
      <c r="D115" s="1275" t="s">
        <v>734</v>
      </c>
      <c r="E115" s="1276"/>
      <c r="F115" s="1276"/>
      <c r="G115" s="1276"/>
      <c r="H115" s="1276"/>
      <c r="I115" s="1276"/>
      <c r="J115" s="1277"/>
      <c r="K115" s="1283"/>
      <c r="L115" s="1284"/>
      <c r="M115" s="979"/>
      <c r="N115" s="979"/>
      <c r="O115" s="979"/>
      <c r="P115" s="979"/>
      <c r="Q115" s="985"/>
      <c r="R115" s="1262"/>
      <c r="S115" s="1263"/>
      <c r="T115" s="1262"/>
      <c r="U115" s="1263"/>
    </row>
    <row r="116" spans="1:24" ht="36.6" customHeight="1" thickBot="1" x14ac:dyDescent="0.3">
      <c r="A116" s="1264" t="s">
        <v>735</v>
      </c>
      <c r="B116" s="1265"/>
      <c r="C116" s="1266"/>
      <c r="D116" s="1275" t="s">
        <v>905</v>
      </c>
      <c r="E116" s="1430"/>
      <c r="F116" s="1430"/>
      <c r="G116" s="1430"/>
      <c r="H116" s="1430"/>
      <c r="I116" s="1430"/>
      <c r="J116" s="1431"/>
      <c r="K116" s="1267">
        <f>660.6-203.38+0.78</f>
        <v>458</v>
      </c>
      <c r="L116" s="1268"/>
      <c r="M116" s="979">
        <v>485.56200000000001</v>
      </c>
      <c r="N116" s="979"/>
      <c r="O116" s="979"/>
      <c r="P116" s="979">
        <v>485.56200000000001</v>
      </c>
      <c r="Q116" s="985">
        <v>485.56200000000001</v>
      </c>
      <c r="R116" s="459"/>
      <c r="S116" s="937"/>
      <c r="T116" s="459"/>
      <c r="U116" s="937"/>
      <c r="V116" s="1022">
        <v>780</v>
      </c>
    </row>
    <row r="117" spans="1:24" ht="60.6" hidden="1" customHeight="1" thickBot="1" x14ac:dyDescent="0.25">
      <c r="A117" s="1264" t="s">
        <v>737</v>
      </c>
      <c r="B117" s="1265"/>
      <c r="C117" s="1266"/>
      <c r="D117" s="1285" t="s">
        <v>738</v>
      </c>
      <c r="E117" s="1286"/>
      <c r="F117" s="1286"/>
      <c r="G117" s="1286"/>
      <c r="H117" s="1286"/>
      <c r="I117" s="1286"/>
      <c r="J117" s="1287"/>
      <c r="K117" s="1288"/>
      <c r="L117" s="1289"/>
      <c r="M117" s="979"/>
      <c r="N117" s="979"/>
      <c r="O117" s="979"/>
      <c r="P117" s="979"/>
      <c r="Q117" s="985"/>
      <c r="R117" s="1290"/>
      <c r="S117" s="1291"/>
      <c r="T117" s="1290"/>
      <c r="U117" s="1291"/>
    </row>
    <row r="118" spans="1:24" ht="60.6" hidden="1" customHeight="1" thickBot="1" x14ac:dyDescent="0.25">
      <c r="A118" s="1264" t="s">
        <v>739</v>
      </c>
      <c r="B118" s="1265"/>
      <c r="C118" s="1266"/>
      <c r="D118" s="1292" t="s">
        <v>740</v>
      </c>
      <c r="E118" s="1293"/>
      <c r="F118" s="1293"/>
      <c r="G118" s="1293"/>
      <c r="H118" s="1293"/>
      <c r="I118" s="1293"/>
      <c r="J118" s="1294"/>
      <c r="K118" s="1288"/>
      <c r="L118" s="1289"/>
      <c r="M118" s="979"/>
      <c r="N118" s="979"/>
      <c r="O118" s="979"/>
      <c r="P118" s="979"/>
      <c r="Q118" s="985"/>
      <c r="R118" s="1290"/>
      <c r="S118" s="1291"/>
      <c r="T118" s="1290"/>
      <c r="U118" s="1291"/>
    </row>
    <row r="119" spans="1:24" ht="36.75" customHeight="1" thickBot="1" x14ac:dyDescent="0.25">
      <c r="A119" s="1264" t="s">
        <v>741</v>
      </c>
      <c r="B119" s="1265"/>
      <c r="C119" s="1266"/>
      <c r="D119" s="1275" t="s">
        <v>742</v>
      </c>
      <c r="E119" s="1276"/>
      <c r="F119" s="1276"/>
      <c r="G119" s="1276"/>
      <c r="H119" s="1276"/>
      <c r="I119" s="1276"/>
      <c r="J119" s="1277"/>
      <c r="K119" s="1288">
        <f>662.9+0.08-0.08</f>
        <v>662.9</v>
      </c>
      <c r="L119" s="1289"/>
      <c r="M119" s="979">
        <v>485.56200000000001</v>
      </c>
      <c r="N119" s="979"/>
      <c r="O119" s="979"/>
      <c r="P119" s="979">
        <v>485.56200000000001</v>
      </c>
      <c r="Q119" s="985">
        <v>485.56200000000001</v>
      </c>
      <c r="R119" s="1290"/>
      <c r="S119" s="1291"/>
      <c r="T119" s="1290"/>
      <c r="U119" s="1291"/>
      <c r="W119" s="1022">
        <v>80</v>
      </c>
    </row>
    <row r="120" spans="1:24" ht="36.75" customHeight="1" thickBot="1" x14ac:dyDescent="0.25">
      <c r="A120" s="1264" t="s">
        <v>743</v>
      </c>
      <c r="B120" s="1265"/>
      <c r="C120" s="1266"/>
      <c r="D120" s="1275" t="s">
        <v>744</v>
      </c>
      <c r="E120" s="1276"/>
      <c r="F120" s="1276"/>
      <c r="G120" s="1276"/>
      <c r="H120" s="1276"/>
      <c r="I120" s="1276"/>
      <c r="J120" s="1277"/>
      <c r="K120" s="1288">
        <f>598.5+0.008</f>
        <v>598.50800000000004</v>
      </c>
      <c r="L120" s="1289"/>
      <c r="M120" s="979">
        <v>10</v>
      </c>
      <c r="N120" s="979"/>
      <c r="O120" s="979"/>
      <c r="P120" s="979">
        <v>10</v>
      </c>
      <c r="Q120" s="985">
        <v>10</v>
      </c>
      <c r="R120" s="1290">
        <v>598.5</v>
      </c>
      <c r="S120" s="1291"/>
      <c r="T120" s="1290">
        <v>598.5</v>
      </c>
      <c r="U120" s="1291"/>
    </row>
    <row r="121" spans="1:24" ht="49.15" customHeight="1" thickBot="1" x14ac:dyDescent="0.25">
      <c r="A121" s="1264" t="s">
        <v>874</v>
      </c>
      <c r="B121" s="1265"/>
      <c r="C121" s="1266"/>
      <c r="D121" s="1275" t="s">
        <v>746</v>
      </c>
      <c r="E121" s="1276"/>
      <c r="F121" s="1276"/>
      <c r="G121" s="1276"/>
      <c r="H121" s="1276"/>
      <c r="I121" s="1276"/>
      <c r="J121" s="1277"/>
      <c r="K121" s="1288">
        <v>2000</v>
      </c>
      <c r="L121" s="1289"/>
      <c r="M121" s="979">
        <v>613</v>
      </c>
      <c r="N121" s="979"/>
      <c r="O121" s="979"/>
      <c r="P121" s="979">
        <v>613</v>
      </c>
      <c r="Q121" s="985">
        <v>613</v>
      </c>
      <c r="R121" s="1290"/>
      <c r="S121" s="1291"/>
      <c r="T121" s="1290"/>
      <c r="U121" s="1291"/>
      <c r="V121" s="1022">
        <v>2000000</v>
      </c>
    </row>
    <row r="122" spans="1:24" ht="58.9" hidden="1" customHeight="1" thickBot="1" x14ac:dyDescent="0.25">
      <c r="A122" s="1264" t="s">
        <v>747</v>
      </c>
      <c r="B122" s="1265"/>
      <c r="C122" s="1266"/>
      <c r="D122" s="1275" t="s">
        <v>748</v>
      </c>
      <c r="E122" s="1276"/>
      <c r="F122" s="1276"/>
      <c r="G122" s="1276"/>
      <c r="H122" s="1276"/>
      <c r="I122" s="1276"/>
      <c r="J122" s="1277"/>
      <c r="K122" s="1295"/>
      <c r="L122" s="1296"/>
      <c r="M122" s="979"/>
      <c r="N122" s="979"/>
      <c r="O122" s="979"/>
      <c r="P122" s="979"/>
      <c r="Q122" s="985"/>
      <c r="R122" s="1297"/>
      <c r="S122" s="1298"/>
      <c r="T122" s="1297"/>
      <c r="U122" s="1298"/>
    </row>
    <row r="123" spans="1:24" ht="34.5" customHeight="1" thickBot="1" x14ac:dyDescent="0.25">
      <c r="A123" s="1264" t="s">
        <v>749</v>
      </c>
      <c r="B123" s="1265"/>
      <c r="C123" s="1266"/>
      <c r="D123" s="1299" t="s">
        <v>750</v>
      </c>
      <c r="E123" s="1300"/>
      <c r="F123" s="1300"/>
      <c r="G123" s="1300"/>
      <c r="H123" s="1300"/>
      <c r="I123" s="1300"/>
      <c r="J123" s="1301"/>
      <c r="K123" s="1267">
        <f>50-0.008</f>
        <v>49.991999999999997</v>
      </c>
      <c r="L123" s="1268"/>
      <c r="M123" s="979">
        <v>965</v>
      </c>
      <c r="N123" s="979">
        <v>20</v>
      </c>
      <c r="O123" s="979">
        <v>20</v>
      </c>
      <c r="P123" s="979">
        <f>M123+N123+O123</f>
        <v>1005</v>
      </c>
      <c r="Q123" s="985">
        <v>1222.22</v>
      </c>
      <c r="R123" s="1302">
        <v>212</v>
      </c>
      <c r="S123" s="1303"/>
      <c r="T123" s="1302">
        <v>220</v>
      </c>
      <c r="U123" s="1303"/>
    </row>
    <row r="124" spans="1:24" ht="12.75" customHeight="1" x14ac:dyDescent="0.2">
      <c r="A124" s="1099" t="s">
        <v>751</v>
      </c>
      <c r="B124" s="1100"/>
      <c r="C124" s="1101"/>
      <c r="D124" s="448"/>
      <c r="E124" s="949"/>
      <c r="F124" s="949"/>
      <c r="G124" s="949"/>
      <c r="H124" s="949"/>
      <c r="I124" s="949"/>
      <c r="J124" s="950"/>
      <c r="K124" s="1174">
        <f>K41+K111</f>
        <v>96202.001000000018</v>
      </c>
      <c r="L124" s="1175"/>
      <c r="M124" s="1115">
        <v>25719.42</v>
      </c>
      <c r="N124" s="1115"/>
      <c r="O124" s="1115"/>
      <c r="P124" s="1205">
        <f>P41+P111</f>
        <v>33106.455999999998</v>
      </c>
      <c r="Q124" s="1115"/>
      <c r="R124" s="1269">
        <f>R41+R111</f>
        <v>74406.700000000012</v>
      </c>
      <c r="S124" s="1270"/>
      <c r="T124" s="1269">
        <f>T41+T111</f>
        <v>76479.200000000012</v>
      </c>
      <c r="U124" s="1270"/>
    </row>
    <row r="125" spans="1:24" ht="16.5" customHeight="1" thickBot="1" x14ac:dyDescent="0.3">
      <c r="A125" s="1102"/>
      <c r="B125" s="1103"/>
      <c r="C125" s="1104"/>
      <c r="D125" s="453"/>
      <c r="E125" s="946"/>
      <c r="F125" s="946"/>
      <c r="G125" s="455"/>
      <c r="H125" s="455"/>
      <c r="I125" s="455"/>
      <c r="J125" s="951"/>
      <c r="K125" s="1178"/>
      <c r="L125" s="1179"/>
      <c r="M125" s="1115"/>
      <c r="N125" s="1115"/>
      <c r="O125" s="1115"/>
      <c r="P125" s="1207"/>
      <c r="Q125" s="1115"/>
      <c r="R125" s="1273"/>
      <c r="S125" s="1274"/>
      <c r="T125" s="1273"/>
      <c r="U125" s="1274"/>
    </row>
    <row r="126" spans="1:24" x14ac:dyDescent="0.2">
      <c r="K126" s="460"/>
      <c r="L126" s="460"/>
      <c r="N126" s="972">
        <f>SUM(N41:N125)</f>
        <v>3893.518</v>
      </c>
      <c r="O126" s="972">
        <f>SUM(O41:O125)</f>
        <v>3893.518</v>
      </c>
      <c r="P126" s="972">
        <f>M124+N126+O126</f>
        <v>33506.455999999998</v>
      </c>
      <c r="X126" s="1022">
        <f>SUM(X41:X125)+2000700</f>
        <v>8735501</v>
      </c>
    </row>
  </sheetData>
  <mergeCells count="322">
    <mergeCell ref="P124:P125"/>
    <mergeCell ref="Q124:Q125"/>
    <mergeCell ref="R124:S125"/>
    <mergeCell ref="T124:U125"/>
    <mergeCell ref="A123:C123"/>
    <mergeCell ref="D123:J123"/>
    <mergeCell ref="K123:L123"/>
    <mergeCell ref="R123:S123"/>
    <mergeCell ref="T123:U123"/>
    <mergeCell ref="A124:C125"/>
    <mergeCell ref="K124:L125"/>
    <mergeCell ref="M124:M125"/>
    <mergeCell ref="N124:N125"/>
    <mergeCell ref="O124:O125"/>
    <mergeCell ref="A121:C121"/>
    <mergeCell ref="D121:J121"/>
    <mergeCell ref="K121:L121"/>
    <mergeCell ref="R121:S121"/>
    <mergeCell ref="T121:U121"/>
    <mergeCell ref="A122:C122"/>
    <mergeCell ref="D122:J122"/>
    <mergeCell ref="K122:L122"/>
    <mergeCell ref="R122:S122"/>
    <mergeCell ref="T122:U122"/>
    <mergeCell ref="A119:C119"/>
    <mergeCell ref="D119:J119"/>
    <mergeCell ref="K119:L119"/>
    <mergeCell ref="R119:S119"/>
    <mergeCell ref="T119:U119"/>
    <mergeCell ref="A120:C120"/>
    <mergeCell ref="D120:J120"/>
    <mergeCell ref="K120:L120"/>
    <mergeCell ref="R120:S120"/>
    <mergeCell ref="T120:U120"/>
    <mergeCell ref="A117:C117"/>
    <mergeCell ref="D117:J117"/>
    <mergeCell ref="K117:L117"/>
    <mergeCell ref="R117:S117"/>
    <mergeCell ref="T117:U117"/>
    <mergeCell ref="A118:C118"/>
    <mergeCell ref="D118:J118"/>
    <mergeCell ref="K118:L118"/>
    <mergeCell ref="R118:S118"/>
    <mergeCell ref="T118:U118"/>
    <mergeCell ref="R115:S115"/>
    <mergeCell ref="T115:U115"/>
    <mergeCell ref="A116:C116"/>
    <mergeCell ref="D116:J116"/>
    <mergeCell ref="K116:L116"/>
    <mergeCell ref="R111:S113"/>
    <mergeCell ref="T111:U113"/>
    <mergeCell ref="A114:C114"/>
    <mergeCell ref="D114:J114"/>
    <mergeCell ref="K114:L114"/>
    <mergeCell ref="R114:S114"/>
    <mergeCell ref="T114:U114"/>
    <mergeCell ref="A111:C112"/>
    <mergeCell ref="K111:L113"/>
    <mergeCell ref="M111:M112"/>
    <mergeCell ref="N111:N112"/>
    <mergeCell ref="O111:O112"/>
    <mergeCell ref="P111:P112"/>
    <mergeCell ref="Q111:Q112"/>
    <mergeCell ref="A115:C115"/>
    <mergeCell ref="D115:J115"/>
    <mergeCell ref="K115:L115"/>
    <mergeCell ref="A109:C110"/>
    <mergeCell ref="K109:L110"/>
    <mergeCell ref="M109:M110"/>
    <mergeCell ref="N109:N110"/>
    <mergeCell ref="O109:O110"/>
    <mergeCell ref="P109:P110"/>
    <mergeCell ref="Q109:Q110"/>
    <mergeCell ref="R109:S110"/>
    <mergeCell ref="T109:U110"/>
    <mergeCell ref="A105:C106"/>
    <mergeCell ref="D105:J106"/>
    <mergeCell ref="K105:L106"/>
    <mergeCell ref="R105:S106"/>
    <mergeCell ref="T105:U106"/>
    <mergeCell ref="A107:C108"/>
    <mergeCell ref="K107:L108"/>
    <mergeCell ref="M107:M108"/>
    <mergeCell ref="N107:N108"/>
    <mergeCell ref="O107:O108"/>
    <mergeCell ref="P107:P108"/>
    <mergeCell ref="Q107:Q108"/>
    <mergeCell ref="R107:S108"/>
    <mergeCell ref="T107:U108"/>
    <mergeCell ref="R99:S102"/>
    <mergeCell ref="T99:U102"/>
    <mergeCell ref="A103:C104"/>
    <mergeCell ref="D103:J104"/>
    <mergeCell ref="K103:L104"/>
    <mergeCell ref="R103:S104"/>
    <mergeCell ref="T103:U104"/>
    <mergeCell ref="Q94:Q98"/>
    <mergeCell ref="R94:S98"/>
    <mergeCell ref="T94:U98"/>
    <mergeCell ref="A99:C101"/>
    <mergeCell ref="K99:L102"/>
    <mergeCell ref="M99:M101"/>
    <mergeCell ref="N99:N101"/>
    <mergeCell ref="O99:O101"/>
    <mergeCell ref="P99:P101"/>
    <mergeCell ref="Q99:Q101"/>
    <mergeCell ref="A94:C98"/>
    <mergeCell ref="K94:L98"/>
    <mergeCell ref="M94:M98"/>
    <mergeCell ref="N94:N98"/>
    <mergeCell ref="O94:O98"/>
    <mergeCell ref="P94:P98"/>
    <mergeCell ref="Q91:Q92"/>
    <mergeCell ref="R91:S92"/>
    <mergeCell ref="T91:U92"/>
    <mergeCell ref="A93:C93"/>
    <mergeCell ref="K93:L93"/>
    <mergeCell ref="R93:S93"/>
    <mergeCell ref="T93:U93"/>
    <mergeCell ref="A90:C90"/>
    <mergeCell ref="K90:L90"/>
    <mergeCell ref="R90:S90"/>
    <mergeCell ref="T90:U90"/>
    <mergeCell ref="A91:C92"/>
    <mergeCell ref="K91:L92"/>
    <mergeCell ref="M91:M92"/>
    <mergeCell ref="N91:N92"/>
    <mergeCell ref="O91:O92"/>
    <mergeCell ref="P91:P92"/>
    <mergeCell ref="A87:C89"/>
    <mergeCell ref="K87:L89"/>
    <mergeCell ref="M87:M89"/>
    <mergeCell ref="N87:N89"/>
    <mergeCell ref="O87:O89"/>
    <mergeCell ref="P87:P89"/>
    <mergeCell ref="Q87:Q89"/>
    <mergeCell ref="R87:S89"/>
    <mergeCell ref="T87:U89"/>
    <mergeCell ref="A85:C86"/>
    <mergeCell ref="K85:L86"/>
    <mergeCell ref="M85:M86"/>
    <mergeCell ref="N85:N86"/>
    <mergeCell ref="O85:O86"/>
    <mergeCell ref="P85:P86"/>
    <mergeCell ref="Q85:Q86"/>
    <mergeCell ref="R85:S86"/>
    <mergeCell ref="T85:U86"/>
    <mergeCell ref="Q77:Q80"/>
    <mergeCell ref="R77:S80"/>
    <mergeCell ref="T77:U80"/>
    <mergeCell ref="A81:C84"/>
    <mergeCell ref="K81:L84"/>
    <mergeCell ref="M81:M84"/>
    <mergeCell ref="N81:N84"/>
    <mergeCell ref="O81:O84"/>
    <mergeCell ref="P81:P84"/>
    <mergeCell ref="Q81:Q84"/>
    <mergeCell ref="A77:C80"/>
    <mergeCell ref="K77:L80"/>
    <mergeCell ref="M77:M80"/>
    <mergeCell ref="N77:N80"/>
    <mergeCell ref="O77:O80"/>
    <mergeCell ref="P77:P80"/>
    <mergeCell ref="R81:S84"/>
    <mergeCell ref="T81:U84"/>
    <mergeCell ref="A73:C76"/>
    <mergeCell ref="K73:L76"/>
    <mergeCell ref="M73:M76"/>
    <mergeCell ref="N73:N76"/>
    <mergeCell ref="O73:O76"/>
    <mergeCell ref="P73:P76"/>
    <mergeCell ref="Q73:Q76"/>
    <mergeCell ref="R73:S76"/>
    <mergeCell ref="T73:U76"/>
    <mergeCell ref="A69:C72"/>
    <mergeCell ref="K69:L72"/>
    <mergeCell ref="M69:M72"/>
    <mergeCell ref="N69:N72"/>
    <mergeCell ref="O69:O72"/>
    <mergeCell ref="P69:P72"/>
    <mergeCell ref="Q69:Q72"/>
    <mergeCell ref="R69:S72"/>
    <mergeCell ref="T69:U72"/>
    <mergeCell ref="A66:C68"/>
    <mergeCell ref="K66:L68"/>
    <mergeCell ref="M66:M68"/>
    <mergeCell ref="N66:N68"/>
    <mergeCell ref="O66:O68"/>
    <mergeCell ref="P66:P68"/>
    <mergeCell ref="Q66:Q68"/>
    <mergeCell ref="R66:S68"/>
    <mergeCell ref="T66:U68"/>
    <mergeCell ref="P60:P61"/>
    <mergeCell ref="Q60:Q61"/>
    <mergeCell ref="R60:S61"/>
    <mergeCell ref="T60:U61"/>
    <mergeCell ref="A62:C65"/>
    <mergeCell ref="K62:L65"/>
    <mergeCell ref="M62:M65"/>
    <mergeCell ref="N62:N65"/>
    <mergeCell ref="O62:O65"/>
    <mergeCell ref="P62:P65"/>
    <mergeCell ref="A60:C61"/>
    <mergeCell ref="D60:J61"/>
    <mergeCell ref="K60:L61"/>
    <mergeCell ref="M60:M61"/>
    <mergeCell ref="N60:N61"/>
    <mergeCell ref="O60:O61"/>
    <mergeCell ref="Q62:Q65"/>
    <mergeCell ref="R62:S65"/>
    <mergeCell ref="T62:U65"/>
    <mergeCell ref="A58:C58"/>
    <mergeCell ref="K58:L58"/>
    <mergeCell ref="R58:S58"/>
    <mergeCell ref="T58:U58"/>
    <mergeCell ref="A59:C59"/>
    <mergeCell ref="K59:L59"/>
    <mergeCell ref="R59:S59"/>
    <mergeCell ref="T59:U59"/>
    <mergeCell ref="P54:P55"/>
    <mergeCell ref="Q54:Q55"/>
    <mergeCell ref="R54:S55"/>
    <mergeCell ref="T54:U55"/>
    <mergeCell ref="A57:C57"/>
    <mergeCell ref="K57:L57"/>
    <mergeCell ref="R57:S57"/>
    <mergeCell ref="T57:U57"/>
    <mergeCell ref="A54:C55"/>
    <mergeCell ref="D54:J55"/>
    <mergeCell ref="K54:L55"/>
    <mergeCell ref="M54:M55"/>
    <mergeCell ref="N54:N55"/>
    <mergeCell ref="O54:O55"/>
    <mergeCell ref="P50:P51"/>
    <mergeCell ref="Q50:Q51"/>
    <mergeCell ref="R50:S51"/>
    <mergeCell ref="T50:U51"/>
    <mergeCell ref="A53:C53"/>
    <mergeCell ref="D53:J53"/>
    <mergeCell ref="K53:L53"/>
    <mergeCell ref="R53:S53"/>
    <mergeCell ref="T53:U53"/>
    <mergeCell ref="A50:C51"/>
    <mergeCell ref="D50:J51"/>
    <mergeCell ref="K50:L51"/>
    <mergeCell ref="M50:M51"/>
    <mergeCell ref="N50:N51"/>
    <mergeCell ref="O50:O51"/>
    <mergeCell ref="A49:C49"/>
    <mergeCell ref="D49:J49"/>
    <mergeCell ref="K49:L49"/>
    <mergeCell ref="R49:S49"/>
    <mergeCell ref="T49:U49"/>
    <mergeCell ref="R45:S46"/>
    <mergeCell ref="T45:U46"/>
    <mergeCell ref="A47:C48"/>
    <mergeCell ref="D47:J48"/>
    <mergeCell ref="K47:L48"/>
    <mergeCell ref="M47:M48"/>
    <mergeCell ref="N47:N48"/>
    <mergeCell ref="O47:O48"/>
    <mergeCell ref="P47:P48"/>
    <mergeCell ref="Q47:Q48"/>
    <mergeCell ref="A45:C46"/>
    <mergeCell ref="K45:L46"/>
    <mergeCell ref="M45:M46"/>
    <mergeCell ref="N45:N46"/>
    <mergeCell ref="O45:O46"/>
    <mergeCell ref="P45:P46"/>
    <mergeCell ref="Q45:Q46"/>
    <mergeCell ref="R47:S48"/>
    <mergeCell ref="T47:U48"/>
    <mergeCell ref="T41:U42"/>
    <mergeCell ref="D43:J44"/>
    <mergeCell ref="K43:L44"/>
    <mergeCell ref="M43:M44"/>
    <mergeCell ref="N43:N44"/>
    <mergeCell ref="O43:O44"/>
    <mergeCell ref="P43:P44"/>
    <mergeCell ref="Q43:Q44"/>
    <mergeCell ref="R43:S44"/>
    <mergeCell ref="T43:U44"/>
    <mergeCell ref="A41:C42"/>
    <mergeCell ref="D41:J42"/>
    <mergeCell ref="K41:L42"/>
    <mergeCell ref="M41:M42"/>
    <mergeCell ref="N41:N42"/>
    <mergeCell ref="O41:O42"/>
    <mergeCell ref="P38:P39"/>
    <mergeCell ref="Q38:Q39"/>
    <mergeCell ref="R38:S39"/>
    <mergeCell ref="P41:P42"/>
    <mergeCell ref="Q41:Q42"/>
    <mergeCell ref="R41:S42"/>
    <mergeCell ref="K40:L40"/>
    <mergeCell ref="R40:S40"/>
    <mergeCell ref="T40:U40"/>
    <mergeCell ref="A38:C38"/>
    <mergeCell ref="D38:J39"/>
    <mergeCell ref="K38:L39"/>
    <mergeCell ref="M38:M39"/>
    <mergeCell ref="N38:N39"/>
    <mergeCell ref="O38:O39"/>
    <mergeCell ref="K37:L37"/>
    <mergeCell ref="R37:S37"/>
    <mergeCell ref="T37:U37"/>
    <mergeCell ref="J22:L22"/>
    <mergeCell ref="H23:L23"/>
    <mergeCell ref="I24:L24"/>
    <mergeCell ref="J25:L25"/>
    <mergeCell ref="A33:L33"/>
    <mergeCell ref="T38:U39"/>
    <mergeCell ref="A39:C39"/>
    <mergeCell ref="J12:L12"/>
    <mergeCell ref="J13:L13"/>
    <mergeCell ref="H14:L14"/>
    <mergeCell ref="I15:L15"/>
    <mergeCell ref="J16:L16"/>
    <mergeCell ref="J21:L21"/>
    <mergeCell ref="A34:L34"/>
    <mergeCell ref="A35:L35"/>
    <mergeCell ref="A36:L36"/>
  </mergeCells>
  <printOptions horizontalCentered="1"/>
  <pageMargins left="0.95" right="0.26" top="0.26" bottom="0.17" header="0.28000000000000003" footer="0.17"/>
  <pageSetup paperSize="9" scale="56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WF225"/>
  <sheetViews>
    <sheetView topLeftCell="B17" zoomScaleNormal="100" zoomScaleSheetLayoutView="50" workbookViewId="0">
      <selection activeCell="O25" sqref="O25"/>
    </sheetView>
  </sheetViews>
  <sheetFormatPr defaultColWidth="9.140625" defaultRowHeight="12.75" x14ac:dyDescent="0.2"/>
  <cols>
    <col min="1" max="1" width="8.85546875" style="593" customWidth="1"/>
    <col min="2" max="2" width="60.28515625" style="619" customWidth="1"/>
    <col min="3" max="3" width="10" style="594" hidden="1" customWidth="1"/>
    <col min="4" max="4" width="9.28515625" style="625" hidden="1" customWidth="1"/>
    <col min="5" max="5" width="10.42578125" style="625" hidden="1" customWidth="1"/>
    <col min="6" max="6" width="10" style="4" customWidth="1"/>
    <col min="7" max="7" width="7.140625" style="4" customWidth="1"/>
    <col min="8" max="8" width="10.28515625" style="4" customWidth="1"/>
    <col min="9" max="9" width="14.28515625" style="4" customWidth="1"/>
    <col min="10" max="10" width="22.140625" style="263" customWidth="1"/>
    <col min="11" max="11" width="14.7109375" style="618" hidden="1" customWidth="1"/>
    <col min="12" max="12" width="15.85546875" style="618" hidden="1" customWidth="1"/>
    <col min="13" max="13" width="18.7109375" style="618" hidden="1" customWidth="1"/>
    <col min="14" max="14" width="9.140625" style="593" customWidth="1"/>
    <col min="15" max="24" width="9.140625" style="621" customWidth="1"/>
    <col min="25" max="257" width="9.140625" style="593"/>
    <col min="258" max="258" width="8.85546875" style="593" customWidth="1"/>
    <col min="259" max="259" width="60.28515625" style="593" customWidth="1"/>
    <col min="260" max="262" width="0" style="593" hidden="1" customWidth="1"/>
    <col min="263" max="263" width="11.5703125" style="593" customWidth="1"/>
    <col min="264" max="264" width="10.28515625" style="593" customWidth="1"/>
    <col min="265" max="265" width="10.42578125" style="593" customWidth="1"/>
    <col min="266" max="266" width="22.140625" style="593" customWidth="1"/>
    <col min="267" max="269" width="0" style="593" hidden="1" customWidth="1"/>
    <col min="270" max="280" width="9.140625" style="593" customWidth="1"/>
    <col min="281" max="513" width="9.140625" style="593"/>
    <col min="514" max="514" width="8.85546875" style="593" customWidth="1"/>
    <col min="515" max="515" width="60.28515625" style="593" customWidth="1"/>
    <col min="516" max="518" width="0" style="593" hidden="1" customWidth="1"/>
    <col min="519" max="519" width="11.5703125" style="593" customWidth="1"/>
    <col min="520" max="520" width="10.28515625" style="593" customWidth="1"/>
    <col min="521" max="521" width="10.42578125" style="593" customWidth="1"/>
    <col min="522" max="522" width="22.140625" style="593" customWidth="1"/>
    <col min="523" max="525" width="0" style="593" hidden="1" customWidth="1"/>
    <col min="526" max="536" width="9.140625" style="593" customWidth="1"/>
    <col min="537" max="769" width="9.140625" style="593"/>
    <col min="770" max="770" width="8.85546875" style="593" customWidth="1"/>
    <col min="771" max="771" width="60.28515625" style="593" customWidth="1"/>
    <col min="772" max="774" width="0" style="593" hidden="1" customWidth="1"/>
    <col min="775" max="775" width="11.5703125" style="593" customWidth="1"/>
    <col min="776" max="776" width="10.28515625" style="593" customWidth="1"/>
    <col min="777" max="777" width="10.42578125" style="593" customWidth="1"/>
    <col min="778" max="778" width="22.140625" style="593" customWidth="1"/>
    <col min="779" max="781" width="0" style="593" hidden="1" customWidth="1"/>
    <col min="782" max="792" width="9.140625" style="593" customWidth="1"/>
    <col min="793" max="1025" width="9.140625" style="593"/>
    <col min="1026" max="1026" width="8.85546875" style="593" customWidth="1"/>
    <col min="1027" max="1027" width="60.28515625" style="593" customWidth="1"/>
    <col min="1028" max="1030" width="0" style="593" hidden="1" customWidth="1"/>
    <col min="1031" max="1031" width="11.5703125" style="593" customWidth="1"/>
    <col min="1032" max="1032" width="10.28515625" style="593" customWidth="1"/>
    <col min="1033" max="1033" width="10.42578125" style="593" customWidth="1"/>
    <col min="1034" max="1034" width="22.140625" style="593" customWidth="1"/>
    <col min="1035" max="1037" width="0" style="593" hidden="1" customWidth="1"/>
    <col min="1038" max="1048" width="9.140625" style="593" customWidth="1"/>
    <col min="1049" max="1281" width="9.140625" style="593"/>
    <col min="1282" max="1282" width="8.85546875" style="593" customWidth="1"/>
    <col min="1283" max="1283" width="60.28515625" style="593" customWidth="1"/>
    <col min="1284" max="1286" width="0" style="593" hidden="1" customWidth="1"/>
    <col min="1287" max="1287" width="11.5703125" style="593" customWidth="1"/>
    <col min="1288" max="1288" width="10.28515625" style="593" customWidth="1"/>
    <col min="1289" max="1289" width="10.42578125" style="593" customWidth="1"/>
    <col min="1290" max="1290" width="22.140625" style="593" customWidth="1"/>
    <col min="1291" max="1293" width="0" style="593" hidden="1" customWidth="1"/>
    <col min="1294" max="1304" width="9.140625" style="593" customWidth="1"/>
    <col min="1305" max="1537" width="9.140625" style="593"/>
    <col min="1538" max="1538" width="8.85546875" style="593" customWidth="1"/>
    <col min="1539" max="1539" width="60.28515625" style="593" customWidth="1"/>
    <col min="1540" max="1542" width="0" style="593" hidden="1" customWidth="1"/>
    <col min="1543" max="1543" width="11.5703125" style="593" customWidth="1"/>
    <col min="1544" max="1544" width="10.28515625" style="593" customWidth="1"/>
    <col min="1545" max="1545" width="10.42578125" style="593" customWidth="1"/>
    <col min="1546" max="1546" width="22.140625" style="593" customWidth="1"/>
    <col min="1547" max="1549" width="0" style="593" hidden="1" customWidth="1"/>
    <col min="1550" max="1560" width="9.140625" style="593" customWidth="1"/>
    <col min="1561" max="1793" width="9.140625" style="593"/>
    <col min="1794" max="1794" width="8.85546875" style="593" customWidth="1"/>
    <col min="1795" max="1795" width="60.28515625" style="593" customWidth="1"/>
    <col min="1796" max="1798" width="0" style="593" hidden="1" customWidth="1"/>
    <col min="1799" max="1799" width="11.5703125" style="593" customWidth="1"/>
    <col min="1800" max="1800" width="10.28515625" style="593" customWidth="1"/>
    <col min="1801" max="1801" width="10.42578125" style="593" customWidth="1"/>
    <col min="1802" max="1802" width="22.140625" style="593" customWidth="1"/>
    <col min="1803" max="1805" width="0" style="593" hidden="1" customWidth="1"/>
    <col min="1806" max="1816" width="9.140625" style="593" customWidth="1"/>
    <col min="1817" max="2049" width="9.140625" style="593"/>
    <col min="2050" max="2050" width="8.85546875" style="593" customWidth="1"/>
    <col min="2051" max="2051" width="60.28515625" style="593" customWidth="1"/>
    <col min="2052" max="2054" width="0" style="593" hidden="1" customWidth="1"/>
    <col min="2055" max="2055" width="11.5703125" style="593" customWidth="1"/>
    <col min="2056" max="2056" width="10.28515625" style="593" customWidth="1"/>
    <col min="2057" max="2057" width="10.42578125" style="593" customWidth="1"/>
    <col min="2058" max="2058" width="22.140625" style="593" customWidth="1"/>
    <col min="2059" max="2061" width="0" style="593" hidden="1" customWidth="1"/>
    <col min="2062" max="2072" width="9.140625" style="593" customWidth="1"/>
    <col min="2073" max="2305" width="9.140625" style="593"/>
    <col min="2306" max="2306" width="8.85546875" style="593" customWidth="1"/>
    <col min="2307" max="2307" width="60.28515625" style="593" customWidth="1"/>
    <col min="2308" max="2310" width="0" style="593" hidden="1" customWidth="1"/>
    <col min="2311" max="2311" width="11.5703125" style="593" customWidth="1"/>
    <col min="2312" max="2312" width="10.28515625" style="593" customWidth="1"/>
    <col min="2313" max="2313" width="10.42578125" style="593" customWidth="1"/>
    <col min="2314" max="2314" width="22.140625" style="593" customWidth="1"/>
    <col min="2315" max="2317" width="0" style="593" hidden="1" customWidth="1"/>
    <col min="2318" max="2328" width="9.140625" style="593" customWidth="1"/>
    <col min="2329" max="2561" width="9.140625" style="593"/>
    <col min="2562" max="2562" width="8.85546875" style="593" customWidth="1"/>
    <col min="2563" max="2563" width="60.28515625" style="593" customWidth="1"/>
    <col min="2564" max="2566" width="0" style="593" hidden="1" customWidth="1"/>
    <col min="2567" max="2567" width="11.5703125" style="593" customWidth="1"/>
    <col min="2568" max="2568" width="10.28515625" style="593" customWidth="1"/>
    <col min="2569" max="2569" width="10.42578125" style="593" customWidth="1"/>
    <col min="2570" max="2570" width="22.140625" style="593" customWidth="1"/>
    <col min="2571" max="2573" width="0" style="593" hidden="1" customWidth="1"/>
    <col min="2574" max="2584" width="9.140625" style="593" customWidth="1"/>
    <col min="2585" max="2817" width="9.140625" style="593"/>
    <col min="2818" max="2818" width="8.85546875" style="593" customWidth="1"/>
    <col min="2819" max="2819" width="60.28515625" style="593" customWidth="1"/>
    <col min="2820" max="2822" width="0" style="593" hidden="1" customWidth="1"/>
    <col min="2823" max="2823" width="11.5703125" style="593" customWidth="1"/>
    <col min="2824" max="2824" width="10.28515625" style="593" customWidth="1"/>
    <col min="2825" max="2825" width="10.42578125" style="593" customWidth="1"/>
    <col min="2826" max="2826" width="22.140625" style="593" customWidth="1"/>
    <col min="2827" max="2829" width="0" style="593" hidden="1" customWidth="1"/>
    <col min="2830" max="2840" width="9.140625" style="593" customWidth="1"/>
    <col min="2841" max="3073" width="9.140625" style="593"/>
    <col min="3074" max="3074" width="8.85546875" style="593" customWidth="1"/>
    <col min="3075" max="3075" width="60.28515625" style="593" customWidth="1"/>
    <col min="3076" max="3078" width="0" style="593" hidden="1" customWidth="1"/>
    <col min="3079" max="3079" width="11.5703125" style="593" customWidth="1"/>
    <col min="3080" max="3080" width="10.28515625" style="593" customWidth="1"/>
    <col min="3081" max="3081" width="10.42578125" style="593" customWidth="1"/>
    <col min="3082" max="3082" width="22.140625" style="593" customWidth="1"/>
    <col min="3083" max="3085" width="0" style="593" hidden="1" customWidth="1"/>
    <col min="3086" max="3096" width="9.140625" style="593" customWidth="1"/>
    <col min="3097" max="3329" width="9.140625" style="593"/>
    <col min="3330" max="3330" width="8.85546875" style="593" customWidth="1"/>
    <col min="3331" max="3331" width="60.28515625" style="593" customWidth="1"/>
    <col min="3332" max="3334" width="0" style="593" hidden="1" customWidth="1"/>
    <col min="3335" max="3335" width="11.5703125" style="593" customWidth="1"/>
    <col min="3336" max="3336" width="10.28515625" style="593" customWidth="1"/>
    <col min="3337" max="3337" width="10.42578125" style="593" customWidth="1"/>
    <col min="3338" max="3338" width="22.140625" style="593" customWidth="1"/>
    <col min="3339" max="3341" width="0" style="593" hidden="1" customWidth="1"/>
    <col min="3342" max="3352" width="9.140625" style="593" customWidth="1"/>
    <col min="3353" max="3585" width="9.140625" style="593"/>
    <col min="3586" max="3586" width="8.85546875" style="593" customWidth="1"/>
    <col min="3587" max="3587" width="60.28515625" style="593" customWidth="1"/>
    <col min="3588" max="3590" width="0" style="593" hidden="1" customWidth="1"/>
    <col min="3591" max="3591" width="11.5703125" style="593" customWidth="1"/>
    <col min="3592" max="3592" width="10.28515625" style="593" customWidth="1"/>
    <col min="3593" max="3593" width="10.42578125" style="593" customWidth="1"/>
    <col min="3594" max="3594" width="22.140625" style="593" customWidth="1"/>
    <col min="3595" max="3597" width="0" style="593" hidden="1" customWidth="1"/>
    <col min="3598" max="3608" width="9.140625" style="593" customWidth="1"/>
    <col min="3609" max="3841" width="9.140625" style="593"/>
    <col min="3842" max="3842" width="8.85546875" style="593" customWidth="1"/>
    <col min="3843" max="3843" width="60.28515625" style="593" customWidth="1"/>
    <col min="3844" max="3846" width="0" style="593" hidden="1" customWidth="1"/>
    <col min="3847" max="3847" width="11.5703125" style="593" customWidth="1"/>
    <col min="3848" max="3848" width="10.28515625" style="593" customWidth="1"/>
    <col min="3849" max="3849" width="10.42578125" style="593" customWidth="1"/>
    <col min="3850" max="3850" width="22.140625" style="593" customWidth="1"/>
    <col min="3851" max="3853" width="0" style="593" hidden="1" customWidth="1"/>
    <col min="3854" max="3864" width="9.140625" style="593" customWidth="1"/>
    <col min="3865" max="4097" width="9.140625" style="593"/>
    <col min="4098" max="4098" width="8.85546875" style="593" customWidth="1"/>
    <col min="4099" max="4099" width="60.28515625" style="593" customWidth="1"/>
    <col min="4100" max="4102" width="0" style="593" hidden="1" customWidth="1"/>
    <col min="4103" max="4103" width="11.5703125" style="593" customWidth="1"/>
    <col min="4104" max="4104" width="10.28515625" style="593" customWidth="1"/>
    <col min="4105" max="4105" width="10.42578125" style="593" customWidth="1"/>
    <col min="4106" max="4106" width="22.140625" style="593" customWidth="1"/>
    <col min="4107" max="4109" width="0" style="593" hidden="1" customWidth="1"/>
    <col min="4110" max="4120" width="9.140625" style="593" customWidth="1"/>
    <col min="4121" max="4353" width="9.140625" style="593"/>
    <col min="4354" max="4354" width="8.85546875" style="593" customWidth="1"/>
    <col min="4355" max="4355" width="60.28515625" style="593" customWidth="1"/>
    <col min="4356" max="4358" width="0" style="593" hidden="1" customWidth="1"/>
    <col min="4359" max="4359" width="11.5703125" style="593" customWidth="1"/>
    <col min="4360" max="4360" width="10.28515625" style="593" customWidth="1"/>
    <col min="4361" max="4361" width="10.42578125" style="593" customWidth="1"/>
    <col min="4362" max="4362" width="22.140625" style="593" customWidth="1"/>
    <col min="4363" max="4365" width="0" style="593" hidden="1" customWidth="1"/>
    <col min="4366" max="4376" width="9.140625" style="593" customWidth="1"/>
    <col min="4377" max="4609" width="9.140625" style="593"/>
    <col min="4610" max="4610" width="8.85546875" style="593" customWidth="1"/>
    <col min="4611" max="4611" width="60.28515625" style="593" customWidth="1"/>
    <col min="4612" max="4614" width="0" style="593" hidden="1" customWidth="1"/>
    <col min="4615" max="4615" width="11.5703125" style="593" customWidth="1"/>
    <col min="4616" max="4616" width="10.28515625" style="593" customWidth="1"/>
    <col min="4617" max="4617" width="10.42578125" style="593" customWidth="1"/>
    <col min="4618" max="4618" width="22.140625" style="593" customWidth="1"/>
    <col min="4619" max="4621" width="0" style="593" hidden="1" customWidth="1"/>
    <col min="4622" max="4632" width="9.140625" style="593" customWidth="1"/>
    <col min="4633" max="4865" width="9.140625" style="593"/>
    <col min="4866" max="4866" width="8.85546875" style="593" customWidth="1"/>
    <col min="4867" max="4867" width="60.28515625" style="593" customWidth="1"/>
    <col min="4868" max="4870" width="0" style="593" hidden="1" customWidth="1"/>
    <col min="4871" max="4871" width="11.5703125" style="593" customWidth="1"/>
    <col min="4872" max="4872" width="10.28515625" style="593" customWidth="1"/>
    <col min="4873" max="4873" width="10.42578125" style="593" customWidth="1"/>
    <col min="4874" max="4874" width="22.140625" style="593" customWidth="1"/>
    <col min="4875" max="4877" width="0" style="593" hidden="1" customWidth="1"/>
    <col min="4878" max="4888" width="9.140625" style="593" customWidth="1"/>
    <col min="4889" max="5121" width="9.140625" style="593"/>
    <col min="5122" max="5122" width="8.85546875" style="593" customWidth="1"/>
    <col min="5123" max="5123" width="60.28515625" style="593" customWidth="1"/>
    <col min="5124" max="5126" width="0" style="593" hidden="1" customWidth="1"/>
    <col min="5127" max="5127" width="11.5703125" style="593" customWidth="1"/>
    <col min="5128" max="5128" width="10.28515625" style="593" customWidth="1"/>
    <col min="5129" max="5129" width="10.42578125" style="593" customWidth="1"/>
    <col min="5130" max="5130" width="22.140625" style="593" customWidth="1"/>
    <col min="5131" max="5133" width="0" style="593" hidden="1" customWidth="1"/>
    <col min="5134" max="5144" width="9.140625" style="593" customWidth="1"/>
    <col min="5145" max="5377" width="9.140625" style="593"/>
    <col min="5378" max="5378" width="8.85546875" style="593" customWidth="1"/>
    <col min="5379" max="5379" width="60.28515625" style="593" customWidth="1"/>
    <col min="5380" max="5382" width="0" style="593" hidden="1" customWidth="1"/>
    <col min="5383" max="5383" width="11.5703125" style="593" customWidth="1"/>
    <col min="5384" max="5384" width="10.28515625" style="593" customWidth="1"/>
    <col min="5385" max="5385" width="10.42578125" style="593" customWidth="1"/>
    <col min="5386" max="5386" width="22.140625" style="593" customWidth="1"/>
    <col min="5387" max="5389" width="0" style="593" hidden="1" customWidth="1"/>
    <col min="5390" max="5400" width="9.140625" style="593" customWidth="1"/>
    <col min="5401" max="5633" width="9.140625" style="593"/>
    <col min="5634" max="5634" width="8.85546875" style="593" customWidth="1"/>
    <col min="5635" max="5635" width="60.28515625" style="593" customWidth="1"/>
    <col min="5636" max="5638" width="0" style="593" hidden="1" customWidth="1"/>
    <col min="5639" max="5639" width="11.5703125" style="593" customWidth="1"/>
    <col min="5640" max="5640" width="10.28515625" style="593" customWidth="1"/>
    <col min="5641" max="5641" width="10.42578125" style="593" customWidth="1"/>
    <col min="5642" max="5642" width="22.140625" style="593" customWidth="1"/>
    <col min="5643" max="5645" width="0" style="593" hidden="1" customWidth="1"/>
    <col min="5646" max="5656" width="9.140625" style="593" customWidth="1"/>
    <col min="5657" max="5889" width="9.140625" style="593"/>
    <col min="5890" max="5890" width="8.85546875" style="593" customWidth="1"/>
    <col min="5891" max="5891" width="60.28515625" style="593" customWidth="1"/>
    <col min="5892" max="5894" width="0" style="593" hidden="1" customWidth="1"/>
    <col min="5895" max="5895" width="11.5703125" style="593" customWidth="1"/>
    <col min="5896" max="5896" width="10.28515625" style="593" customWidth="1"/>
    <col min="5897" max="5897" width="10.42578125" style="593" customWidth="1"/>
    <col min="5898" max="5898" width="22.140625" style="593" customWidth="1"/>
    <col min="5899" max="5901" width="0" style="593" hidden="1" customWidth="1"/>
    <col min="5902" max="5912" width="9.140625" style="593" customWidth="1"/>
    <col min="5913" max="6145" width="9.140625" style="593"/>
    <col min="6146" max="6146" width="8.85546875" style="593" customWidth="1"/>
    <col min="6147" max="6147" width="60.28515625" style="593" customWidth="1"/>
    <col min="6148" max="6150" width="0" style="593" hidden="1" customWidth="1"/>
    <col min="6151" max="6151" width="11.5703125" style="593" customWidth="1"/>
    <col min="6152" max="6152" width="10.28515625" style="593" customWidth="1"/>
    <col min="6153" max="6153" width="10.42578125" style="593" customWidth="1"/>
    <col min="6154" max="6154" width="22.140625" style="593" customWidth="1"/>
    <col min="6155" max="6157" width="0" style="593" hidden="1" customWidth="1"/>
    <col min="6158" max="6168" width="9.140625" style="593" customWidth="1"/>
    <col min="6169" max="6401" width="9.140625" style="593"/>
    <col min="6402" max="6402" width="8.85546875" style="593" customWidth="1"/>
    <col min="6403" max="6403" width="60.28515625" style="593" customWidth="1"/>
    <col min="6404" max="6406" width="0" style="593" hidden="1" customWidth="1"/>
    <col min="6407" max="6407" width="11.5703125" style="593" customWidth="1"/>
    <col min="6408" max="6408" width="10.28515625" style="593" customWidth="1"/>
    <col min="6409" max="6409" width="10.42578125" style="593" customWidth="1"/>
    <col min="6410" max="6410" width="22.140625" style="593" customWidth="1"/>
    <col min="6411" max="6413" width="0" style="593" hidden="1" customWidth="1"/>
    <col min="6414" max="6424" width="9.140625" style="593" customWidth="1"/>
    <col min="6425" max="6657" width="9.140625" style="593"/>
    <col min="6658" max="6658" width="8.85546875" style="593" customWidth="1"/>
    <col min="6659" max="6659" width="60.28515625" style="593" customWidth="1"/>
    <col min="6660" max="6662" width="0" style="593" hidden="1" customWidth="1"/>
    <col min="6663" max="6663" width="11.5703125" style="593" customWidth="1"/>
    <col min="6664" max="6664" width="10.28515625" style="593" customWidth="1"/>
    <col min="6665" max="6665" width="10.42578125" style="593" customWidth="1"/>
    <col min="6666" max="6666" width="22.140625" style="593" customWidth="1"/>
    <col min="6667" max="6669" width="0" style="593" hidden="1" customWidth="1"/>
    <col min="6670" max="6680" width="9.140625" style="593" customWidth="1"/>
    <col min="6681" max="6913" width="9.140625" style="593"/>
    <col min="6914" max="6914" width="8.85546875" style="593" customWidth="1"/>
    <col min="6915" max="6915" width="60.28515625" style="593" customWidth="1"/>
    <col min="6916" max="6918" width="0" style="593" hidden="1" customWidth="1"/>
    <col min="6919" max="6919" width="11.5703125" style="593" customWidth="1"/>
    <col min="6920" max="6920" width="10.28515625" style="593" customWidth="1"/>
    <col min="6921" max="6921" width="10.42578125" style="593" customWidth="1"/>
    <col min="6922" max="6922" width="22.140625" style="593" customWidth="1"/>
    <col min="6923" max="6925" width="0" style="593" hidden="1" customWidth="1"/>
    <col min="6926" max="6936" width="9.140625" style="593" customWidth="1"/>
    <col min="6937" max="7169" width="9.140625" style="593"/>
    <col min="7170" max="7170" width="8.85546875" style="593" customWidth="1"/>
    <col min="7171" max="7171" width="60.28515625" style="593" customWidth="1"/>
    <col min="7172" max="7174" width="0" style="593" hidden="1" customWidth="1"/>
    <col min="7175" max="7175" width="11.5703125" style="593" customWidth="1"/>
    <col min="7176" max="7176" width="10.28515625" style="593" customWidth="1"/>
    <col min="7177" max="7177" width="10.42578125" style="593" customWidth="1"/>
    <col min="7178" max="7178" width="22.140625" style="593" customWidth="1"/>
    <col min="7179" max="7181" width="0" style="593" hidden="1" customWidth="1"/>
    <col min="7182" max="7192" width="9.140625" style="593" customWidth="1"/>
    <col min="7193" max="7425" width="9.140625" style="593"/>
    <col min="7426" max="7426" width="8.85546875" style="593" customWidth="1"/>
    <col min="7427" max="7427" width="60.28515625" style="593" customWidth="1"/>
    <col min="7428" max="7430" width="0" style="593" hidden="1" customWidth="1"/>
    <col min="7431" max="7431" width="11.5703125" style="593" customWidth="1"/>
    <col min="7432" max="7432" width="10.28515625" style="593" customWidth="1"/>
    <col min="7433" max="7433" width="10.42578125" style="593" customWidth="1"/>
    <col min="7434" max="7434" width="22.140625" style="593" customWidth="1"/>
    <col min="7435" max="7437" width="0" style="593" hidden="1" customWidth="1"/>
    <col min="7438" max="7448" width="9.140625" style="593" customWidth="1"/>
    <col min="7449" max="7681" width="9.140625" style="593"/>
    <col min="7682" max="7682" width="8.85546875" style="593" customWidth="1"/>
    <col min="7683" max="7683" width="60.28515625" style="593" customWidth="1"/>
    <col min="7684" max="7686" width="0" style="593" hidden="1" customWidth="1"/>
    <col min="7687" max="7687" width="11.5703125" style="593" customWidth="1"/>
    <col min="7688" max="7688" width="10.28515625" style="593" customWidth="1"/>
    <col min="7689" max="7689" width="10.42578125" style="593" customWidth="1"/>
    <col min="7690" max="7690" width="22.140625" style="593" customWidth="1"/>
    <col min="7691" max="7693" width="0" style="593" hidden="1" customWidth="1"/>
    <col min="7694" max="7704" width="9.140625" style="593" customWidth="1"/>
    <col min="7705" max="7937" width="9.140625" style="593"/>
    <col min="7938" max="7938" width="8.85546875" style="593" customWidth="1"/>
    <col min="7939" max="7939" width="60.28515625" style="593" customWidth="1"/>
    <col min="7940" max="7942" width="0" style="593" hidden="1" customWidth="1"/>
    <col min="7943" max="7943" width="11.5703125" style="593" customWidth="1"/>
    <col min="7944" max="7944" width="10.28515625" style="593" customWidth="1"/>
    <col min="7945" max="7945" width="10.42578125" style="593" customWidth="1"/>
    <col min="7946" max="7946" width="22.140625" style="593" customWidth="1"/>
    <col min="7947" max="7949" width="0" style="593" hidden="1" customWidth="1"/>
    <col min="7950" max="7960" width="9.140625" style="593" customWidth="1"/>
    <col min="7961" max="8193" width="9.140625" style="593"/>
    <col min="8194" max="8194" width="8.85546875" style="593" customWidth="1"/>
    <col min="8195" max="8195" width="60.28515625" style="593" customWidth="1"/>
    <col min="8196" max="8198" width="0" style="593" hidden="1" customWidth="1"/>
    <col min="8199" max="8199" width="11.5703125" style="593" customWidth="1"/>
    <col min="8200" max="8200" width="10.28515625" style="593" customWidth="1"/>
    <col min="8201" max="8201" width="10.42578125" style="593" customWidth="1"/>
    <col min="8202" max="8202" width="22.140625" style="593" customWidth="1"/>
    <col min="8203" max="8205" width="0" style="593" hidden="1" customWidth="1"/>
    <col min="8206" max="8216" width="9.140625" style="593" customWidth="1"/>
    <col min="8217" max="8449" width="9.140625" style="593"/>
    <col min="8450" max="8450" width="8.85546875" style="593" customWidth="1"/>
    <col min="8451" max="8451" width="60.28515625" style="593" customWidth="1"/>
    <col min="8452" max="8454" width="0" style="593" hidden="1" customWidth="1"/>
    <col min="8455" max="8455" width="11.5703125" style="593" customWidth="1"/>
    <col min="8456" max="8456" width="10.28515625" style="593" customWidth="1"/>
    <col min="8457" max="8457" width="10.42578125" style="593" customWidth="1"/>
    <col min="8458" max="8458" width="22.140625" style="593" customWidth="1"/>
    <col min="8459" max="8461" width="0" style="593" hidden="1" customWidth="1"/>
    <col min="8462" max="8472" width="9.140625" style="593" customWidth="1"/>
    <col min="8473" max="8705" width="9.140625" style="593"/>
    <col min="8706" max="8706" width="8.85546875" style="593" customWidth="1"/>
    <col min="8707" max="8707" width="60.28515625" style="593" customWidth="1"/>
    <col min="8708" max="8710" width="0" style="593" hidden="1" customWidth="1"/>
    <col min="8711" max="8711" width="11.5703125" style="593" customWidth="1"/>
    <col min="8712" max="8712" width="10.28515625" style="593" customWidth="1"/>
    <col min="8713" max="8713" width="10.42578125" style="593" customWidth="1"/>
    <col min="8714" max="8714" width="22.140625" style="593" customWidth="1"/>
    <col min="8715" max="8717" width="0" style="593" hidden="1" customWidth="1"/>
    <col min="8718" max="8728" width="9.140625" style="593" customWidth="1"/>
    <col min="8729" max="8961" width="9.140625" style="593"/>
    <col min="8962" max="8962" width="8.85546875" style="593" customWidth="1"/>
    <col min="8963" max="8963" width="60.28515625" style="593" customWidth="1"/>
    <col min="8964" max="8966" width="0" style="593" hidden="1" customWidth="1"/>
    <col min="8967" max="8967" width="11.5703125" style="593" customWidth="1"/>
    <col min="8968" max="8968" width="10.28515625" style="593" customWidth="1"/>
    <col min="8969" max="8969" width="10.42578125" style="593" customWidth="1"/>
    <col min="8970" max="8970" width="22.140625" style="593" customWidth="1"/>
    <col min="8971" max="8973" width="0" style="593" hidden="1" customWidth="1"/>
    <col min="8974" max="8984" width="9.140625" style="593" customWidth="1"/>
    <col min="8985" max="9217" width="9.140625" style="593"/>
    <col min="9218" max="9218" width="8.85546875" style="593" customWidth="1"/>
    <col min="9219" max="9219" width="60.28515625" style="593" customWidth="1"/>
    <col min="9220" max="9222" width="0" style="593" hidden="1" customWidth="1"/>
    <col min="9223" max="9223" width="11.5703125" style="593" customWidth="1"/>
    <col min="9224" max="9224" width="10.28515625" style="593" customWidth="1"/>
    <col min="9225" max="9225" width="10.42578125" style="593" customWidth="1"/>
    <col min="9226" max="9226" width="22.140625" style="593" customWidth="1"/>
    <col min="9227" max="9229" width="0" style="593" hidden="1" customWidth="1"/>
    <col min="9230" max="9240" width="9.140625" style="593" customWidth="1"/>
    <col min="9241" max="9473" width="9.140625" style="593"/>
    <col min="9474" max="9474" width="8.85546875" style="593" customWidth="1"/>
    <col min="9475" max="9475" width="60.28515625" style="593" customWidth="1"/>
    <col min="9476" max="9478" width="0" style="593" hidden="1" customWidth="1"/>
    <col min="9479" max="9479" width="11.5703125" style="593" customWidth="1"/>
    <col min="9480" max="9480" width="10.28515625" style="593" customWidth="1"/>
    <col min="9481" max="9481" width="10.42578125" style="593" customWidth="1"/>
    <col min="9482" max="9482" width="22.140625" style="593" customWidth="1"/>
    <col min="9483" max="9485" width="0" style="593" hidden="1" customWidth="1"/>
    <col min="9486" max="9496" width="9.140625" style="593" customWidth="1"/>
    <col min="9497" max="9729" width="9.140625" style="593"/>
    <col min="9730" max="9730" width="8.85546875" style="593" customWidth="1"/>
    <col min="9731" max="9731" width="60.28515625" style="593" customWidth="1"/>
    <col min="9732" max="9734" width="0" style="593" hidden="1" customWidth="1"/>
    <col min="9735" max="9735" width="11.5703125" style="593" customWidth="1"/>
    <col min="9736" max="9736" width="10.28515625" style="593" customWidth="1"/>
    <col min="9737" max="9737" width="10.42578125" style="593" customWidth="1"/>
    <col min="9738" max="9738" width="22.140625" style="593" customWidth="1"/>
    <col min="9739" max="9741" width="0" style="593" hidden="1" customWidth="1"/>
    <col min="9742" max="9752" width="9.140625" style="593" customWidth="1"/>
    <col min="9753" max="9985" width="9.140625" style="593"/>
    <col min="9986" max="9986" width="8.85546875" style="593" customWidth="1"/>
    <col min="9987" max="9987" width="60.28515625" style="593" customWidth="1"/>
    <col min="9988" max="9990" width="0" style="593" hidden="1" customWidth="1"/>
    <col min="9991" max="9991" width="11.5703125" style="593" customWidth="1"/>
    <col min="9992" max="9992" width="10.28515625" style="593" customWidth="1"/>
    <col min="9993" max="9993" width="10.42578125" style="593" customWidth="1"/>
    <col min="9994" max="9994" width="22.140625" style="593" customWidth="1"/>
    <col min="9995" max="9997" width="0" style="593" hidden="1" customWidth="1"/>
    <col min="9998" max="10008" width="9.140625" style="593" customWidth="1"/>
    <col min="10009" max="10241" width="9.140625" style="593"/>
    <col min="10242" max="10242" width="8.85546875" style="593" customWidth="1"/>
    <col min="10243" max="10243" width="60.28515625" style="593" customWidth="1"/>
    <col min="10244" max="10246" width="0" style="593" hidden="1" customWidth="1"/>
    <col min="10247" max="10247" width="11.5703125" style="593" customWidth="1"/>
    <col min="10248" max="10248" width="10.28515625" style="593" customWidth="1"/>
    <col min="10249" max="10249" width="10.42578125" style="593" customWidth="1"/>
    <col min="10250" max="10250" width="22.140625" style="593" customWidth="1"/>
    <col min="10251" max="10253" width="0" style="593" hidden="1" customWidth="1"/>
    <col min="10254" max="10264" width="9.140625" style="593" customWidth="1"/>
    <col min="10265" max="10497" width="9.140625" style="593"/>
    <col min="10498" max="10498" width="8.85546875" style="593" customWidth="1"/>
    <col min="10499" max="10499" width="60.28515625" style="593" customWidth="1"/>
    <col min="10500" max="10502" width="0" style="593" hidden="1" customWidth="1"/>
    <col min="10503" max="10503" width="11.5703125" style="593" customWidth="1"/>
    <col min="10504" max="10504" width="10.28515625" style="593" customWidth="1"/>
    <col min="10505" max="10505" width="10.42578125" style="593" customWidth="1"/>
    <col min="10506" max="10506" width="22.140625" style="593" customWidth="1"/>
    <col min="10507" max="10509" width="0" style="593" hidden="1" customWidth="1"/>
    <col min="10510" max="10520" width="9.140625" style="593" customWidth="1"/>
    <col min="10521" max="10753" width="9.140625" style="593"/>
    <col min="10754" max="10754" width="8.85546875" style="593" customWidth="1"/>
    <col min="10755" max="10755" width="60.28515625" style="593" customWidth="1"/>
    <col min="10756" max="10758" width="0" style="593" hidden="1" customWidth="1"/>
    <col min="10759" max="10759" width="11.5703125" style="593" customWidth="1"/>
    <col min="10760" max="10760" width="10.28515625" style="593" customWidth="1"/>
    <col min="10761" max="10761" width="10.42578125" style="593" customWidth="1"/>
    <col min="10762" max="10762" width="22.140625" style="593" customWidth="1"/>
    <col min="10763" max="10765" width="0" style="593" hidden="1" customWidth="1"/>
    <col min="10766" max="10776" width="9.140625" style="593" customWidth="1"/>
    <col min="10777" max="11009" width="9.140625" style="593"/>
    <col min="11010" max="11010" width="8.85546875" style="593" customWidth="1"/>
    <col min="11011" max="11011" width="60.28515625" style="593" customWidth="1"/>
    <col min="11012" max="11014" width="0" style="593" hidden="1" customWidth="1"/>
    <col min="11015" max="11015" width="11.5703125" style="593" customWidth="1"/>
    <col min="11016" max="11016" width="10.28515625" style="593" customWidth="1"/>
    <col min="11017" max="11017" width="10.42578125" style="593" customWidth="1"/>
    <col min="11018" max="11018" width="22.140625" style="593" customWidth="1"/>
    <col min="11019" max="11021" width="0" style="593" hidden="1" customWidth="1"/>
    <col min="11022" max="11032" width="9.140625" style="593" customWidth="1"/>
    <col min="11033" max="11265" width="9.140625" style="593"/>
    <col min="11266" max="11266" width="8.85546875" style="593" customWidth="1"/>
    <col min="11267" max="11267" width="60.28515625" style="593" customWidth="1"/>
    <col min="11268" max="11270" width="0" style="593" hidden="1" customWidth="1"/>
    <col min="11271" max="11271" width="11.5703125" style="593" customWidth="1"/>
    <col min="11272" max="11272" width="10.28515625" style="593" customWidth="1"/>
    <col min="11273" max="11273" width="10.42578125" style="593" customWidth="1"/>
    <col min="11274" max="11274" width="22.140625" style="593" customWidth="1"/>
    <col min="11275" max="11277" width="0" style="593" hidden="1" customWidth="1"/>
    <col min="11278" max="11288" width="9.140625" style="593" customWidth="1"/>
    <col min="11289" max="11521" width="9.140625" style="593"/>
    <col min="11522" max="11522" width="8.85546875" style="593" customWidth="1"/>
    <col min="11523" max="11523" width="60.28515625" style="593" customWidth="1"/>
    <col min="11524" max="11526" width="0" style="593" hidden="1" customWidth="1"/>
    <col min="11527" max="11527" width="11.5703125" style="593" customWidth="1"/>
    <col min="11528" max="11528" width="10.28515625" style="593" customWidth="1"/>
    <col min="11529" max="11529" width="10.42578125" style="593" customWidth="1"/>
    <col min="11530" max="11530" width="22.140625" style="593" customWidth="1"/>
    <col min="11531" max="11533" width="0" style="593" hidden="1" customWidth="1"/>
    <col min="11534" max="11544" width="9.140625" style="593" customWidth="1"/>
    <col min="11545" max="11777" width="9.140625" style="593"/>
    <col min="11778" max="11778" width="8.85546875" style="593" customWidth="1"/>
    <col min="11779" max="11779" width="60.28515625" style="593" customWidth="1"/>
    <col min="11780" max="11782" width="0" style="593" hidden="1" customWidth="1"/>
    <col min="11783" max="11783" width="11.5703125" style="593" customWidth="1"/>
    <col min="11784" max="11784" width="10.28515625" style="593" customWidth="1"/>
    <col min="11785" max="11785" width="10.42578125" style="593" customWidth="1"/>
    <col min="11786" max="11786" width="22.140625" style="593" customWidth="1"/>
    <col min="11787" max="11789" width="0" style="593" hidden="1" customWidth="1"/>
    <col min="11790" max="11800" width="9.140625" style="593" customWidth="1"/>
    <col min="11801" max="12033" width="9.140625" style="593"/>
    <col min="12034" max="12034" width="8.85546875" style="593" customWidth="1"/>
    <col min="12035" max="12035" width="60.28515625" style="593" customWidth="1"/>
    <col min="12036" max="12038" width="0" style="593" hidden="1" customWidth="1"/>
    <col min="12039" max="12039" width="11.5703125" style="593" customWidth="1"/>
    <col min="12040" max="12040" width="10.28515625" style="593" customWidth="1"/>
    <col min="12041" max="12041" width="10.42578125" style="593" customWidth="1"/>
    <col min="12042" max="12042" width="22.140625" style="593" customWidth="1"/>
    <col min="12043" max="12045" width="0" style="593" hidden="1" customWidth="1"/>
    <col min="12046" max="12056" width="9.140625" style="593" customWidth="1"/>
    <col min="12057" max="12289" width="9.140625" style="593"/>
    <col min="12290" max="12290" width="8.85546875" style="593" customWidth="1"/>
    <col min="12291" max="12291" width="60.28515625" style="593" customWidth="1"/>
    <col min="12292" max="12294" width="0" style="593" hidden="1" customWidth="1"/>
    <col min="12295" max="12295" width="11.5703125" style="593" customWidth="1"/>
    <col min="12296" max="12296" width="10.28515625" style="593" customWidth="1"/>
    <col min="12297" max="12297" width="10.42578125" style="593" customWidth="1"/>
    <col min="12298" max="12298" width="22.140625" style="593" customWidth="1"/>
    <col min="12299" max="12301" width="0" style="593" hidden="1" customWidth="1"/>
    <col min="12302" max="12312" width="9.140625" style="593" customWidth="1"/>
    <col min="12313" max="12545" width="9.140625" style="593"/>
    <col min="12546" max="12546" width="8.85546875" style="593" customWidth="1"/>
    <col min="12547" max="12547" width="60.28515625" style="593" customWidth="1"/>
    <col min="12548" max="12550" width="0" style="593" hidden="1" customWidth="1"/>
    <col min="12551" max="12551" width="11.5703125" style="593" customWidth="1"/>
    <col min="12552" max="12552" width="10.28515625" style="593" customWidth="1"/>
    <col min="12553" max="12553" width="10.42578125" style="593" customWidth="1"/>
    <col min="12554" max="12554" width="22.140625" style="593" customWidth="1"/>
    <col min="12555" max="12557" width="0" style="593" hidden="1" customWidth="1"/>
    <col min="12558" max="12568" width="9.140625" style="593" customWidth="1"/>
    <col min="12569" max="12801" width="9.140625" style="593"/>
    <col min="12802" max="12802" width="8.85546875" style="593" customWidth="1"/>
    <col min="12803" max="12803" width="60.28515625" style="593" customWidth="1"/>
    <col min="12804" max="12806" width="0" style="593" hidden="1" customWidth="1"/>
    <col min="12807" max="12807" width="11.5703125" style="593" customWidth="1"/>
    <col min="12808" max="12808" width="10.28515625" style="593" customWidth="1"/>
    <col min="12809" max="12809" width="10.42578125" style="593" customWidth="1"/>
    <col min="12810" max="12810" width="22.140625" style="593" customWidth="1"/>
    <col min="12811" max="12813" width="0" style="593" hidden="1" customWidth="1"/>
    <col min="12814" max="12824" width="9.140625" style="593" customWidth="1"/>
    <col min="12825" max="13057" width="9.140625" style="593"/>
    <col min="13058" max="13058" width="8.85546875" style="593" customWidth="1"/>
    <col min="13059" max="13059" width="60.28515625" style="593" customWidth="1"/>
    <col min="13060" max="13062" width="0" style="593" hidden="1" customWidth="1"/>
    <col min="13063" max="13063" width="11.5703125" style="593" customWidth="1"/>
    <col min="13064" max="13064" width="10.28515625" style="593" customWidth="1"/>
    <col min="13065" max="13065" width="10.42578125" style="593" customWidth="1"/>
    <col min="13066" max="13066" width="22.140625" style="593" customWidth="1"/>
    <col min="13067" max="13069" width="0" style="593" hidden="1" customWidth="1"/>
    <col min="13070" max="13080" width="9.140625" style="593" customWidth="1"/>
    <col min="13081" max="13313" width="9.140625" style="593"/>
    <col min="13314" max="13314" width="8.85546875" style="593" customWidth="1"/>
    <col min="13315" max="13315" width="60.28515625" style="593" customWidth="1"/>
    <col min="13316" max="13318" width="0" style="593" hidden="1" customWidth="1"/>
    <col min="13319" max="13319" width="11.5703125" style="593" customWidth="1"/>
    <col min="13320" max="13320" width="10.28515625" style="593" customWidth="1"/>
    <col min="13321" max="13321" width="10.42578125" style="593" customWidth="1"/>
    <col min="13322" max="13322" width="22.140625" style="593" customWidth="1"/>
    <col min="13323" max="13325" width="0" style="593" hidden="1" customWidth="1"/>
    <col min="13326" max="13336" width="9.140625" style="593" customWidth="1"/>
    <col min="13337" max="13569" width="9.140625" style="593"/>
    <col min="13570" max="13570" width="8.85546875" style="593" customWidth="1"/>
    <col min="13571" max="13571" width="60.28515625" style="593" customWidth="1"/>
    <col min="13572" max="13574" width="0" style="593" hidden="1" customWidth="1"/>
    <col min="13575" max="13575" width="11.5703125" style="593" customWidth="1"/>
    <col min="13576" max="13576" width="10.28515625" style="593" customWidth="1"/>
    <col min="13577" max="13577" width="10.42578125" style="593" customWidth="1"/>
    <col min="13578" max="13578" width="22.140625" style="593" customWidth="1"/>
    <col min="13579" max="13581" width="0" style="593" hidden="1" customWidth="1"/>
    <col min="13582" max="13592" width="9.140625" style="593" customWidth="1"/>
    <col min="13593" max="13825" width="9.140625" style="593"/>
    <col min="13826" max="13826" width="8.85546875" style="593" customWidth="1"/>
    <col min="13827" max="13827" width="60.28515625" style="593" customWidth="1"/>
    <col min="13828" max="13830" width="0" style="593" hidden="1" customWidth="1"/>
    <col min="13831" max="13831" width="11.5703125" style="593" customWidth="1"/>
    <col min="13832" max="13832" width="10.28515625" style="593" customWidth="1"/>
    <col min="13833" max="13833" width="10.42578125" style="593" customWidth="1"/>
    <col min="13834" max="13834" width="22.140625" style="593" customWidth="1"/>
    <col min="13835" max="13837" width="0" style="593" hidden="1" customWidth="1"/>
    <col min="13838" max="13848" width="9.140625" style="593" customWidth="1"/>
    <col min="13849" max="14081" width="9.140625" style="593"/>
    <col min="14082" max="14082" width="8.85546875" style="593" customWidth="1"/>
    <col min="14083" max="14083" width="60.28515625" style="593" customWidth="1"/>
    <col min="14084" max="14086" width="0" style="593" hidden="1" customWidth="1"/>
    <col min="14087" max="14087" width="11.5703125" style="593" customWidth="1"/>
    <col min="14088" max="14088" width="10.28515625" style="593" customWidth="1"/>
    <col min="14089" max="14089" width="10.42578125" style="593" customWidth="1"/>
    <col min="14090" max="14090" width="22.140625" style="593" customWidth="1"/>
    <col min="14091" max="14093" width="0" style="593" hidden="1" customWidth="1"/>
    <col min="14094" max="14104" width="9.140625" style="593" customWidth="1"/>
    <col min="14105" max="14337" width="9.140625" style="593"/>
    <col min="14338" max="14338" width="8.85546875" style="593" customWidth="1"/>
    <col min="14339" max="14339" width="60.28515625" style="593" customWidth="1"/>
    <col min="14340" max="14342" width="0" style="593" hidden="1" customWidth="1"/>
    <col min="14343" max="14343" width="11.5703125" style="593" customWidth="1"/>
    <col min="14344" max="14344" width="10.28515625" style="593" customWidth="1"/>
    <col min="14345" max="14345" width="10.42578125" style="593" customWidth="1"/>
    <col min="14346" max="14346" width="22.140625" style="593" customWidth="1"/>
    <col min="14347" max="14349" width="0" style="593" hidden="1" customWidth="1"/>
    <col min="14350" max="14360" width="9.140625" style="593" customWidth="1"/>
    <col min="14361" max="14593" width="9.140625" style="593"/>
    <col min="14594" max="14594" width="8.85546875" style="593" customWidth="1"/>
    <col min="14595" max="14595" width="60.28515625" style="593" customWidth="1"/>
    <col min="14596" max="14598" width="0" style="593" hidden="1" customWidth="1"/>
    <col min="14599" max="14599" width="11.5703125" style="593" customWidth="1"/>
    <col min="14600" max="14600" width="10.28515625" style="593" customWidth="1"/>
    <col min="14601" max="14601" width="10.42578125" style="593" customWidth="1"/>
    <col min="14602" max="14602" width="22.140625" style="593" customWidth="1"/>
    <col min="14603" max="14605" width="0" style="593" hidden="1" customWidth="1"/>
    <col min="14606" max="14616" width="9.140625" style="593" customWidth="1"/>
    <col min="14617" max="14849" width="9.140625" style="593"/>
    <col min="14850" max="14850" width="8.85546875" style="593" customWidth="1"/>
    <col min="14851" max="14851" width="60.28515625" style="593" customWidth="1"/>
    <col min="14852" max="14854" width="0" style="593" hidden="1" customWidth="1"/>
    <col min="14855" max="14855" width="11.5703125" style="593" customWidth="1"/>
    <col min="14856" max="14856" width="10.28515625" style="593" customWidth="1"/>
    <col min="14857" max="14857" width="10.42578125" style="593" customWidth="1"/>
    <col min="14858" max="14858" width="22.140625" style="593" customWidth="1"/>
    <col min="14859" max="14861" width="0" style="593" hidden="1" customWidth="1"/>
    <col min="14862" max="14872" width="9.140625" style="593" customWidth="1"/>
    <col min="14873" max="15105" width="9.140625" style="593"/>
    <col min="15106" max="15106" width="8.85546875" style="593" customWidth="1"/>
    <col min="15107" max="15107" width="60.28515625" style="593" customWidth="1"/>
    <col min="15108" max="15110" width="0" style="593" hidden="1" customWidth="1"/>
    <col min="15111" max="15111" width="11.5703125" style="593" customWidth="1"/>
    <col min="15112" max="15112" width="10.28515625" style="593" customWidth="1"/>
    <col min="15113" max="15113" width="10.42578125" style="593" customWidth="1"/>
    <col min="15114" max="15114" width="22.140625" style="593" customWidth="1"/>
    <col min="15115" max="15117" width="0" style="593" hidden="1" customWidth="1"/>
    <col min="15118" max="15128" width="9.140625" style="593" customWidth="1"/>
    <col min="15129" max="15361" width="9.140625" style="593"/>
    <col min="15362" max="15362" width="8.85546875" style="593" customWidth="1"/>
    <col min="15363" max="15363" width="60.28515625" style="593" customWidth="1"/>
    <col min="15364" max="15366" width="0" style="593" hidden="1" customWidth="1"/>
    <col min="15367" max="15367" width="11.5703125" style="593" customWidth="1"/>
    <col min="15368" max="15368" width="10.28515625" style="593" customWidth="1"/>
    <col min="15369" max="15369" width="10.42578125" style="593" customWidth="1"/>
    <col min="15370" max="15370" width="22.140625" style="593" customWidth="1"/>
    <col min="15371" max="15373" width="0" style="593" hidden="1" customWidth="1"/>
    <col min="15374" max="15384" width="9.140625" style="593" customWidth="1"/>
    <col min="15385" max="15617" width="9.140625" style="593"/>
    <col min="15618" max="15618" width="8.85546875" style="593" customWidth="1"/>
    <col min="15619" max="15619" width="60.28515625" style="593" customWidth="1"/>
    <col min="15620" max="15622" width="0" style="593" hidden="1" customWidth="1"/>
    <col min="15623" max="15623" width="11.5703125" style="593" customWidth="1"/>
    <col min="15624" max="15624" width="10.28515625" style="593" customWidth="1"/>
    <col min="15625" max="15625" width="10.42578125" style="593" customWidth="1"/>
    <col min="15626" max="15626" width="22.140625" style="593" customWidth="1"/>
    <col min="15627" max="15629" width="0" style="593" hidden="1" customWidth="1"/>
    <col min="15630" max="15640" width="9.140625" style="593" customWidth="1"/>
    <col min="15641" max="15873" width="9.140625" style="593"/>
    <col min="15874" max="15874" width="8.85546875" style="593" customWidth="1"/>
    <col min="15875" max="15875" width="60.28515625" style="593" customWidth="1"/>
    <col min="15876" max="15878" width="0" style="593" hidden="1" customWidth="1"/>
    <col min="15879" max="15879" width="11.5703125" style="593" customWidth="1"/>
    <col min="15880" max="15880" width="10.28515625" style="593" customWidth="1"/>
    <col min="15881" max="15881" width="10.42578125" style="593" customWidth="1"/>
    <col min="15882" max="15882" width="22.140625" style="593" customWidth="1"/>
    <col min="15883" max="15885" width="0" style="593" hidden="1" customWidth="1"/>
    <col min="15886" max="15896" width="9.140625" style="593" customWidth="1"/>
    <col min="15897" max="16129" width="9.140625" style="593"/>
    <col min="16130" max="16130" width="8.85546875" style="593" customWidth="1"/>
    <col min="16131" max="16131" width="60.28515625" style="593" customWidth="1"/>
    <col min="16132" max="16134" width="0" style="593" hidden="1" customWidth="1"/>
    <col min="16135" max="16135" width="11.5703125" style="593" customWidth="1"/>
    <col min="16136" max="16136" width="10.28515625" style="593" customWidth="1"/>
    <col min="16137" max="16137" width="10.42578125" style="593" customWidth="1"/>
    <col min="16138" max="16138" width="22.140625" style="593" customWidth="1"/>
    <col min="16139" max="16141" width="0" style="593" hidden="1" customWidth="1"/>
    <col min="16142" max="16152" width="9.140625" style="593" customWidth="1"/>
    <col min="16153" max="16384" width="9.140625" style="593"/>
  </cols>
  <sheetData>
    <row r="1" spans="10:10" ht="15.75" hidden="1" x14ac:dyDescent="0.25">
      <c r="J1" s="617" t="s">
        <v>826</v>
      </c>
    </row>
    <row r="2" spans="10:10" ht="15.75" hidden="1" x14ac:dyDescent="0.25">
      <c r="J2" s="617" t="s">
        <v>808</v>
      </c>
    </row>
    <row r="3" spans="10:10" ht="15.75" hidden="1" x14ac:dyDescent="0.25">
      <c r="J3" s="617" t="s">
        <v>450</v>
      </c>
    </row>
    <row r="4" spans="10:10" ht="15.75" hidden="1" x14ac:dyDescent="0.25">
      <c r="J4" s="617" t="s">
        <v>827</v>
      </c>
    </row>
    <row r="5" spans="10:10" ht="15.75" hidden="1" x14ac:dyDescent="0.25">
      <c r="J5" s="254" t="s">
        <v>828</v>
      </c>
    </row>
    <row r="6" spans="10:10" hidden="1" x14ac:dyDescent="0.2"/>
    <row r="7" spans="10:10" ht="15.75" hidden="1" x14ac:dyDescent="0.25">
      <c r="J7" s="1019" t="s">
        <v>829</v>
      </c>
    </row>
    <row r="8" spans="10:10" ht="15.75" hidden="1" x14ac:dyDescent="0.25">
      <c r="J8" s="1019" t="s">
        <v>451</v>
      </c>
    </row>
    <row r="9" spans="10:10" ht="15.75" hidden="1" x14ac:dyDescent="0.25">
      <c r="J9" s="1019" t="s">
        <v>628</v>
      </c>
    </row>
    <row r="10" spans="10:10" ht="15.75" hidden="1" x14ac:dyDescent="0.25">
      <c r="J10" s="1019" t="s">
        <v>449</v>
      </c>
    </row>
    <row r="11" spans="10:10" ht="15.75" hidden="1" x14ac:dyDescent="0.2">
      <c r="J11" s="1020" t="s">
        <v>830</v>
      </c>
    </row>
    <row r="12" spans="10:10" hidden="1" x14ac:dyDescent="0.2">
      <c r="J12" s="618"/>
    </row>
    <row r="13" spans="10:10" ht="15.75" hidden="1" x14ac:dyDescent="0.2">
      <c r="J13" s="1020" t="s">
        <v>447</v>
      </c>
    </row>
    <row r="14" spans="10:10" hidden="1" x14ac:dyDescent="0.2">
      <c r="J14" s="571"/>
    </row>
    <row r="15" spans="10:10" ht="15.75" hidden="1" x14ac:dyDescent="0.2">
      <c r="J15" s="1020" t="s">
        <v>446</v>
      </c>
    </row>
    <row r="16" spans="10:10" ht="15.75" hidden="1" x14ac:dyDescent="0.2">
      <c r="J16" s="1020"/>
    </row>
    <row r="17" spans="2:18" ht="15.75" x14ac:dyDescent="0.25">
      <c r="D17" s="1392" t="s">
        <v>752</v>
      </c>
      <c r="E17" s="1392"/>
      <c r="F17" s="1392"/>
      <c r="G17" s="1392"/>
      <c r="H17" s="1392"/>
      <c r="I17" s="1392"/>
      <c r="J17" s="1392"/>
    </row>
    <row r="18" spans="2:18" ht="15.75" x14ac:dyDescent="0.25">
      <c r="D18" s="1392" t="s">
        <v>451</v>
      </c>
      <c r="E18" s="1392"/>
      <c r="F18" s="1392"/>
      <c r="G18" s="1392"/>
      <c r="H18" s="1392"/>
      <c r="I18" s="1392"/>
      <c r="J18" s="1392"/>
    </row>
    <row r="19" spans="2:18" ht="15.75" x14ac:dyDescent="0.25">
      <c r="B19" s="1392" t="s">
        <v>450</v>
      </c>
      <c r="C19" s="1392"/>
      <c r="D19" s="1392"/>
      <c r="E19" s="1392"/>
      <c r="F19" s="1392"/>
      <c r="G19" s="1392"/>
      <c r="H19" s="1392"/>
      <c r="I19" s="1392"/>
      <c r="J19" s="1392"/>
    </row>
    <row r="20" spans="2:18" ht="15.75" x14ac:dyDescent="0.25">
      <c r="D20" s="1392" t="s">
        <v>449</v>
      </c>
      <c r="E20" s="1392"/>
      <c r="F20" s="1392"/>
      <c r="G20" s="1392"/>
      <c r="H20" s="1392"/>
      <c r="I20" s="1392"/>
      <c r="J20" s="1392"/>
    </row>
    <row r="21" spans="2:18" ht="15.75" x14ac:dyDescent="0.2">
      <c r="D21" s="1393" t="s">
        <v>909</v>
      </c>
      <c r="E21" s="1393"/>
      <c r="F21" s="1393"/>
      <c r="G21" s="1393"/>
      <c r="H21" s="1393"/>
      <c r="I21" s="1393"/>
      <c r="J21" s="1393"/>
    </row>
    <row r="23" spans="2:18" ht="15.75" x14ac:dyDescent="0.25">
      <c r="E23" s="254"/>
      <c r="F23" s="254"/>
      <c r="G23" s="254"/>
      <c r="H23" s="254"/>
      <c r="I23" s="254"/>
      <c r="J23" s="1018" t="s">
        <v>447</v>
      </c>
    </row>
    <row r="24" spans="2:18" ht="15.75" x14ac:dyDescent="0.25">
      <c r="E24" s="254"/>
      <c r="F24" s="254"/>
      <c r="G24" s="254"/>
      <c r="H24" s="254"/>
      <c r="I24" s="254"/>
      <c r="J24" s="384"/>
    </row>
    <row r="25" spans="2:18" ht="15.75" x14ac:dyDescent="0.25">
      <c r="E25" s="254"/>
      <c r="F25" s="254"/>
      <c r="G25" s="254"/>
      <c r="H25" s="254"/>
      <c r="I25" s="254"/>
      <c r="J25" s="1018" t="s">
        <v>446</v>
      </c>
    </row>
    <row r="26" spans="2:18" ht="33" customHeight="1" x14ac:dyDescent="0.25">
      <c r="D26" s="1392" t="s">
        <v>843</v>
      </c>
      <c r="E26" s="1392"/>
      <c r="F26" s="1392"/>
      <c r="G26" s="1392"/>
      <c r="H26" s="1392"/>
      <c r="I26" s="1392"/>
      <c r="J26" s="1392"/>
      <c r="M26" s="1019" t="s">
        <v>831</v>
      </c>
      <c r="N26" s="446"/>
      <c r="O26" s="620"/>
      <c r="P26" s="620"/>
      <c r="Q26" s="620"/>
      <c r="R26" s="620"/>
    </row>
    <row r="27" spans="2:18" ht="15.75" x14ac:dyDescent="0.25">
      <c r="D27" s="1392" t="s">
        <v>451</v>
      </c>
      <c r="E27" s="1392"/>
      <c r="F27" s="1392"/>
      <c r="G27" s="1392"/>
      <c r="H27" s="1392"/>
      <c r="I27" s="1392"/>
      <c r="J27" s="1392"/>
      <c r="M27" s="1019" t="s">
        <v>451</v>
      </c>
      <c r="N27" s="447"/>
      <c r="P27" s="620"/>
      <c r="Q27" s="620"/>
      <c r="R27" s="620"/>
    </row>
    <row r="28" spans="2:18" ht="15.75" x14ac:dyDescent="0.25">
      <c r="B28" s="1392" t="s">
        <v>450</v>
      </c>
      <c r="C28" s="1392"/>
      <c r="D28" s="1392"/>
      <c r="E28" s="1392"/>
      <c r="F28" s="1392"/>
      <c r="G28" s="1392"/>
      <c r="H28" s="1392"/>
      <c r="I28" s="1392"/>
      <c r="J28" s="1392"/>
      <c r="M28" s="1019" t="s">
        <v>450</v>
      </c>
      <c r="N28" s="446"/>
      <c r="O28" s="620"/>
      <c r="P28" s="620"/>
      <c r="Q28" s="620"/>
      <c r="R28" s="620"/>
    </row>
    <row r="29" spans="2:18" ht="15.75" x14ac:dyDescent="0.25">
      <c r="D29" s="1392" t="s">
        <v>449</v>
      </c>
      <c r="E29" s="1392"/>
      <c r="F29" s="1392"/>
      <c r="G29" s="1392"/>
      <c r="H29" s="1392"/>
      <c r="I29" s="1392"/>
      <c r="J29" s="1392"/>
      <c r="M29" s="1019" t="s">
        <v>449</v>
      </c>
      <c r="N29" s="446"/>
      <c r="O29" s="620"/>
      <c r="P29" s="620"/>
      <c r="Q29" s="620"/>
      <c r="R29" s="620"/>
    </row>
    <row r="30" spans="2:18" ht="15.75" x14ac:dyDescent="0.2">
      <c r="D30" s="1393" t="s">
        <v>873</v>
      </c>
      <c r="E30" s="1393"/>
      <c r="F30" s="1393"/>
      <c r="G30" s="1393"/>
      <c r="H30" s="1393"/>
      <c r="I30" s="1393"/>
      <c r="J30" s="1393"/>
      <c r="M30" s="622" t="s">
        <v>832</v>
      </c>
      <c r="N30" s="444"/>
      <c r="O30" s="623"/>
      <c r="Q30" s="624"/>
      <c r="R30" s="624"/>
    </row>
    <row r="31" spans="2:18" ht="15.75" x14ac:dyDescent="0.25">
      <c r="M31" s="625"/>
      <c r="N31" s="444"/>
      <c r="O31" s="251"/>
      <c r="P31" s="251"/>
      <c r="Q31" s="251"/>
      <c r="R31" s="251"/>
    </row>
    <row r="32" spans="2:18" ht="15.75" x14ac:dyDescent="0.25">
      <c r="E32" s="254"/>
      <c r="F32" s="254"/>
      <c r="G32" s="254"/>
      <c r="H32" s="254"/>
      <c r="I32" s="254"/>
      <c r="J32" s="1018" t="s">
        <v>447</v>
      </c>
      <c r="M32" s="625"/>
      <c r="N32" s="444"/>
      <c r="O32" s="251"/>
      <c r="P32" s="251"/>
      <c r="Q32" s="251"/>
      <c r="R32" s="251"/>
    </row>
    <row r="33" spans="1:24" ht="15.75" x14ac:dyDescent="0.25">
      <c r="E33" s="254"/>
      <c r="F33" s="254"/>
      <c r="G33" s="254"/>
      <c r="H33" s="254"/>
      <c r="I33" s="254"/>
      <c r="J33" s="384"/>
      <c r="M33" s="625"/>
      <c r="N33" s="444"/>
      <c r="P33" s="251"/>
      <c r="Q33" s="251"/>
    </row>
    <row r="34" spans="1:24" ht="15.75" x14ac:dyDescent="0.25">
      <c r="E34" s="254"/>
      <c r="F34" s="254"/>
      <c r="G34" s="254"/>
      <c r="H34" s="254"/>
      <c r="I34" s="254"/>
      <c r="J34" s="1018" t="s">
        <v>446</v>
      </c>
      <c r="M34" s="625"/>
      <c r="N34" s="444"/>
      <c r="O34" s="251"/>
      <c r="P34" s="251"/>
      <c r="Q34" s="251"/>
      <c r="R34" s="251"/>
    </row>
    <row r="35" spans="1:24" ht="15.75" x14ac:dyDescent="0.25">
      <c r="B35" s="626"/>
      <c r="C35" s="627"/>
      <c r="D35" s="628"/>
      <c r="E35" s="628"/>
      <c r="F35" s="247"/>
      <c r="G35" s="247"/>
      <c r="H35" s="247"/>
      <c r="I35" s="247"/>
      <c r="J35" s="382">
        <v>69983.100000000006</v>
      </c>
      <c r="K35" s="629" t="s">
        <v>445</v>
      </c>
      <c r="L35" s="630">
        <v>72195.899999999994</v>
      </c>
      <c r="M35" s="631">
        <v>73707.5</v>
      </c>
      <c r="N35" s="444"/>
      <c r="O35" s="251"/>
      <c r="P35" s="251"/>
      <c r="Q35" s="251"/>
    </row>
    <row r="36" spans="1:24" x14ac:dyDescent="0.2">
      <c r="B36" s="626"/>
      <c r="C36" s="627"/>
      <c r="D36" s="628"/>
      <c r="E36" s="628"/>
      <c r="F36" s="247"/>
      <c r="G36" s="248" t="s">
        <v>443</v>
      </c>
      <c r="H36" s="248"/>
      <c r="I36" s="247"/>
      <c r="J36" s="380">
        <f>J35-J44</f>
        <v>0</v>
      </c>
      <c r="K36" s="629" t="s">
        <v>444</v>
      </c>
      <c r="L36" s="630">
        <v>1804.9</v>
      </c>
      <c r="M36" s="632">
        <v>3685.4</v>
      </c>
    </row>
    <row r="37" spans="1:24" ht="15.75" x14ac:dyDescent="0.2">
      <c r="B37" s="1394"/>
      <c r="C37" s="1394"/>
      <c r="D37" s="1394"/>
      <c r="E37" s="1394"/>
      <c r="F37" s="1394"/>
      <c r="G37" s="1394"/>
      <c r="H37" s="1394"/>
      <c r="I37" s="1394"/>
      <c r="J37" s="1394"/>
      <c r="K37" s="633" t="s">
        <v>443</v>
      </c>
      <c r="L37" s="634">
        <f>L35-L36-L44</f>
        <v>-1.8000000272877514E-4</v>
      </c>
      <c r="M37" s="635">
        <f>M35-M36-M44</f>
        <v>4.1740000597201288E-4</v>
      </c>
    </row>
    <row r="38" spans="1:24" ht="15.6" customHeight="1" x14ac:dyDescent="0.25">
      <c r="A38" s="636"/>
      <c r="B38" s="637"/>
      <c r="C38" s="637"/>
      <c r="D38" s="637"/>
      <c r="E38" s="637"/>
      <c r="F38" s="637"/>
      <c r="G38" s="638"/>
      <c r="H38" s="638"/>
      <c r="I38" s="637"/>
      <c r="J38" s="637"/>
      <c r="K38" s="637"/>
      <c r="L38" s="637"/>
      <c r="M38" s="637"/>
    </row>
    <row r="39" spans="1:24" ht="17.45" customHeight="1" x14ac:dyDescent="0.25">
      <c r="A39" s="1398" t="s">
        <v>882</v>
      </c>
      <c r="B39" s="1398"/>
      <c r="C39" s="1398"/>
      <c r="D39" s="1398"/>
      <c r="E39" s="1398"/>
      <c r="F39" s="1398"/>
      <c r="G39" s="1398"/>
      <c r="H39" s="1398"/>
      <c r="I39" s="1398"/>
      <c r="J39" s="1398"/>
      <c r="K39" s="639"/>
      <c r="L39" s="593"/>
      <c r="M39" s="593"/>
    </row>
    <row r="40" spans="1:24" ht="15" customHeight="1" x14ac:dyDescent="0.25">
      <c r="A40" s="1398" t="s">
        <v>883</v>
      </c>
      <c r="B40" s="1398"/>
      <c r="C40" s="1398"/>
      <c r="D40" s="1398"/>
      <c r="E40" s="1398"/>
      <c r="F40" s="1398"/>
      <c r="G40" s="1398"/>
      <c r="H40" s="1398"/>
      <c r="I40" s="1398"/>
      <c r="J40" s="1398"/>
      <c r="K40" s="639"/>
      <c r="L40" s="593"/>
      <c r="M40" s="593"/>
    </row>
    <row r="41" spans="1:24" ht="16.149999999999999" customHeight="1" x14ac:dyDescent="0.25">
      <c r="A41" s="1398" t="s">
        <v>835</v>
      </c>
      <c r="B41" s="1398"/>
      <c r="C41" s="1398"/>
      <c r="D41" s="1398"/>
      <c r="E41" s="1398"/>
      <c r="F41" s="1398"/>
      <c r="G41" s="1398"/>
      <c r="H41" s="1398"/>
      <c r="I41" s="1398"/>
      <c r="J41" s="1398"/>
      <c r="K41" s="639"/>
      <c r="L41" s="593"/>
      <c r="M41" s="593"/>
    </row>
    <row r="42" spans="1:24" ht="15.75" x14ac:dyDescent="0.25">
      <c r="B42" s="640"/>
      <c r="C42" s="641"/>
      <c r="D42" s="642"/>
      <c r="E42" s="642"/>
      <c r="F42" s="234"/>
      <c r="G42" s="234"/>
      <c r="H42" s="234"/>
      <c r="I42" s="234"/>
      <c r="J42" s="374" t="s">
        <v>438</v>
      </c>
      <c r="K42" s="643"/>
      <c r="L42" s="643"/>
      <c r="M42" s="643"/>
    </row>
    <row r="43" spans="1:24" ht="63.75" hidden="1" x14ac:dyDescent="0.2">
      <c r="B43" s="644" t="s">
        <v>323</v>
      </c>
      <c r="C43" s="645" t="s">
        <v>437</v>
      </c>
      <c r="D43" s="645" t="s">
        <v>436</v>
      </c>
      <c r="E43" s="645" t="s">
        <v>435</v>
      </c>
      <c r="F43" s="94" t="s">
        <v>322</v>
      </c>
      <c r="G43" s="94" t="s">
        <v>321</v>
      </c>
      <c r="H43" s="94"/>
      <c r="I43" s="94" t="s">
        <v>434</v>
      </c>
      <c r="J43" s="646" t="s">
        <v>320</v>
      </c>
      <c r="K43" s="647"/>
      <c r="L43" s="648" t="s">
        <v>319</v>
      </c>
      <c r="M43" s="648" t="s">
        <v>318</v>
      </c>
    </row>
    <row r="44" spans="1:24" s="654" customFormat="1" ht="15.75" hidden="1" x14ac:dyDescent="0.2">
      <c r="B44" s="649" t="s">
        <v>433</v>
      </c>
      <c r="C44" s="650" t="s">
        <v>71</v>
      </c>
      <c r="D44" s="650" t="s">
        <v>71</v>
      </c>
      <c r="E44" s="650" t="s">
        <v>71</v>
      </c>
      <c r="F44" s="228" t="s">
        <v>71</v>
      </c>
      <c r="G44" s="228" t="s">
        <v>71</v>
      </c>
      <c r="H44" s="228"/>
      <c r="I44" s="228" t="s">
        <v>71</v>
      </c>
      <c r="J44" s="651">
        <f>J45+J88+J93+J107+J129+J168+J176+J190+J197</f>
        <v>69983.100000000006</v>
      </c>
      <c r="K44" s="652"/>
      <c r="L44" s="653">
        <f>L45+L88+L93+L107+L129+L168+L176+L190+L197</f>
        <v>70391.000180000003</v>
      </c>
      <c r="M44" s="653">
        <f>M45+M88+M93+M107+M129+M168+M176+M190+M197</f>
        <v>70022.0995826</v>
      </c>
      <c r="O44" s="655"/>
      <c r="P44" s="655"/>
      <c r="Q44" s="655"/>
      <c r="R44" s="655"/>
      <c r="S44" s="655"/>
      <c r="T44" s="655"/>
      <c r="U44" s="655"/>
      <c r="V44" s="655"/>
      <c r="W44" s="655"/>
      <c r="X44" s="655"/>
    </row>
    <row r="45" spans="1:24" s="654" customFormat="1" ht="14.25" hidden="1" x14ac:dyDescent="0.2">
      <c r="B45" s="656" t="s">
        <v>432</v>
      </c>
      <c r="C45" s="579" t="s">
        <v>431</v>
      </c>
      <c r="D45" s="657" t="s">
        <v>69</v>
      </c>
      <c r="E45" s="657"/>
      <c r="F45" s="225"/>
      <c r="G45" s="225"/>
      <c r="H45" s="225"/>
      <c r="I45" s="225"/>
      <c r="J45" s="658">
        <f>J49+J54+J72+J79+J84</f>
        <v>16206.808000000001</v>
      </c>
      <c r="K45" s="659"/>
      <c r="L45" s="660">
        <f>L49+L54+L72+L79+L84</f>
        <v>16980.082180000001</v>
      </c>
      <c r="M45" s="660">
        <f>M49+M54+M72+M79+M84</f>
        <v>17936.364582600003</v>
      </c>
      <c r="O45" s="655"/>
      <c r="P45" s="655"/>
      <c r="Q45" s="655"/>
      <c r="R45" s="655"/>
      <c r="S45" s="655"/>
      <c r="T45" s="655"/>
      <c r="U45" s="655"/>
      <c r="V45" s="655"/>
      <c r="W45" s="655"/>
      <c r="X45" s="655"/>
    </row>
    <row r="46" spans="1:24" s="654" customFormat="1" ht="25.5" hidden="1" x14ac:dyDescent="0.2">
      <c r="B46" s="661" t="s">
        <v>430</v>
      </c>
      <c r="C46" s="662"/>
      <c r="D46" s="89" t="s">
        <v>69</v>
      </c>
      <c r="E46" s="89" t="s">
        <v>428</v>
      </c>
      <c r="F46" s="113"/>
      <c r="G46" s="118"/>
      <c r="H46" s="118"/>
      <c r="I46" s="89" t="s">
        <v>428</v>
      </c>
      <c r="J46" s="663"/>
      <c r="K46" s="664"/>
      <c r="L46" s="664"/>
      <c r="M46" s="664"/>
      <c r="O46" s="655"/>
      <c r="P46" s="655"/>
      <c r="Q46" s="655"/>
      <c r="R46" s="655"/>
      <c r="S46" s="655"/>
      <c r="T46" s="655"/>
      <c r="U46" s="655"/>
      <c r="V46" s="655"/>
      <c r="W46" s="655"/>
      <c r="X46" s="655"/>
    </row>
    <row r="47" spans="1:24" s="654" customFormat="1" ht="38.25" hidden="1" x14ac:dyDescent="0.2">
      <c r="B47" s="661" t="s">
        <v>126</v>
      </c>
      <c r="C47" s="662"/>
      <c r="D47" s="665" t="s">
        <v>69</v>
      </c>
      <c r="E47" s="665" t="s">
        <v>428</v>
      </c>
      <c r="F47" s="113">
        <v>9100000</v>
      </c>
      <c r="G47" s="118"/>
      <c r="H47" s="118"/>
      <c r="I47" s="89" t="s">
        <v>428</v>
      </c>
      <c r="J47" s="663"/>
      <c r="K47" s="664"/>
      <c r="L47" s="664"/>
      <c r="M47" s="664"/>
      <c r="O47" s="655"/>
      <c r="P47" s="655"/>
      <c r="Q47" s="655"/>
      <c r="R47" s="655"/>
      <c r="S47" s="655"/>
      <c r="T47" s="655"/>
      <c r="U47" s="655"/>
      <c r="V47" s="655"/>
      <c r="W47" s="655"/>
      <c r="X47" s="655"/>
    </row>
    <row r="48" spans="1:24" s="654" customFormat="1" ht="25.5" hidden="1" customHeight="1" x14ac:dyDescent="0.2">
      <c r="B48" s="666" t="s">
        <v>429</v>
      </c>
      <c r="C48" s="662"/>
      <c r="D48" s="667" t="s">
        <v>69</v>
      </c>
      <c r="E48" s="667" t="s">
        <v>428</v>
      </c>
      <c r="F48" s="112">
        <v>9100003</v>
      </c>
      <c r="G48" s="118"/>
      <c r="H48" s="118"/>
      <c r="I48" s="33" t="s">
        <v>428</v>
      </c>
      <c r="J48" s="663"/>
      <c r="K48" s="664"/>
      <c r="L48" s="664"/>
      <c r="M48" s="664"/>
      <c r="O48" s="655"/>
      <c r="P48" s="655"/>
      <c r="Q48" s="655"/>
      <c r="R48" s="655"/>
      <c r="S48" s="655"/>
      <c r="T48" s="655"/>
      <c r="U48" s="655"/>
      <c r="V48" s="655"/>
      <c r="W48" s="655"/>
      <c r="X48" s="655"/>
    </row>
    <row r="49" spans="2:24" s="654" customFormat="1" ht="38.25" hidden="1" x14ac:dyDescent="0.2">
      <c r="B49" s="661" t="s">
        <v>114</v>
      </c>
      <c r="C49" s="662"/>
      <c r="D49" s="89" t="s">
        <v>69</v>
      </c>
      <c r="E49" s="89" t="s">
        <v>112</v>
      </c>
      <c r="F49" s="112"/>
      <c r="G49" s="118"/>
      <c r="H49" s="118"/>
      <c r="I49" s="89" t="s">
        <v>112</v>
      </c>
      <c r="J49" s="668">
        <f>J50</f>
        <v>2155.7860000000001</v>
      </c>
      <c r="K49" s="664"/>
      <c r="L49" s="669">
        <f>L50</f>
        <v>2285.1331600000003</v>
      </c>
      <c r="M49" s="669">
        <f>M50</f>
        <v>2445.0924812000003</v>
      </c>
      <c r="O49" s="655"/>
      <c r="P49" s="655"/>
      <c r="Q49" s="655"/>
      <c r="R49" s="655"/>
      <c r="S49" s="655"/>
      <c r="T49" s="655"/>
      <c r="U49" s="655"/>
      <c r="V49" s="655"/>
      <c r="W49" s="655"/>
      <c r="X49" s="655"/>
    </row>
    <row r="50" spans="2:24" s="654" customFormat="1" ht="38.25" hidden="1" x14ac:dyDescent="0.2">
      <c r="B50" s="215" t="s">
        <v>126</v>
      </c>
      <c r="C50" s="662"/>
      <c r="D50" s="665" t="s">
        <v>69</v>
      </c>
      <c r="E50" s="89" t="s">
        <v>112</v>
      </c>
      <c r="F50" s="113">
        <v>9100000</v>
      </c>
      <c r="G50" s="118"/>
      <c r="H50" s="118"/>
      <c r="I50" s="89" t="s">
        <v>112</v>
      </c>
      <c r="J50" s="668">
        <f>J51</f>
        <v>2155.7860000000001</v>
      </c>
      <c r="K50" s="669"/>
      <c r="L50" s="669">
        <f>L51</f>
        <v>2285.1331600000003</v>
      </c>
      <c r="M50" s="669">
        <f>M51</f>
        <v>2445.0924812000003</v>
      </c>
      <c r="O50" s="655"/>
      <c r="P50" s="655"/>
      <c r="Q50" s="655"/>
      <c r="R50" s="655"/>
      <c r="S50" s="655"/>
      <c r="T50" s="655"/>
      <c r="U50" s="655"/>
      <c r="V50" s="655"/>
      <c r="W50" s="655"/>
      <c r="X50" s="655"/>
    </row>
    <row r="51" spans="2:24" s="654" customFormat="1" ht="22.15" hidden="1" customHeight="1" x14ac:dyDescent="0.2">
      <c r="B51" s="170" t="s">
        <v>153</v>
      </c>
      <c r="C51" s="662"/>
      <c r="D51" s="667" t="s">
        <v>69</v>
      </c>
      <c r="E51" s="33" t="s">
        <v>112</v>
      </c>
      <c r="F51" s="113">
        <v>9100004</v>
      </c>
      <c r="G51" s="118"/>
      <c r="H51" s="118"/>
      <c r="I51" s="33" t="s">
        <v>112</v>
      </c>
      <c r="J51" s="668">
        <f>J52+J53</f>
        <v>2155.7860000000001</v>
      </c>
      <c r="K51" s="664"/>
      <c r="L51" s="669">
        <f>L52+L53</f>
        <v>2285.1331600000003</v>
      </c>
      <c r="M51" s="669">
        <f>M52+M53</f>
        <v>2445.0924812000003</v>
      </c>
      <c r="O51" s="655"/>
      <c r="P51" s="655"/>
      <c r="Q51" s="655"/>
      <c r="R51" s="655"/>
      <c r="S51" s="655"/>
      <c r="T51" s="655"/>
      <c r="U51" s="655"/>
      <c r="V51" s="655"/>
      <c r="W51" s="655"/>
      <c r="X51" s="655"/>
    </row>
    <row r="52" spans="2:24" s="654" customFormat="1" ht="16.149999999999999" hidden="1" customHeight="1" x14ac:dyDescent="0.2">
      <c r="B52" s="670" t="s">
        <v>411</v>
      </c>
      <c r="C52" s="662"/>
      <c r="D52" s="667" t="s">
        <v>69</v>
      </c>
      <c r="E52" s="33" t="s">
        <v>112</v>
      </c>
      <c r="F52" s="112">
        <v>9100004</v>
      </c>
      <c r="G52" s="119">
        <v>120</v>
      </c>
      <c r="H52" s="119"/>
      <c r="I52" s="33" t="s">
        <v>112</v>
      </c>
      <c r="J52" s="671">
        <v>1300.211</v>
      </c>
      <c r="K52" s="669"/>
      <c r="L52" s="672">
        <f>J52*106%</f>
        <v>1378.2236600000001</v>
      </c>
      <c r="M52" s="672">
        <f>L52*107%</f>
        <v>1474.6993162000001</v>
      </c>
      <c r="O52" s="655"/>
      <c r="P52" s="655"/>
      <c r="Q52" s="655"/>
      <c r="R52" s="655"/>
      <c r="S52" s="655"/>
      <c r="T52" s="655"/>
      <c r="U52" s="655"/>
      <c r="V52" s="655"/>
      <c r="W52" s="655"/>
      <c r="X52" s="655"/>
    </row>
    <row r="53" spans="2:24" s="654" customFormat="1" ht="18.600000000000001" hidden="1" customHeight="1" x14ac:dyDescent="0.2">
      <c r="B53" s="670" t="s">
        <v>16</v>
      </c>
      <c r="C53" s="662"/>
      <c r="D53" s="667" t="s">
        <v>69</v>
      </c>
      <c r="E53" s="33" t="s">
        <v>112</v>
      </c>
      <c r="F53" s="112">
        <v>9100004</v>
      </c>
      <c r="G53" s="119">
        <v>240</v>
      </c>
      <c r="H53" s="119"/>
      <c r="I53" s="33" t="s">
        <v>112</v>
      </c>
      <c r="J53" s="673">
        <v>855.57500000000005</v>
      </c>
      <c r="K53" s="664"/>
      <c r="L53" s="674">
        <f>J53*106%</f>
        <v>906.90950000000009</v>
      </c>
      <c r="M53" s="674">
        <f>L53*107%</f>
        <v>970.39316500000018</v>
      </c>
      <c r="O53" s="655"/>
      <c r="P53" s="655"/>
      <c r="Q53" s="655"/>
      <c r="R53" s="655"/>
      <c r="S53" s="655"/>
      <c r="T53" s="655"/>
      <c r="U53" s="655"/>
      <c r="V53" s="655"/>
      <c r="W53" s="655"/>
      <c r="X53" s="655"/>
    </row>
    <row r="54" spans="2:24" ht="38.25" hidden="1" x14ac:dyDescent="0.2">
      <c r="B54" s="675" t="s">
        <v>105</v>
      </c>
      <c r="C54" s="585" t="s">
        <v>106</v>
      </c>
      <c r="D54" s="676" t="s">
        <v>69</v>
      </c>
      <c r="E54" s="676" t="s">
        <v>103</v>
      </c>
      <c r="F54" s="94" t="s">
        <v>71</v>
      </c>
      <c r="G54" s="94" t="s">
        <v>71</v>
      </c>
      <c r="H54" s="94"/>
      <c r="I54" s="94" t="s">
        <v>103</v>
      </c>
      <c r="J54" s="677">
        <f>J55</f>
        <v>11843.717000000001</v>
      </c>
      <c r="K54" s="678"/>
      <c r="L54" s="679">
        <f>L55</f>
        <v>12487.644020000002</v>
      </c>
      <c r="M54" s="679">
        <f>M55</f>
        <v>13283.967101400003</v>
      </c>
    </row>
    <row r="55" spans="2:24" ht="42.75" hidden="1" customHeight="1" x14ac:dyDescent="0.2">
      <c r="B55" s="675" t="s">
        <v>126</v>
      </c>
      <c r="C55" s="676" t="s">
        <v>106</v>
      </c>
      <c r="D55" s="676" t="s">
        <v>69</v>
      </c>
      <c r="E55" s="676" t="s">
        <v>103</v>
      </c>
      <c r="F55" s="94">
        <v>9100000</v>
      </c>
      <c r="G55" s="94" t="s">
        <v>71</v>
      </c>
      <c r="H55" s="94"/>
      <c r="I55" s="94" t="s">
        <v>103</v>
      </c>
      <c r="J55" s="677">
        <f>J56+J59+J61+J63+J66+J69</f>
        <v>11843.717000000001</v>
      </c>
      <c r="K55" s="678"/>
      <c r="L55" s="679">
        <f>L56+L59+L61+L63+L66+L69</f>
        <v>12487.644020000002</v>
      </c>
      <c r="M55" s="679">
        <f>M56+M59+M61+M63+M66+M69</f>
        <v>13283.967101400003</v>
      </c>
    </row>
    <row r="56" spans="2:24" ht="21" hidden="1" customHeight="1" x14ac:dyDescent="0.2">
      <c r="B56" s="680" t="s">
        <v>153</v>
      </c>
      <c r="C56" s="585" t="s">
        <v>106</v>
      </c>
      <c r="D56" s="585" t="s">
        <v>69</v>
      </c>
      <c r="E56" s="585" t="s">
        <v>103</v>
      </c>
      <c r="F56" s="94">
        <v>9100004</v>
      </c>
      <c r="G56" s="88" t="s">
        <v>71</v>
      </c>
      <c r="H56" s="88"/>
      <c r="I56" s="88" t="s">
        <v>103</v>
      </c>
      <c r="J56" s="681">
        <f>J57+J58</f>
        <v>9577.5059999999994</v>
      </c>
      <c r="K56" s="674"/>
      <c r="L56" s="682">
        <f>L57+L58</f>
        <v>10152.156360000001</v>
      </c>
      <c r="M56" s="682">
        <f>M57+M58</f>
        <v>10862.807305200002</v>
      </c>
    </row>
    <row r="57" spans="2:24" ht="21" hidden="1" customHeight="1" x14ac:dyDescent="0.2">
      <c r="B57" s="670" t="s">
        <v>411</v>
      </c>
      <c r="C57" s="585"/>
      <c r="D57" s="585" t="s">
        <v>69</v>
      </c>
      <c r="E57" s="585" t="s">
        <v>103</v>
      </c>
      <c r="F57" s="88">
        <v>9100004</v>
      </c>
      <c r="G57" s="88">
        <v>120</v>
      </c>
      <c r="H57" s="88"/>
      <c r="I57" s="88" t="s">
        <v>103</v>
      </c>
      <c r="J57" s="683">
        <v>7361.933</v>
      </c>
      <c r="K57" s="672"/>
      <c r="L57" s="672">
        <f>J57*106%</f>
        <v>7803.6489799999999</v>
      </c>
      <c r="M57" s="672">
        <f>L57*107%</f>
        <v>8349.9044086000013</v>
      </c>
    </row>
    <row r="58" spans="2:24" ht="21" hidden="1" customHeight="1" x14ac:dyDescent="0.2">
      <c r="B58" s="670" t="s">
        <v>16</v>
      </c>
      <c r="C58" s="585"/>
      <c r="D58" s="585" t="s">
        <v>69</v>
      </c>
      <c r="E58" s="585" t="s">
        <v>103</v>
      </c>
      <c r="F58" s="88">
        <v>9100004</v>
      </c>
      <c r="G58" s="88">
        <v>240</v>
      </c>
      <c r="H58" s="88"/>
      <c r="I58" s="88" t="s">
        <v>103</v>
      </c>
      <c r="J58" s="683">
        <v>2215.5729999999999</v>
      </c>
      <c r="K58" s="672"/>
      <c r="L58" s="672">
        <f>J58*106%</f>
        <v>2348.50738</v>
      </c>
      <c r="M58" s="672">
        <f>L58*107%</f>
        <v>2512.9028966000001</v>
      </c>
    </row>
    <row r="59" spans="2:24" ht="38.25" hidden="1" x14ac:dyDescent="0.2">
      <c r="B59" s="680" t="s">
        <v>427</v>
      </c>
      <c r="C59" s="585" t="s">
        <v>106</v>
      </c>
      <c r="D59" s="585" t="s">
        <v>69</v>
      </c>
      <c r="E59" s="585" t="s">
        <v>103</v>
      </c>
      <c r="F59" s="34" t="s">
        <v>426</v>
      </c>
      <c r="G59" s="9"/>
      <c r="H59" s="9"/>
      <c r="I59" s="88" t="s">
        <v>103</v>
      </c>
      <c r="J59" s="671">
        <f>J60</f>
        <v>1154.6110000000001</v>
      </c>
      <c r="K59" s="684"/>
      <c r="L59" s="684">
        <f>L60</f>
        <v>1223.8876600000001</v>
      </c>
      <c r="M59" s="684">
        <f>M60</f>
        <v>1309.5597962000002</v>
      </c>
    </row>
    <row r="60" spans="2:24" hidden="1" x14ac:dyDescent="0.2">
      <c r="B60" s="670" t="s">
        <v>411</v>
      </c>
      <c r="C60" s="585"/>
      <c r="D60" s="585" t="s">
        <v>69</v>
      </c>
      <c r="E60" s="585" t="s">
        <v>103</v>
      </c>
      <c r="F60" s="9" t="s">
        <v>426</v>
      </c>
      <c r="G60" s="88">
        <v>120</v>
      </c>
      <c r="H60" s="88"/>
      <c r="I60" s="88" t="s">
        <v>103</v>
      </c>
      <c r="J60" s="671">
        <v>1154.6110000000001</v>
      </c>
      <c r="K60" s="684"/>
      <c r="L60" s="672">
        <f>J60*106%</f>
        <v>1223.8876600000001</v>
      </c>
      <c r="M60" s="672">
        <f>L60*107%</f>
        <v>1309.5597962000002</v>
      </c>
    </row>
    <row r="61" spans="2:24" ht="38.25" hidden="1" x14ac:dyDescent="0.2">
      <c r="B61" s="685" t="s">
        <v>425</v>
      </c>
      <c r="C61" s="585"/>
      <c r="D61" s="585" t="s">
        <v>69</v>
      </c>
      <c r="E61" s="585" t="s">
        <v>103</v>
      </c>
      <c r="F61" s="34" t="s">
        <v>141</v>
      </c>
      <c r="G61" s="9"/>
      <c r="H61" s="9"/>
      <c r="I61" s="88" t="s">
        <v>103</v>
      </c>
      <c r="J61" s="686">
        <f>J62</f>
        <v>171.8</v>
      </c>
      <c r="K61" s="678"/>
      <c r="L61" s="678">
        <f>L62</f>
        <v>171.8</v>
      </c>
      <c r="M61" s="678">
        <f>M62</f>
        <v>171.8</v>
      </c>
    </row>
    <row r="62" spans="2:24" hidden="1" x14ac:dyDescent="0.2">
      <c r="B62" s="670" t="s">
        <v>142</v>
      </c>
      <c r="C62" s="585"/>
      <c r="D62" s="585" t="s">
        <v>69</v>
      </c>
      <c r="E62" s="585" t="s">
        <v>103</v>
      </c>
      <c r="F62" s="9" t="s">
        <v>141</v>
      </c>
      <c r="G62" s="9" t="s">
        <v>140</v>
      </c>
      <c r="H62" s="9"/>
      <c r="I62" s="88" t="s">
        <v>103</v>
      </c>
      <c r="J62" s="687">
        <v>171.8</v>
      </c>
      <c r="K62" s="674"/>
      <c r="L62" s="674">
        <v>171.8</v>
      </c>
      <c r="M62" s="674">
        <v>171.8</v>
      </c>
    </row>
    <row r="63" spans="2:24" ht="45.75" hidden="1" customHeight="1" x14ac:dyDescent="0.2">
      <c r="B63" s="688" t="s">
        <v>424</v>
      </c>
      <c r="C63" s="585"/>
      <c r="D63" s="590" t="s">
        <v>69</v>
      </c>
      <c r="E63" s="590" t="s">
        <v>103</v>
      </c>
      <c r="F63" s="34" t="s">
        <v>136</v>
      </c>
      <c r="G63" s="9"/>
      <c r="H63" s="9"/>
      <c r="I63" s="9" t="s">
        <v>103</v>
      </c>
      <c r="J63" s="686">
        <f>J65</f>
        <v>263</v>
      </c>
      <c r="K63" s="678"/>
      <c r="L63" s="678">
        <f>L65</f>
        <v>263</v>
      </c>
      <c r="M63" s="678">
        <f>M65</f>
        <v>263</v>
      </c>
    </row>
    <row r="64" spans="2:24" ht="46.5" hidden="1" customHeight="1" x14ac:dyDescent="0.2">
      <c r="B64" s="689" t="s">
        <v>138</v>
      </c>
      <c r="C64" s="590"/>
      <c r="D64" s="590" t="s">
        <v>69</v>
      </c>
      <c r="E64" s="590" t="s">
        <v>103</v>
      </c>
      <c r="F64" s="9" t="s">
        <v>137</v>
      </c>
      <c r="G64" s="9"/>
      <c r="H64" s="9"/>
      <c r="I64" s="9" t="s">
        <v>103</v>
      </c>
      <c r="J64" s="673"/>
      <c r="K64" s="690"/>
      <c r="L64" s="690"/>
      <c r="M64" s="690"/>
    </row>
    <row r="65" spans="2:24" ht="15" hidden="1" customHeight="1" x14ac:dyDescent="0.2">
      <c r="B65" s="670" t="s">
        <v>123</v>
      </c>
      <c r="C65" s="590"/>
      <c r="D65" s="590" t="s">
        <v>69</v>
      </c>
      <c r="E65" s="590" t="s">
        <v>103</v>
      </c>
      <c r="F65" s="9" t="s">
        <v>136</v>
      </c>
      <c r="G65" s="9" t="s">
        <v>120</v>
      </c>
      <c r="H65" s="9"/>
      <c r="I65" s="9" t="s">
        <v>103</v>
      </c>
      <c r="J65" s="673">
        <v>263</v>
      </c>
      <c r="K65" s="690"/>
      <c r="L65" s="690">
        <v>263</v>
      </c>
      <c r="M65" s="690">
        <v>263</v>
      </c>
    </row>
    <row r="66" spans="2:24" ht="67.5" hidden="1" customHeight="1" x14ac:dyDescent="0.2">
      <c r="B66" s="691" t="s">
        <v>423</v>
      </c>
      <c r="C66" s="590"/>
      <c r="D66" s="590" t="s">
        <v>69</v>
      </c>
      <c r="E66" s="590" t="s">
        <v>103</v>
      </c>
      <c r="F66" s="34" t="s">
        <v>132</v>
      </c>
      <c r="G66" s="9"/>
      <c r="H66" s="9"/>
      <c r="I66" s="9" t="s">
        <v>103</v>
      </c>
      <c r="J66" s="663">
        <f>J67</f>
        <v>130.1</v>
      </c>
      <c r="K66" s="664"/>
      <c r="L66" s="664">
        <f>L67</f>
        <v>130.1</v>
      </c>
      <c r="M66" s="664">
        <f>M67</f>
        <v>130.1</v>
      </c>
    </row>
    <row r="67" spans="2:24" ht="15" hidden="1" customHeight="1" x14ac:dyDescent="0.2">
      <c r="B67" s="670" t="s">
        <v>123</v>
      </c>
      <c r="C67" s="590"/>
      <c r="D67" s="590" t="s">
        <v>69</v>
      </c>
      <c r="E67" s="590" t="s">
        <v>103</v>
      </c>
      <c r="F67" s="9" t="s">
        <v>132</v>
      </c>
      <c r="G67" s="9" t="s">
        <v>120</v>
      </c>
      <c r="H67" s="9"/>
      <c r="I67" s="9" t="s">
        <v>103</v>
      </c>
      <c r="J67" s="673">
        <v>130.1</v>
      </c>
      <c r="K67" s="690"/>
      <c r="L67" s="690">
        <v>130.1</v>
      </c>
      <c r="M67" s="690">
        <v>130.1</v>
      </c>
    </row>
    <row r="68" spans="2:24" ht="60.6" hidden="1" customHeight="1" x14ac:dyDescent="0.2">
      <c r="B68" s="692" t="s">
        <v>134</v>
      </c>
      <c r="C68" s="585"/>
      <c r="D68" s="585" t="s">
        <v>69</v>
      </c>
      <c r="E68" s="585" t="s">
        <v>103</v>
      </c>
      <c r="F68" s="9" t="s">
        <v>133</v>
      </c>
      <c r="G68" s="9"/>
      <c r="H68" s="9"/>
      <c r="I68" s="88" t="s">
        <v>103</v>
      </c>
      <c r="J68" s="673"/>
      <c r="K68" s="690"/>
      <c r="L68" s="690"/>
      <c r="M68" s="690"/>
    </row>
    <row r="69" spans="2:24" ht="51" hidden="1" x14ac:dyDescent="0.2">
      <c r="B69" s="693" t="s">
        <v>422</v>
      </c>
      <c r="C69" s="585"/>
      <c r="D69" s="585" t="s">
        <v>69</v>
      </c>
      <c r="E69" s="585" t="s">
        <v>103</v>
      </c>
      <c r="F69" s="34" t="s">
        <v>421</v>
      </c>
      <c r="G69" s="9"/>
      <c r="H69" s="9"/>
      <c r="I69" s="88" t="s">
        <v>103</v>
      </c>
      <c r="J69" s="663">
        <f>J70+J71</f>
        <v>546.70000000000005</v>
      </c>
      <c r="K69" s="664"/>
      <c r="L69" s="664">
        <f>L70+L71</f>
        <v>546.70000000000005</v>
      </c>
      <c r="M69" s="664">
        <f>M70+M71</f>
        <v>546.70000000000005</v>
      </c>
    </row>
    <row r="70" spans="2:24" hidden="1" x14ac:dyDescent="0.2">
      <c r="B70" s="694" t="s">
        <v>411</v>
      </c>
      <c r="C70" s="585"/>
      <c r="D70" s="585" t="s">
        <v>69</v>
      </c>
      <c r="E70" s="585" t="s">
        <v>103</v>
      </c>
      <c r="F70" s="9" t="s">
        <v>421</v>
      </c>
      <c r="G70" s="9" t="s">
        <v>5</v>
      </c>
      <c r="H70" s="9"/>
      <c r="I70" s="88" t="s">
        <v>103</v>
      </c>
      <c r="J70" s="673">
        <f>546.7-45.2</f>
        <v>501.50000000000006</v>
      </c>
      <c r="K70" s="690"/>
      <c r="L70" s="690">
        <f>546.7-45.2</f>
        <v>501.50000000000006</v>
      </c>
      <c r="M70" s="690">
        <f>546.7-45.2</f>
        <v>501.50000000000006</v>
      </c>
    </row>
    <row r="71" spans="2:24" hidden="1" x14ac:dyDescent="0.2">
      <c r="B71" s="670" t="s">
        <v>16</v>
      </c>
      <c r="C71" s="585"/>
      <c r="D71" s="585"/>
      <c r="E71" s="585"/>
      <c r="F71" s="9"/>
      <c r="G71" s="9" t="s">
        <v>1</v>
      </c>
      <c r="H71" s="9"/>
      <c r="I71" s="88"/>
      <c r="J71" s="673">
        <v>45.2</v>
      </c>
      <c r="K71" s="673"/>
      <c r="L71" s="673">
        <v>45.2</v>
      </c>
      <c r="M71" s="673">
        <v>45.2</v>
      </c>
    </row>
    <row r="72" spans="2:24" ht="42" hidden="1" customHeight="1" x14ac:dyDescent="0.2">
      <c r="B72" s="675" t="s">
        <v>122</v>
      </c>
      <c r="C72" s="590"/>
      <c r="D72" s="676" t="s">
        <v>69</v>
      </c>
      <c r="E72" s="695" t="s">
        <v>119</v>
      </c>
      <c r="F72" s="94" t="s">
        <v>71</v>
      </c>
      <c r="G72" s="94" t="s">
        <v>71</v>
      </c>
      <c r="H72" s="94"/>
      <c r="I72" s="34" t="s">
        <v>119</v>
      </c>
      <c r="J72" s="686">
        <f>J73</f>
        <v>99.305000000000007</v>
      </c>
      <c r="K72" s="678"/>
      <c r="L72" s="678">
        <f t="shared" ref="L72:M74" si="0">L73</f>
        <v>99.305000000000007</v>
      </c>
      <c r="M72" s="678">
        <f t="shared" si="0"/>
        <v>99.305000000000007</v>
      </c>
    </row>
    <row r="73" spans="2:24" ht="38.25" hidden="1" x14ac:dyDescent="0.2">
      <c r="B73" s="675" t="s">
        <v>126</v>
      </c>
      <c r="C73" s="590"/>
      <c r="D73" s="676" t="s">
        <v>69</v>
      </c>
      <c r="E73" s="676" t="s">
        <v>119</v>
      </c>
      <c r="F73" s="34" t="s">
        <v>125</v>
      </c>
      <c r="G73" s="79"/>
      <c r="H73" s="79"/>
      <c r="I73" s="94" t="s">
        <v>119</v>
      </c>
      <c r="J73" s="686">
        <f>J74</f>
        <v>99.305000000000007</v>
      </c>
      <c r="K73" s="678"/>
      <c r="L73" s="678">
        <f t="shared" si="0"/>
        <v>99.305000000000007</v>
      </c>
      <c r="M73" s="678">
        <f t="shared" si="0"/>
        <v>99.305000000000007</v>
      </c>
    </row>
    <row r="74" spans="2:24" ht="45.75" hidden="1" customHeight="1" x14ac:dyDescent="0.2">
      <c r="B74" s="688" t="s">
        <v>131</v>
      </c>
      <c r="C74" s="590"/>
      <c r="D74" s="585" t="s">
        <v>69</v>
      </c>
      <c r="E74" s="585" t="s">
        <v>119</v>
      </c>
      <c r="F74" s="9" t="s">
        <v>121</v>
      </c>
      <c r="G74" s="9"/>
      <c r="H74" s="9"/>
      <c r="I74" s="88" t="s">
        <v>119</v>
      </c>
      <c r="J74" s="673">
        <f>J75</f>
        <v>99.305000000000007</v>
      </c>
      <c r="K74" s="690"/>
      <c r="L74" s="690">
        <f t="shared" si="0"/>
        <v>99.305000000000007</v>
      </c>
      <c r="M74" s="690">
        <f t="shared" si="0"/>
        <v>99.305000000000007</v>
      </c>
    </row>
    <row r="75" spans="2:24" ht="13.9" hidden="1" customHeight="1" x14ac:dyDescent="0.2">
      <c r="B75" s="670" t="s">
        <v>123</v>
      </c>
      <c r="C75" s="590"/>
      <c r="D75" s="585" t="s">
        <v>69</v>
      </c>
      <c r="E75" s="585" t="s">
        <v>119</v>
      </c>
      <c r="F75" s="9" t="s">
        <v>121</v>
      </c>
      <c r="G75" s="9" t="s">
        <v>120</v>
      </c>
      <c r="H75" s="9"/>
      <c r="I75" s="88" t="s">
        <v>119</v>
      </c>
      <c r="J75" s="673">
        <v>99.305000000000007</v>
      </c>
      <c r="K75" s="690"/>
      <c r="L75" s="690">
        <v>99.305000000000007</v>
      </c>
      <c r="M75" s="690">
        <v>99.305000000000007</v>
      </c>
    </row>
    <row r="76" spans="2:24" ht="15" hidden="1" x14ac:dyDescent="0.2">
      <c r="B76" s="696" t="s">
        <v>420</v>
      </c>
      <c r="C76" s="697"/>
      <c r="D76" s="698" t="s">
        <v>69</v>
      </c>
      <c r="E76" s="699" t="s">
        <v>417</v>
      </c>
      <c r="F76" s="9"/>
      <c r="G76" s="9"/>
      <c r="H76" s="9"/>
      <c r="I76" s="202" t="s">
        <v>417</v>
      </c>
      <c r="J76" s="673"/>
      <c r="K76" s="690"/>
      <c r="L76" s="690"/>
      <c r="M76" s="690"/>
    </row>
    <row r="77" spans="2:24" ht="38.25" hidden="1" x14ac:dyDescent="0.2">
      <c r="B77" s="675" t="s">
        <v>25</v>
      </c>
      <c r="C77" s="590"/>
      <c r="D77" s="676" t="s">
        <v>69</v>
      </c>
      <c r="E77" s="695" t="s">
        <v>417</v>
      </c>
      <c r="F77" s="34" t="s">
        <v>24</v>
      </c>
      <c r="G77" s="9"/>
      <c r="H77" s="9"/>
      <c r="I77" s="34" t="s">
        <v>417</v>
      </c>
      <c r="J77" s="673"/>
      <c r="K77" s="690"/>
      <c r="L77" s="690"/>
      <c r="M77" s="690"/>
    </row>
    <row r="78" spans="2:24" ht="25.5" hidden="1" x14ac:dyDescent="0.2">
      <c r="B78" s="700" t="s">
        <v>419</v>
      </c>
      <c r="C78" s="697"/>
      <c r="D78" s="585" t="s">
        <v>69</v>
      </c>
      <c r="E78" s="590" t="s">
        <v>417</v>
      </c>
      <c r="F78" s="9" t="s">
        <v>418</v>
      </c>
      <c r="G78" s="9"/>
      <c r="H78" s="9"/>
      <c r="I78" s="9" t="s">
        <v>417</v>
      </c>
      <c r="J78" s="673"/>
      <c r="K78" s="690"/>
      <c r="L78" s="690"/>
      <c r="M78" s="690"/>
    </row>
    <row r="79" spans="2:24" hidden="1" x14ac:dyDescent="0.2">
      <c r="B79" s="675" t="s">
        <v>68</v>
      </c>
      <c r="C79" s="590"/>
      <c r="D79" s="676" t="s">
        <v>69</v>
      </c>
      <c r="E79" s="695" t="s">
        <v>66</v>
      </c>
      <c r="F79" s="94" t="s">
        <v>71</v>
      </c>
      <c r="G79" s="94" t="s">
        <v>71</v>
      </c>
      <c r="H79" s="94"/>
      <c r="I79" s="34" t="s">
        <v>66</v>
      </c>
      <c r="J79" s="677">
        <f>J80</f>
        <v>2000</v>
      </c>
      <c r="K79" s="679"/>
      <c r="L79" s="679">
        <f t="shared" ref="L79:M81" si="1">L80</f>
        <v>2000</v>
      </c>
      <c r="M79" s="679">
        <f t="shared" si="1"/>
        <v>2000</v>
      </c>
    </row>
    <row r="80" spans="2:24" s="654" customFormat="1" ht="38.25" hidden="1" x14ac:dyDescent="0.2">
      <c r="B80" s="675" t="s">
        <v>25</v>
      </c>
      <c r="C80" s="590"/>
      <c r="D80" s="676" t="s">
        <v>69</v>
      </c>
      <c r="E80" s="695" t="s">
        <v>66</v>
      </c>
      <c r="F80" s="94">
        <v>9900000</v>
      </c>
      <c r="G80" s="94"/>
      <c r="H80" s="94"/>
      <c r="I80" s="34" t="s">
        <v>66</v>
      </c>
      <c r="J80" s="683">
        <f>J81</f>
        <v>2000</v>
      </c>
      <c r="K80" s="672"/>
      <c r="L80" s="672">
        <f t="shared" si="1"/>
        <v>2000</v>
      </c>
      <c r="M80" s="672">
        <f t="shared" si="1"/>
        <v>2000</v>
      </c>
      <c r="O80" s="655"/>
      <c r="P80" s="655"/>
      <c r="Q80" s="655"/>
      <c r="R80" s="655"/>
      <c r="S80" s="655"/>
      <c r="T80" s="655"/>
      <c r="U80" s="655"/>
      <c r="V80" s="655"/>
      <c r="W80" s="655"/>
      <c r="X80" s="655"/>
    </row>
    <row r="81" spans="2:13" ht="25.5" hidden="1" x14ac:dyDescent="0.2">
      <c r="B81" s="680" t="s">
        <v>72</v>
      </c>
      <c r="C81" s="590"/>
      <c r="D81" s="585" t="s">
        <v>69</v>
      </c>
      <c r="E81" s="590" t="s">
        <v>66</v>
      </c>
      <c r="F81" s="9" t="s">
        <v>416</v>
      </c>
      <c r="G81" s="88" t="s">
        <v>71</v>
      </c>
      <c r="H81" s="88"/>
      <c r="I81" s="9" t="s">
        <v>66</v>
      </c>
      <c r="J81" s="683">
        <f>J82</f>
        <v>2000</v>
      </c>
      <c r="K81" s="672"/>
      <c r="L81" s="672">
        <f t="shared" si="1"/>
        <v>2000</v>
      </c>
      <c r="M81" s="672">
        <f t="shared" si="1"/>
        <v>2000</v>
      </c>
    </row>
    <row r="82" spans="2:13" hidden="1" x14ac:dyDescent="0.2">
      <c r="B82" s="670" t="s">
        <v>70</v>
      </c>
      <c r="C82" s="590"/>
      <c r="D82" s="585" t="s">
        <v>69</v>
      </c>
      <c r="E82" s="590" t="s">
        <v>66</v>
      </c>
      <c r="F82" s="9" t="s">
        <v>416</v>
      </c>
      <c r="G82" s="88">
        <v>870</v>
      </c>
      <c r="H82" s="88"/>
      <c r="I82" s="9" t="s">
        <v>66</v>
      </c>
      <c r="J82" s="683">
        <v>2000</v>
      </c>
      <c r="K82" s="672"/>
      <c r="L82" s="672">
        <v>2000</v>
      </c>
      <c r="M82" s="672">
        <v>2000</v>
      </c>
    </row>
    <row r="83" spans="2:13" hidden="1" x14ac:dyDescent="0.2">
      <c r="B83" s="675" t="s">
        <v>93</v>
      </c>
      <c r="C83" s="585"/>
      <c r="D83" s="676" t="s">
        <v>69</v>
      </c>
      <c r="E83" s="695" t="s">
        <v>90</v>
      </c>
      <c r="F83" s="34"/>
      <c r="G83" s="94"/>
      <c r="H83" s="94"/>
      <c r="I83" s="34" t="s">
        <v>90</v>
      </c>
      <c r="J83" s="663">
        <f>J84</f>
        <v>108</v>
      </c>
      <c r="K83" s="664"/>
      <c r="L83" s="664">
        <f>L84</f>
        <v>108</v>
      </c>
      <c r="M83" s="664">
        <f>M84</f>
        <v>108</v>
      </c>
    </row>
    <row r="84" spans="2:13" ht="25.5" hidden="1" x14ac:dyDescent="0.2">
      <c r="B84" s="675" t="s">
        <v>102</v>
      </c>
      <c r="C84" s="695"/>
      <c r="D84" s="695" t="s">
        <v>69</v>
      </c>
      <c r="E84" s="695" t="s">
        <v>90</v>
      </c>
      <c r="F84" s="34" t="s">
        <v>415</v>
      </c>
      <c r="G84" s="34"/>
      <c r="H84" s="34"/>
      <c r="I84" s="34" t="s">
        <v>90</v>
      </c>
      <c r="J84" s="686">
        <f>J85</f>
        <v>108</v>
      </c>
      <c r="K84" s="678"/>
      <c r="L84" s="678">
        <f>L85</f>
        <v>108</v>
      </c>
      <c r="M84" s="678">
        <f>M85</f>
        <v>108</v>
      </c>
    </row>
    <row r="85" spans="2:13" hidden="1" x14ac:dyDescent="0.2">
      <c r="B85" s="701" t="s">
        <v>414</v>
      </c>
      <c r="C85" s="695"/>
      <c r="D85" s="590" t="s">
        <v>69</v>
      </c>
      <c r="E85" s="590" t="s">
        <v>90</v>
      </c>
      <c r="F85" s="9" t="s">
        <v>96</v>
      </c>
      <c r="G85" s="34"/>
      <c r="H85" s="34"/>
      <c r="I85" s="9" t="s">
        <v>90</v>
      </c>
      <c r="J85" s="687">
        <f>J86+J87</f>
        <v>108</v>
      </c>
      <c r="K85" s="674"/>
      <c r="L85" s="674">
        <f>L86+L87</f>
        <v>108</v>
      </c>
      <c r="M85" s="674">
        <f>M86+M87</f>
        <v>108</v>
      </c>
    </row>
    <row r="86" spans="2:13" hidden="1" x14ac:dyDescent="0.2">
      <c r="B86" s="670" t="s">
        <v>16</v>
      </c>
      <c r="C86" s="695"/>
      <c r="D86" s="590" t="s">
        <v>69</v>
      </c>
      <c r="E86" s="590" t="s">
        <v>90</v>
      </c>
      <c r="F86" s="9" t="s">
        <v>96</v>
      </c>
      <c r="G86" s="9" t="s">
        <v>1</v>
      </c>
      <c r="H86" s="9"/>
      <c r="I86" s="9" t="s">
        <v>90</v>
      </c>
      <c r="J86" s="687">
        <v>105</v>
      </c>
      <c r="K86" s="687"/>
      <c r="L86" s="687">
        <v>105</v>
      </c>
      <c r="M86" s="687">
        <v>105</v>
      </c>
    </row>
    <row r="87" spans="2:13" hidden="1" x14ac:dyDescent="0.2">
      <c r="B87" s="670" t="s">
        <v>94</v>
      </c>
      <c r="C87" s="695"/>
      <c r="D87" s="590" t="s">
        <v>69</v>
      </c>
      <c r="E87" s="590" t="s">
        <v>90</v>
      </c>
      <c r="F87" s="9" t="s">
        <v>96</v>
      </c>
      <c r="G87" s="9" t="s">
        <v>91</v>
      </c>
      <c r="H87" s="9"/>
      <c r="I87" s="9" t="s">
        <v>90</v>
      </c>
      <c r="J87" s="687">
        <v>3</v>
      </c>
      <c r="K87" s="687"/>
      <c r="L87" s="687">
        <v>3</v>
      </c>
      <c r="M87" s="687">
        <v>3</v>
      </c>
    </row>
    <row r="88" spans="2:13" ht="14.25" hidden="1" x14ac:dyDescent="0.2">
      <c r="B88" s="702" t="s">
        <v>413</v>
      </c>
      <c r="C88" s="703"/>
      <c r="D88" s="703" t="s">
        <v>410</v>
      </c>
      <c r="E88" s="703"/>
      <c r="F88" s="202"/>
      <c r="G88" s="202"/>
      <c r="H88" s="202"/>
      <c r="I88" s="202"/>
      <c r="J88" s="704">
        <f>J89</f>
        <v>605.88300000000004</v>
      </c>
      <c r="K88" s="705"/>
      <c r="L88" s="705">
        <f>L89</f>
        <v>605.88300000000004</v>
      </c>
      <c r="M88" s="705">
        <f>M89</f>
        <v>605.88300000000004</v>
      </c>
    </row>
    <row r="89" spans="2:13" hidden="1" x14ac:dyDescent="0.2">
      <c r="B89" s="675" t="s">
        <v>6</v>
      </c>
      <c r="C89" s="695"/>
      <c r="D89" s="695" t="s">
        <v>410</v>
      </c>
      <c r="E89" s="695" t="s">
        <v>0</v>
      </c>
      <c r="F89" s="34"/>
      <c r="G89" s="34"/>
      <c r="H89" s="34"/>
      <c r="I89" s="34" t="s">
        <v>0</v>
      </c>
      <c r="J89" s="687">
        <f>J90</f>
        <v>605.88300000000004</v>
      </c>
      <c r="K89" s="674"/>
      <c r="L89" s="674">
        <f>L90</f>
        <v>605.88300000000004</v>
      </c>
      <c r="M89" s="674">
        <f>M90</f>
        <v>605.88300000000004</v>
      </c>
    </row>
    <row r="90" spans="2:13" ht="25.5" hidden="1" x14ac:dyDescent="0.2">
      <c r="B90" s="688" t="s">
        <v>412</v>
      </c>
      <c r="C90" s="590"/>
      <c r="D90" s="590" t="s">
        <v>410</v>
      </c>
      <c r="E90" s="590" t="s">
        <v>0</v>
      </c>
      <c r="F90" s="10" t="s">
        <v>409</v>
      </c>
      <c r="G90" s="9"/>
      <c r="H90" s="9"/>
      <c r="I90" s="9" t="s">
        <v>0</v>
      </c>
      <c r="J90" s="687">
        <f>J91+J92</f>
        <v>605.88300000000004</v>
      </c>
      <c r="K90" s="674"/>
      <c r="L90" s="674">
        <f>L91+L92</f>
        <v>605.88300000000004</v>
      </c>
      <c r="M90" s="674">
        <f>M91+M92</f>
        <v>605.88300000000004</v>
      </c>
    </row>
    <row r="91" spans="2:13" hidden="1" x14ac:dyDescent="0.2">
      <c r="B91" s="694" t="s">
        <v>411</v>
      </c>
      <c r="C91" s="590"/>
      <c r="D91" s="590" t="s">
        <v>410</v>
      </c>
      <c r="E91" s="590" t="s">
        <v>0</v>
      </c>
      <c r="F91" s="10" t="s">
        <v>409</v>
      </c>
      <c r="G91" s="9" t="s">
        <v>5</v>
      </c>
      <c r="H91" s="9"/>
      <c r="I91" s="9" t="s">
        <v>0</v>
      </c>
      <c r="J91" s="687">
        <v>555.32000000000005</v>
      </c>
      <c r="K91" s="674"/>
      <c r="L91" s="674">
        <v>555.32000000000005</v>
      </c>
      <c r="M91" s="674">
        <v>555.32000000000005</v>
      </c>
    </row>
    <row r="92" spans="2:13" hidden="1" x14ac:dyDescent="0.2">
      <c r="B92" s="670" t="s">
        <v>16</v>
      </c>
      <c r="C92" s="590"/>
      <c r="D92" s="590" t="s">
        <v>410</v>
      </c>
      <c r="E92" s="590" t="s">
        <v>0</v>
      </c>
      <c r="F92" s="10" t="s">
        <v>409</v>
      </c>
      <c r="G92" s="9" t="s">
        <v>1</v>
      </c>
      <c r="H92" s="9"/>
      <c r="I92" s="9" t="s">
        <v>0</v>
      </c>
      <c r="J92" s="687">
        <v>50.563000000000002</v>
      </c>
      <c r="K92" s="674"/>
      <c r="L92" s="674">
        <v>50.563000000000002</v>
      </c>
      <c r="M92" s="674">
        <v>50.563000000000002</v>
      </c>
    </row>
    <row r="93" spans="2:13" ht="32.25" hidden="1" customHeight="1" x14ac:dyDescent="0.2">
      <c r="B93" s="656" t="s">
        <v>408</v>
      </c>
      <c r="C93" s="579"/>
      <c r="D93" s="579" t="s">
        <v>168</v>
      </c>
      <c r="E93" s="579"/>
      <c r="F93" s="193"/>
      <c r="G93" s="193"/>
      <c r="H93" s="193"/>
      <c r="I93" s="193"/>
      <c r="J93" s="706">
        <f>J94</f>
        <v>1397</v>
      </c>
      <c r="K93" s="707"/>
      <c r="L93" s="707">
        <f>L94</f>
        <v>1182</v>
      </c>
      <c r="M93" s="707">
        <f>M94</f>
        <v>1022</v>
      </c>
    </row>
    <row r="94" spans="2:13" ht="25.5" hidden="1" x14ac:dyDescent="0.2">
      <c r="B94" s="675" t="s">
        <v>221</v>
      </c>
      <c r="C94" s="590"/>
      <c r="D94" s="695" t="s">
        <v>168</v>
      </c>
      <c r="E94" s="695" t="s">
        <v>166</v>
      </c>
      <c r="F94" s="9"/>
      <c r="G94" s="9"/>
      <c r="H94" s="9"/>
      <c r="I94" s="34" t="s">
        <v>166</v>
      </c>
      <c r="J94" s="683">
        <f>J95</f>
        <v>1397</v>
      </c>
      <c r="K94" s="672"/>
      <c r="L94" s="672">
        <f>L95</f>
        <v>1182</v>
      </c>
      <c r="M94" s="672">
        <f>M95</f>
        <v>1022</v>
      </c>
    </row>
    <row r="95" spans="2:13" ht="39.6" hidden="1" customHeight="1" x14ac:dyDescent="0.2">
      <c r="B95" s="675" t="s">
        <v>407</v>
      </c>
      <c r="C95" s="695"/>
      <c r="D95" s="695" t="s">
        <v>168</v>
      </c>
      <c r="E95" s="695" t="s">
        <v>166</v>
      </c>
      <c r="F95" s="34" t="s">
        <v>406</v>
      </c>
      <c r="G95" s="131"/>
      <c r="H95" s="131"/>
      <c r="I95" s="34" t="s">
        <v>166</v>
      </c>
      <c r="J95" s="51">
        <f>J96+J101</f>
        <v>1397</v>
      </c>
      <c r="K95" s="708"/>
      <c r="L95" s="708">
        <f>L96+L101</f>
        <v>1182</v>
      </c>
      <c r="M95" s="708">
        <f>M96+M101</f>
        <v>1022</v>
      </c>
    </row>
    <row r="96" spans="2:13" ht="63.75" hidden="1" x14ac:dyDescent="0.2">
      <c r="B96" s="709" t="s">
        <v>239</v>
      </c>
      <c r="C96" s="590"/>
      <c r="D96" s="590" t="s">
        <v>168</v>
      </c>
      <c r="E96" s="590" t="s">
        <v>166</v>
      </c>
      <c r="F96" s="34" t="s">
        <v>405</v>
      </c>
      <c r="G96" s="88"/>
      <c r="H96" s="88"/>
      <c r="I96" s="9" t="s">
        <v>166</v>
      </c>
      <c r="J96" s="687">
        <f>J97+J99</f>
        <v>711</v>
      </c>
      <c r="K96" s="674"/>
      <c r="L96" s="674">
        <f>L97+L99</f>
        <v>496</v>
      </c>
      <c r="M96" s="674">
        <f>M97+M99</f>
        <v>336</v>
      </c>
    </row>
    <row r="97" spans="2:24" ht="63.75" hidden="1" x14ac:dyDescent="0.2">
      <c r="B97" s="680" t="s">
        <v>404</v>
      </c>
      <c r="C97" s="590"/>
      <c r="D97" s="590" t="s">
        <v>168</v>
      </c>
      <c r="E97" s="590" t="s">
        <v>166</v>
      </c>
      <c r="F97" s="34" t="s">
        <v>401</v>
      </c>
      <c r="G97" s="88"/>
      <c r="H97" s="88"/>
      <c r="I97" s="9" t="s">
        <v>166</v>
      </c>
      <c r="J97" s="687">
        <f>J98</f>
        <v>426</v>
      </c>
      <c r="K97" s="674"/>
      <c r="L97" s="674">
        <f>L98</f>
        <v>296</v>
      </c>
      <c r="M97" s="674">
        <f>M98</f>
        <v>136</v>
      </c>
    </row>
    <row r="98" spans="2:24" hidden="1" x14ac:dyDescent="0.2">
      <c r="B98" s="670" t="s">
        <v>16</v>
      </c>
      <c r="C98" s="590"/>
      <c r="D98" s="590" t="s">
        <v>168</v>
      </c>
      <c r="E98" s="590" t="s">
        <v>166</v>
      </c>
      <c r="F98" s="9" t="s">
        <v>401</v>
      </c>
      <c r="G98" s="88">
        <v>240</v>
      </c>
      <c r="H98" s="88"/>
      <c r="I98" s="9" t="s">
        <v>166</v>
      </c>
      <c r="J98" s="687">
        <v>426</v>
      </c>
      <c r="K98" s="674"/>
      <c r="L98" s="674">
        <v>296</v>
      </c>
      <c r="M98" s="674">
        <v>136</v>
      </c>
    </row>
    <row r="99" spans="2:24" ht="63.75" hidden="1" x14ac:dyDescent="0.2">
      <c r="B99" s="680" t="s">
        <v>403</v>
      </c>
      <c r="C99" s="590"/>
      <c r="D99" s="590" t="s">
        <v>168</v>
      </c>
      <c r="E99" s="590" t="s">
        <v>166</v>
      </c>
      <c r="F99" s="34" t="s">
        <v>402</v>
      </c>
      <c r="G99" s="88"/>
      <c r="H99" s="88"/>
      <c r="I99" s="9" t="s">
        <v>166</v>
      </c>
      <c r="J99" s="687">
        <f>J100</f>
        <v>285</v>
      </c>
      <c r="K99" s="674"/>
      <c r="L99" s="674">
        <f>L100</f>
        <v>200</v>
      </c>
      <c r="M99" s="674">
        <f>M100</f>
        <v>200</v>
      </c>
    </row>
    <row r="100" spans="2:24" hidden="1" x14ac:dyDescent="0.2">
      <c r="B100" s="670" t="s">
        <v>16</v>
      </c>
      <c r="C100" s="590"/>
      <c r="D100" s="590" t="s">
        <v>168</v>
      </c>
      <c r="E100" s="590" t="s">
        <v>166</v>
      </c>
      <c r="F100" s="9" t="s">
        <v>401</v>
      </c>
      <c r="G100" s="88">
        <v>240</v>
      </c>
      <c r="H100" s="88"/>
      <c r="I100" s="9" t="s">
        <v>166</v>
      </c>
      <c r="J100" s="687">
        <v>285</v>
      </c>
      <c r="K100" s="674"/>
      <c r="L100" s="674">
        <v>200</v>
      </c>
      <c r="M100" s="674">
        <v>200</v>
      </c>
    </row>
    <row r="101" spans="2:24" ht="63.75" hidden="1" x14ac:dyDescent="0.2">
      <c r="B101" s="709" t="s">
        <v>228</v>
      </c>
      <c r="C101" s="695"/>
      <c r="D101" s="590" t="s">
        <v>168</v>
      </c>
      <c r="E101" s="590" t="s">
        <v>166</v>
      </c>
      <c r="F101" s="34" t="s">
        <v>400</v>
      </c>
      <c r="G101" s="34"/>
      <c r="H101" s="34"/>
      <c r="I101" s="9" t="s">
        <v>166</v>
      </c>
      <c r="J101" s="686">
        <f>J102</f>
        <v>686</v>
      </c>
      <c r="K101" s="678"/>
      <c r="L101" s="678">
        <f>L102</f>
        <v>686</v>
      </c>
      <c r="M101" s="678">
        <f>M102</f>
        <v>686</v>
      </c>
    </row>
    <row r="102" spans="2:24" ht="63.75" hidden="1" x14ac:dyDescent="0.2">
      <c r="B102" s="680" t="s">
        <v>399</v>
      </c>
      <c r="C102" s="695"/>
      <c r="D102" s="590" t="s">
        <v>168</v>
      </c>
      <c r="E102" s="590" t="s">
        <v>166</v>
      </c>
      <c r="F102" s="9" t="s">
        <v>398</v>
      </c>
      <c r="G102" s="34"/>
      <c r="H102" s="34"/>
      <c r="I102" s="9" t="s">
        <v>166</v>
      </c>
      <c r="J102" s="687">
        <f>J104</f>
        <v>686</v>
      </c>
      <c r="K102" s="674"/>
      <c r="L102" s="674">
        <f>L104</f>
        <v>686</v>
      </c>
      <c r="M102" s="674">
        <f>M104</f>
        <v>686</v>
      </c>
    </row>
    <row r="103" spans="2:24" ht="40.5" hidden="1" customHeight="1" x14ac:dyDescent="0.2">
      <c r="B103" s="689" t="s">
        <v>223</v>
      </c>
      <c r="C103" s="710"/>
      <c r="D103" s="711" t="s">
        <v>168</v>
      </c>
      <c r="E103" s="711" t="s">
        <v>166</v>
      </c>
      <c r="F103" s="31" t="s">
        <v>222</v>
      </c>
      <c r="G103" s="161"/>
      <c r="H103" s="161"/>
      <c r="I103" s="31" t="s">
        <v>166</v>
      </c>
      <c r="J103" s="712"/>
      <c r="K103" s="591"/>
      <c r="L103" s="591"/>
      <c r="M103" s="591"/>
    </row>
    <row r="104" spans="2:24" ht="17.45" hidden="1" customHeight="1" x14ac:dyDescent="0.2">
      <c r="B104" s="670" t="s">
        <v>16</v>
      </c>
      <c r="C104" s="710"/>
      <c r="D104" s="590" t="s">
        <v>168</v>
      </c>
      <c r="E104" s="590" t="s">
        <v>166</v>
      </c>
      <c r="F104" s="9" t="s">
        <v>398</v>
      </c>
      <c r="G104" s="33" t="s">
        <v>1</v>
      </c>
      <c r="H104" s="33"/>
      <c r="I104" s="9" t="s">
        <v>166</v>
      </c>
      <c r="J104" s="687">
        <v>686</v>
      </c>
      <c r="K104" s="591"/>
      <c r="L104" s="674">
        <v>686</v>
      </c>
      <c r="M104" s="674">
        <v>686</v>
      </c>
    </row>
    <row r="105" spans="2:24" ht="44.25" hidden="1" customHeight="1" x14ac:dyDescent="0.2">
      <c r="B105" s="675" t="s">
        <v>171</v>
      </c>
      <c r="C105" s="590"/>
      <c r="D105" s="695" t="s">
        <v>168</v>
      </c>
      <c r="E105" s="695" t="s">
        <v>166</v>
      </c>
      <c r="F105" s="34" t="s">
        <v>170</v>
      </c>
      <c r="G105" s="131"/>
      <c r="H105" s="131"/>
      <c r="I105" s="34" t="s">
        <v>166</v>
      </c>
      <c r="J105" s="131"/>
      <c r="K105" s="713"/>
      <c r="L105" s="593"/>
      <c r="M105" s="714"/>
    </row>
    <row r="106" spans="2:24" ht="38.25" hidden="1" x14ac:dyDescent="0.2">
      <c r="B106" s="680" t="s">
        <v>169</v>
      </c>
      <c r="C106" s="590"/>
      <c r="D106" s="590" t="s">
        <v>168</v>
      </c>
      <c r="E106" s="590" t="s">
        <v>166</v>
      </c>
      <c r="F106" s="9" t="s">
        <v>167</v>
      </c>
      <c r="G106" s="88"/>
      <c r="H106" s="88"/>
      <c r="I106" s="9" t="s">
        <v>166</v>
      </c>
      <c r="J106" s="687"/>
      <c r="K106" s="674"/>
      <c r="L106" s="674"/>
      <c r="M106" s="674"/>
    </row>
    <row r="107" spans="2:24" s="654" customFormat="1" ht="15" hidden="1" x14ac:dyDescent="0.2">
      <c r="B107" s="656" t="s">
        <v>397</v>
      </c>
      <c r="C107" s="579"/>
      <c r="D107" s="579" t="s">
        <v>52</v>
      </c>
      <c r="E107" s="579" t="s">
        <v>106</v>
      </c>
      <c r="F107" s="193" t="s">
        <v>106</v>
      </c>
      <c r="G107" s="193" t="s">
        <v>106</v>
      </c>
      <c r="H107" s="193"/>
      <c r="I107" s="193" t="s">
        <v>106</v>
      </c>
      <c r="J107" s="715">
        <f>J108+J117</f>
        <v>18097.09</v>
      </c>
      <c r="K107" s="716"/>
      <c r="L107" s="717">
        <f>L108+L117</f>
        <v>11814.485000000001</v>
      </c>
      <c r="M107" s="717">
        <f>M108+M117</f>
        <v>14413.347</v>
      </c>
      <c r="O107" s="655"/>
      <c r="P107" s="655"/>
      <c r="Q107" s="655"/>
      <c r="R107" s="655"/>
      <c r="S107" s="655"/>
      <c r="T107" s="655"/>
      <c r="U107" s="655"/>
      <c r="V107" s="655"/>
      <c r="W107" s="655"/>
      <c r="X107" s="655"/>
    </row>
    <row r="108" spans="2:24" s="654" customFormat="1" hidden="1" x14ac:dyDescent="0.2">
      <c r="B108" s="718" t="s">
        <v>60</v>
      </c>
      <c r="C108" s="665"/>
      <c r="D108" s="665" t="s">
        <v>52</v>
      </c>
      <c r="E108" s="665" t="s">
        <v>58</v>
      </c>
      <c r="F108" s="89"/>
      <c r="G108" s="89"/>
      <c r="H108" s="89"/>
      <c r="I108" s="89" t="s">
        <v>58</v>
      </c>
      <c r="J108" s="677">
        <f>J109</f>
        <v>17447.29</v>
      </c>
      <c r="K108" s="674"/>
      <c r="L108" s="679">
        <f>L109</f>
        <v>11444.685000000001</v>
      </c>
      <c r="M108" s="679">
        <f>M109</f>
        <v>14038.547</v>
      </c>
      <c r="O108" s="655"/>
      <c r="P108" s="655"/>
      <c r="Q108" s="655"/>
      <c r="R108" s="655"/>
      <c r="S108" s="655"/>
      <c r="T108" s="655"/>
      <c r="U108" s="655"/>
      <c r="V108" s="655"/>
      <c r="W108" s="655"/>
      <c r="X108" s="655"/>
    </row>
    <row r="109" spans="2:24" s="654" customFormat="1" ht="38.25" hidden="1" customHeight="1" x14ac:dyDescent="0.2">
      <c r="B109" s="675" t="s">
        <v>396</v>
      </c>
      <c r="C109" s="665"/>
      <c r="D109" s="665" t="s">
        <v>52</v>
      </c>
      <c r="E109" s="665" t="s">
        <v>58</v>
      </c>
      <c r="F109" s="89" t="s">
        <v>395</v>
      </c>
      <c r="G109" s="131"/>
      <c r="H109" s="131"/>
      <c r="I109" s="89" t="s">
        <v>58</v>
      </c>
      <c r="J109" s="51">
        <f>J110+J114</f>
        <v>17447.29</v>
      </c>
      <c r="K109" s="719"/>
      <c r="L109" s="708">
        <f>L110+L114</f>
        <v>11444.685000000001</v>
      </c>
      <c r="M109" s="708">
        <f>M110+M114</f>
        <v>14038.547</v>
      </c>
      <c r="O109" s="655"/>
      <c r="P109" s="655"/>
      <c r="Q109" s="655"/>
      <c r="R109" s="655"/>
      <c r="S109" s="655"/>
      <c r="T109" s="655"/>
      <c r="U109" s="655"/>
      <c r="V109" s="655"/>
      <c r="W109" s="655"/>
      <c r="X109" s="655"/>
    </row>
    <row r="110" spans="2:24" s="654" customFormat="1" ht="63.75" hidden="1" x14ac:dyDescent="0.2">
      <c r="B110" s="709" t="s">
        <v>394</v>
      </c>
      <c r="C110" s="667"/>
      <c r="D110" s="667" t="s">
        <v>52</v>
      </c>
      <c r="E110" s="667" t="s">
        <v>58</v>
      </c>
      <c r="F110" s="89" t="s">
        <v>393</v>
      </c>
      <c r="G110" s="89"/>
      <c r="H110" s="89"/>
      <c r="I110" s="33" t="s">
        <v>58</v>
      </c>
      <c r="J110" s="677">
        <f>J111</f>
        <v>16806.29</v>
      </c>
      <c r="K110" s="678"/>
      <c r="L110" s="678">
        <f>L111</f>
        <v>10777.685000000001</v>
      </c>
      <c r="M110" s="679">
        <f>M111</f>
        <v>13305.547</v>
      </c>
      <c r="O110" s="655"/>
      <c r="P110" s="655"/>
      <c r="Q110" s="655"/>
      <c r="R110" s="655"/>
      <c r="S110" s="655"/>
      <c r="T110" s="655"/>
      <c r="U110" s="655"/>
      <c r="V110" s="655"/>
      <c r="W110" s="655"/>
      <c r="X110" s="655"/>
    </row>
    <row r="111" spans="2:24" s="654" customFormat="1" ht="63.75" hidden="1" x14ac:dyDescent="0.2">
      <c r="B111" s="685" t="s">
        <v>392</v>
      </c>
      <c r="C111" s="667"/>
      <c r="D111" s="667" t="s">
        <v>52</v>
      </c>
      <c r="E111" s="667" t="s">
        <v>58</v>
      </c>
      <c r="F111" s="33" t="s">
        <v>391</v>
      </c>
      <c r="G111" s="33"/>
      <c r="H111" s="33"/>
      <c r="I111" s="33" t="s">
        <v>58</v>
      </c>
      <c r="J111" s="683">
        <f>J112</f>
        <v>16806.29</v>
      </c>
      <c r="K111" s="674"/>
      <c r="L111" s="672">
        <f>L112</f>
        <v>10777.685000000001</v>
      </c>
      <c r="M111" s="672">
        <f>M112</f>
        <v>13305.547</v>
      </c>
      <c r="O111" s="655"/>
      <c r="P111" s="655"/>
      <c r="Q111" s="655"/>
      <c r="R111" s="655"/>
      <c r="S111" s="655"/>
      <c r="T111" s="655"/>
      <c r="U111" s="655"/>
      <c r="V111" s="655"/>
      <c r="W111" s="655"/>
      <c r="X111" s="655"/>
    </row>
    <row r="112" spans="2:24" s="654" customFormat="1" hidden="1" x14ac:dyDescent="0.2">
      <c r="B112" s="670" t="s">
        <v>16</v>
      </c>
      <c r="C112" s="667"/>
      <c r="D112" s="667" t="s">
        <v>52</v>
      </c>
      <c r="E112" s="667" t="s">
        <v>58</v>
      </c>
      <c r="F112" s="33" t="s">
        <v>391</v>
      </c>
      <c r="G112" s="33" t="s">
        <v>1</v>
      </c>
      <c r="H112" s="33"/>
      <c r="I112" s="33" t="s">
        <v>58</v>
      </c>
      <c r="J112" s="683">
        <f>7156.753+13430-3780.463</f>
        <v>16806.29</v>
      </c>
      <c r="K112" s="674"/>
      <c r="L112" s="720">
        <f>22480.2-11702.515</f>
        <v>10777.685000000001</v>
      </c>
      <c r="M112" s="720">
        <v>13305.547</v>
      </c>
      <c r="O112" s="655"/>
      <c r="P112" s="655"/>
      <c r="Q112" s="655"/>
      <c r="R112" s="655"/>
      <c r="S112" s="655"/>
      <c r="T112" s="655"/>
      <c r="U112" s="655"/>
      <c r="V112" s="655"/>
      <c r="W112" s="655"/>
      <c r="X112" s="655"/>
    </row>
    <row r="113" spans="2:24" s="654" customFormat="1" ht="63.75" hidden="1" x14ac:dyDescent="0.2">
      <c r="B113" s="685" t="s">
        <v>211</v>
      </c>
      <c r="C113" s="665"/>
      <c r="D113" s="667" t="s">
        <v>52</v>
      </c>
      <c r="E113" s="667" t="s">
        <v>58</v>
      </c>
      <c r="F113" s="33" t="s">
        <v>210</v>
      </c>
      <c r="G113" s="89"/>
      <c r="H113" s="89"/>
      <c r="I113" s="33" t="s">
        <v>58</v>
      </c>
      <c r="J113" s="687"/>
      <c r="K113" s="674"/>
      <c r="L113" s="674"/>
      <c r="M113" s="674"/>
      <c r="O113" s="655"/>
      <c r="P113" s="655"/>
      <c r="Q113" s="655"/>
      <c r="R113" s="655"/>
      <c r="S113" s="655"/>
      <c r="T113" s="655"/>
      <c r="U113" s="655"/>
      <c r="V113" s="655"/>
      <c r="W113" s="655"/>
      <c r="X113" s="655"/>
    </row>
    <row r="114" spans="2:24" s="654" customFormat="1" ht="63.75" hidden="1" x14ac:dyDescent="0.2">
      <c r="B114" s="709" t="s">
        <v>390</v>
      </c>
      <c r="C114" s="665"/>
      <c r="D114" s="667" t="s">
        <v>52</v>
      </c>
      <c r="E114" s="667" t="s">
        <v>58</v>
      </c>
      <c r="F114" s="89" t="s">
        <v>389</v>
      </c>
      <c r="G114" s="88"/>
      <c r="H114" s="88"/>
      <c r="I114" s="33" t="s">
        <v>58</v>
      </c>
      <c r="J114" s="686">
        <f>J115</f>
        <v>641</v>
      </c>
      <c r="K114" s="678"/>
      <c r="L114" s="678">
        <f>L115</f>
        <v>667</v>
      </c>
      <c r="M114" s="678">
        <f>M115</f>
        <v>733</v>
      </c>
      <c r="O114" s="655"/>
      <c r="P114" s="655"/>
      <c r="Q114" s="655"/>
      <c r="R114" s="655"/>
      <c r="S114" s="655"/>
      <c r="T114" s="655"/>
      <c r="U114" s="655"/>
      <c r="V114" s="655"/>
      <c r="W114" s="655"/>
      <c r="X114" s="655"/>
    </row>
    <row r="115" spans="2:24" s="654" customFormat="1" ht="63.75" hidden="1" x14ac:dyDescent="0.2">
      <c r="B115" s="680" t="s">
        <v>388</v>
      </c>
      <c r="C115" s="665"/>
      <c r="D115" s="667" t="s">
        <v>52</v>
      </c>
      <c r="E115" s="667" t="s">
        <v>58</v>
      </c>
      <c r="F115" s="33" t="s">
        <v>387</v>
      </c>
      <c r="G115" s="88"/>
      <c r="H115" s="88"/>
      <c r="I115" s="33" t="s">
        <v>58</v>
      </c>
      <c r="J115" s="687">
        <f>J116</f>
        <v>641</v>
      </c>
      <c r="K115" s="674"/>
      <c r="L115" s="674">
        <f>L116</f>
        <v>667</v>
      </c>
      <c r="M115" s="674">
        <f>M116</f>
        <v>733</v>
      </c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</row>
    <row r="116" spans="2:24" s="654" customFormat="1" hidden="1" x14ac:dyDescent="0.2">
      <c r="B116" s="670" t="s">
        <v>16</v>
      </c>
      <c r="C116" s="665"/>
      <c r="D116" s="667" t="s">
        <v>52</v>
      </c>
      <c r="E116" s="667" t="s">
        <v>58</v>
      </c>
      <c r="F116" s="33" t="s">
        <v>387</v>
      </c>
      <c r="G116" s="88">
        <v>240</v>
      </c>
      <c r="H116" s="88"/>
      <c r="I116" s="33" t="s">
        <v>58</v>
      </c>
      <c r="J116" s="687">
        <v>641</v>
      </c>
      <c r="K116" s="674"/>
      <c r="L116" s="674">
        <v>667</v>
      </c>
      <c r="M116" s="674">
        <v>733</v>
      </c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</row>
    <row r="117" spans="2:24" s="654" customFormat="1" hidden="1" x14ac:dyDescent="0.2">
      <c r="B117" s="661" t="s">
        <v>51</v>
      </c>
      <c r="C117" s="665"/>
      <c r="D117" s="695" t="s">
        <v>52</v>
      </c>
      <c r="E117" s="695" t="s">
        <v>49</v>
      </c>
      <c r="F117" s="33"/>
      <c r="G117" s="88"/>
      <c r="H117" s="88"/>
      <c r="I117" s="34" t="s">
        <v>49</v>
      </c>
      <c r="J117" s="721">
        <f>J118+J122</f>
        <v>649.79999999999995</v>
      </c>
      <c r="K117" s="722"/>
      <c r="L117" s="722">
        <f>L118+L122</f>
        <v>369.8</v>
      </c>
      <c r="M117" s="722">
        <f>M118+M122</f>
        <v>374.8</v>
      </c>
      <c r="O117" s="655"/>
      <c r="P117" s="655"/>
      <c r="Q117" s="655"/>
      <c r="R117" s="655"/>
      <c r="S117" s="655"/>
      <c r="T117" s="655"/>
      <c r="U117" s="655"/>
      <c r="V117" s="655"/>
      <c r="W117" s="655"/>
      <c r="X117" s="655"/>
    </row>
    <row r="118" spans="2:24" s="654" customFormat="1" ht="51.75" hidden="1" customHeight="1" x14ac:dyDescent="0.2">
      <c r="B118" s="675" t="s">
        <v>386</v>
      </c>
      <c r="C118" s="590"/>
      <c r="D118" s="695" t="s">
        <v>52</v>
      </c>
      <c r="E118" s="695" t="s">
        <v>49</v>
      </c>
      <c r="F118" s="34" t="s">
        <v>385</v>
      </c>
      <c r="G118" s="131"/>
      <c r="H118" s="131"/>
      <c r="I118" s="34" t="s">
        <v>49</v>
      </c>
      <c r="J118" s="51">
        <f>J120</f>
        <v>300</v>
      </c>
      <c r="K118" s="708"/>
      <c r="L118" s="708">
        <f>L120</f>
        <v>305</v>
      </c>
      <c r="M118" s="708">
        <f>M120</f>
        <v>310</v>
      </c>
      <c r="O118" s="655"/>
      <c r="P118" s="655"/>
      <c r="Q118" s="655"/>
      <c r="R118" s="655"/>
      <c r="S118" s="655"/>
      <c r="T118" s="655"/>
      <c r="U118" s="655"/>
      <c r="V118" s="655"/>
      <c r="W118" s="655"/>
      <c r="X118" s="655"/>
    </row>
    <row r="119" spans="2:24" s="654" customFormat="1" ht="78" hidden="1" customHeight="1" x14ac:dyDescent="0.2">
      <c r="B119" s="666" t="s">
        <v>291</v>
      </c>
      <c r="C119" s="723"/>
      <c r="D119" s="667" t="s">
        <v>52</v>
      </c>
      <c r="E119" s="667" t="s">
        <v>49</v>
      </c>
      <c r="F119" s="33" t="s">
        <v>290</v>
      </c>
      <c r="G119" s="9"/>
      <c r="H119" s="9"/>
      <c r="I119" s="33" t="s">
        <v>49</v>
      </c>
      <c r="J119" s="686"/>
      <c r="K119" s="678"/>
      <c r="L119" s="678"/>
      <c r="M119" s="678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</row>
    <row r="120" spans="2:24" s="654" customFormat="1" ht="75" hidden="1" x14ac:dyDescent="0.25">
      <c r="B120" s="724" t="s">
        <v>384</v>
      </c>
      <c r="C120" s="590"/>
      <c r="D120" s="667" t="s">
        <v>52</v>
      </c>
      <c r="E120" s="667" t="s">
        <v>49</v>
      </c>
      <c r="F120" s="33" t="s">
        <v>383</v>
      </c>
      <c r="G120" s="9"/>
      <c r="H120" s="9"/>
      <c r="I120" s="33" t="s">
        <v>49</v>
      </c>
      <c r="J120" s="686">
        <f>J121</f>
        <v>300</v>
      </c>
      <c r="K120" s="678"/>
      <c r="L120" s="678">
        <f>L121</f>
        <v>305</v>
      </c>
      <c r="M120" s="678">
        <f>M121</f>
        <v>310</v>
      </c>
      <c r="O120" s="655"/>
      <c r="P120" s="655"/>
      <c r="Q120" s="655"/>
      <c r="R120" s="655"/>
      <c r="S120" s="655"/>
      <c r="T120" s="655"/>
      <c r="U120" s="655"/>
      <c r="V120" s="655"/>
      <c r="W120" s="655"/>
      <c r="X120" s="655"/>
    </row>
    <row r="121" spans="2:24" s="654" customFormat="1" hidden="1" x14ac:dyDescent="0.2">
      <c r="B121" s="670" t="s">
        <v>16</v>
      </c>
      <c r="C121" s="590"/>
      <c r="D121" s="667" t="s">
        <v>52</v>
      </c>
      <c r="E121" s="667" t="s">
        <v>49</v>
      </c>
      <c r="F121" s="33" t="s">
        <v>383</v>
      </c>
      <c r="G121" s="9" t="s">
        <v>1</v>
      </c>
      <c r="H121" s="9"/>
      <c r="I121" s="33" t="s">
        <v>49</v>
      </c>
      <c r="J121" s="687">
        <v>300</v>
      </c>
      <c r="K121" s="678"/>
      <c r="L121" s="674">
        <v>305</v>
      </c>
      <c r="M121" s="674">
        <v>310</v>
      </c>
      <c r="O121" s="655"/>
      <c r="P121" s="655"/>
      <c r="Q121" s="655"/>
      <c r="R121" s="655"/>
      <c r="S121" s="655"/>
      <c r="T121" s="655"/>
      <c r="U121" s="655"/>
      <c r="V121" s="655"/>
      <c r="W121" s="655"/>
      <c r="X121" s="655"/>
    </row>
    <row r="122" spans="2:24" s="654" customFormat="1" ht="38.25" hidden="1" x14ac:dyDescent="0.2">
      <c r="B122" s="675" t="s">
        <v>25</v>
      </c>
      <c r="C122" s="590"/>
      <c r="D122" s="695" t="s">
        <v>52</v>
      </c>
      <c r="E122" s="695" t="s">
        <v>49</v>
      </c>
      <c r="F122" s="34" t="s">
        <v>24</v>
      </c>
      <c r="G122" s="34"/>
      <c r="H122" s="34"/>
      <c r="I122" s="34" t="s">
        <v>49</v>
      </c>
      <c r="J122" s="686">
        <f>J123+J125+J127</f>
        <v>349.8</v>
      </c>
      <c r="K122" s="678"/>
      <c r="L122" s="678">
        <f>L123+L125+L127</f>
        <v>64.8</v>
      </c>
      <c r="M122" s="678">
        <f>M123+M125+M127</f>
        <v>64.8</v>
      </c>
      <c r="O122" s="655"/>
      <c r="P122" s="655"/>
      <c r="Q122" s="655"/>
      <c r="R122" s="655"/>
      <c r="S122" s="655"/>
      <c r="T122" s="655"/>
      <c r="U122" s="655"/>
      <c r="V122" s="655"/>
      <c r="W122" s="655"/>
      <c r="X122" s="655"/>
    </row>
    <row r="123" spans="2:24" s="654" customFormat="1" hidden="1" x14ac:dyDescent="0.2">
      <c r="B123" s="680" t="s">
        <v>57</v>
      </c>
      <c r="C123" s="590"/>
      <c r="D123" s="590" t="s">
        <v>52</v>
      </c>
      <c r="E123" s="590" t="s">
        <v>49</v>
      </c>
      <c r="F123" s="34" t="s">
        <v>56</v>
      </c>
      <c r="G123" s="34"/>
      <c r="H123" s="34"/>
      <c r="I123" s="9" t="s">
        <v>49</v>
      </c>
      <c r="J123" s="686">
        <f>J124</f>
        <v>195</v>
      </c>
      <c r="K123" s="678"/>
      <c r="L123" s="678">
        <f>L124</f>
        <v>0</v>
      </c>
      <c r="M123" s="678">
        <f>M124</f>
        <v>0</v>
      </c>
      <c r="O123" s="655"/>
      <c r="P123" s="655"/>
      <c r="Q123" s="655"/>
      <c r="R123" s="655"/>
      <c r="S123" s="655"/>
      <c r="T123" s="655"/>
      <c r="U123" s="655"/>
      <c r="V123" s="655"/>
      <c r="W123" s="655"/>
      <c r="X123" s="655"/>
    </row>
    <row r="124" spans="2:24" s="654" customFormat="1" hidden="1" x14ac:dyDescent="0.2">
      <c r="B124" s="670" t="s">
        <v>16</v>
      </c>
      <c r="C124" s="590"/>
      <c r="D124" s="590" t="s">
        <v>52</v>
      </c>
      <c r="E124" s="590" t="s">
        <v>49</v>
      </c>
      <c r="F124" s="9" t="s">
        <v>56</v>
      </c>
      <c r="G124" s="9" t="s">
        <v>1</v>
      </c>
      <c r="H124" s="9"/>
      <c r="I124" s="9" t="s">
        <v>49</v>
      </c>
      <c r="J124" s="687">
        <v>195</v>
      </c>
      <c r="K124" s="674"/>
      <c r="L124" s="674"/>
      <c r="M124" s="674"/>
      <c r="O124" s="655"/>
      <c r="P124" s="655"/>
      <c r="Q124" s="655"/>
      <c r="R124" s="655"/>
      <c r="S124" s="655"/>
      <c r="T124" s="655"/>
      <c r="U124" s="655"/>
      <c r="V124" s="655"/>
      <c r="W124" s="655"/>
      <c r="X124" s="655"/>
    </row>
    <row r="125" spans="2:24" s="654" customFormat="1" hidden="1" x14ac:dyDescent="0.2">
      <c r="B125" s="680" t="s">
        <v>55</v>
      </c>
      <c r="C125" s="590"/>
      <c r="D125" s="590" t="s">
        <v>52</v>
      </c>
      <c r="E125" s="590" t="s">
        <v>49</v>
      </c>
      <c r="F125" s="34" t="s">
        <v>382</v>
      </c>
      <c r="G125" s="9"/>
      <c r="H125" s="9"/>
      <c r="I125" s="9" t="s">
        <v>49</v>
      </c>
      <c r="J125" s="686">
        <f>J126</f>
        <v>64.8</v>
      </c>
      <c r="K125" s="678"/>
      <c r="L125" s="678">
        <f>L126</f>
        <v>64.8</v>
      </c>
      <c r="M125" s="678">
        <f>M126</f>
        <v>64.8</v>
      </c>
      <c r="O125" s="655"/>
      <c r="P125" s="655"/>
      <c r="Q125" s="655"/>
      <c r="R125" s="655"/>
      <c r="S125" s="655"/>
      <c r="T125" s="655"/>
      <c r="U125" s="655"/>
      <c r="V125" s="655"/>
      <c r="W125" s="655"/>
      <c r="X125" s="655"/>
    </row>
    <row r="126" spans="2:24" s="654" customFormat="1" hidden="1" x14ac:dyDescent="0.2">
      <c r="B126" s="670" t="s">
        <v>16</v>
      </c>
      <c r="C126" s="590"/>
      <c r="D126" s="590" t="s">
        <v>52</v>
      </c>
      <c r="E126" s="590" t="s">
        <v>49</v>
      </c>
      <c r="F126" s="9" t="s">
        <v>382</v>
      </c>
      <c r="G126" s="9" t="s">
        <v>1</v>
      </c>
      <c r="H126" s="9"/>
      <c r="I126" s="9" t="s">
        <v>49</v>
      </c>
      <c r="J126" s="687">
        <v>64.8</v>
      </c>
      <c r="K126" s="674"/>
      <c r="L126" s="674">
        <v>64.8</v>
      </c>
      <c r="M126" s="674">
        <v>64.8</v>
      </c>
      <c r="O126" s="655"/>
      <c r="P126" s="655"/>
      <c r="Q126" s="655"/>
      <c r="R126" s="655"/>
      <c r="S126" s="655"/>
      <c r="T126" s="655"/>
      <c r="U126" s="655"/>
      <c r="V126" s="655"/>
      <c r="W126" s="655"/>
      <c r="X126" s="655"/>
    </row>
    <row r="127" spans="2:24" s="654" customFormat="1" ht="25.5" hidden="1" x14ac:dyDescent="0.2">
      <c r="B127" s="680" t="s">
        <v>381</v>
      </c>
      <c r="C127" s="590"/>
      <c r="D127" s="590" t="s">
        <v>52</v>
      </c>
      <c r="E127" s="590" t="s">
        <v>49</v>
      </c>
      <c r="F127" s="34" t="s">
        <v>380</v>
      </c>
      <c r="G127" s="9"/>
      <c r="H127" s="9"/>
      <c r="I127" s="9" t="s">
        <v>49</v>
      </c>
      <c r="J127" s="686">
        <f>J128</f>
        <v>90</v>
      </c>
      <c r="K127" s="678"/>
      <c r="L127" s="678">
        <f>L128</f>
        <v>0</v>
      </c>
      <c r="M127" s="678">
        <f>M128</f>
        <v>0</v>
      </c>
      <c r="O127" s="655"/>
      <c r="P127" s="655"/>
      <c r="Q127" s="655"/>
      <c r="R127" s="655"/>
      <c r="S127" s="655"/>
      <c r="T127" s="655"/>
      <c r="U127" s="655"/>
      <c r="V127" s="655"/>
      <c r="W127" s="655"/>
      <c r="X127" s="655"/>
    </row>
    <row r="128" spans="2:24" s="654" customFormat="1" hidden="1" x14ac:dyDescent="0.2">
      <c r="B128" s="670" t="s">
        <v>16</v>
      </c>
      <c r="C128" s="590"/>
      <c r="D128" s="590" t="s">
        <v>52</v>
      </c>
      <c r="E128" s="590" t="s">
        <v>49</v>
      </c>
      <c r="F128" s="9" t="s">
        <v>380</v>
      </c>
      <c r="G128" s="9" t="s">
        <v>1</v>
      </c>
      <c r="H128" s="9"/>
      <c r="I128" s="9" t="s">
        <v>49</v>
      </c>
      <c r="J128" s="687">
        <v>90</v>
      </c>
      <c r="K128" s="678"/>
      <c r="L128" s="678"/>
      <c r="M128" s="678"/>
      <c r="O128" s="655"/>
      <c r="P128" s="655"/>
      <c r="Q128" s="655"/>
      <c r="R128" s="655"/>
      <c r="S128" s="655"/>
      <c r="T128" s="655"/>
      <c r="U128" s="655"/>
      <c r="V128" s="655"/>
      <c r="W128" s="655"/>
      <c r="X128" s="655"/>
    </row>
    <row r="129" spans="2:24" s="654" customFormat="1" ht="15" hidden="1" x14ac:dyDescent="0.2">
      <c r="B129" s="702" t="s">
        <v>379</v>
      </c>
      <c r="C129" s="703"/>
      <c r="D129" s="703" t="s">
        <v>15</v>
      </c>
      <c r="E129" s="725"/>
      <c r="F129" s="200"/>
      <c r="G129" s="200"/>
      <c r="H129" s="200"/>
      <c r="I129" s="200"/>
      <c r="J129" s="726">
        <f>J130+J141+J154+J163</f>
        <v>22021.318999999996</v>
      </c>
      <c r="K129" s="705"/>
      <c r="L129" s="727">
        <f>L130+L141+L154+L163</f>
        <v>27710.55</v>
      </c>
      <c r="M129" s="727">
        <f>M130+M141+M154+M163</f>
        <v>26064.505000000001</v>
      </c>
      <c r="O129" s="655"/>
      <c r="P129" s="655"/>
      <c r="Q129" s="655"/>
      <c r="R129" s="655"/>
      <c r="S129" s="655"/>
      <c r="T129" s="655"/>
      <c r="U129" s="655"/>
      <c r="V129" s="655"/>
      <c r="W129" s="655"/>
      <c r="X129" s="655"/>
    </row>
    <row r="130" spans="2:24" hidden="1" x14ac:dyDescent="0.2">
      <c r="B130" s="675" t="s">
        <v>11</v>
      </c>
      <c r="C130" s="695"/>
      <c r="D130" s="695" t="s">
        <v>15</v>
      </c>
      <c r="E130" s="695" t="s">
        <v>9</v>
      </c>
      <c r="F130" s="9"/>
      <c r="G130" s="9"/>
      <c r="H130" s="9"/>
      <c r="I130" s="34" t="s">
        <v>9</v>
      </c>
      <c r="J130" s="683">
        <f>J131+J136</f>
        <v>9048</v>
      </c>
      <c r="K130" s="672"/>
      <c r="L130" s="672">
        <f>L131+L136</f>
        <v>10000</v>
      </c>
      <c r="M130" s="672">
        <f>M131+M136</f>
        <v>10000</v>
      </c>
    </row>
    <row r="131" spans="2:24" ht="53.45" hidden="1" customHeight="1" x14ac:dyDescent="0.2">
      <c r="B131" s="728" t="s">
        <v>285</v>
      </c>
      <c r="C131" s="695"/>
      <c r="D131" s="676" t="s">
        <v>15</v>
      </c>
      <c r="E131" s="695" t="s">
        <v>9</v>
      </c>
      <c r="F131" s="34" t="s">
        <v>284</v>
      </c>
      <c r="G131" s="131"/>
      <c r="H131" s="131"/>
      <c r="I131" s="34" t="s">
        <v>9</v>
      </c>
      <c r="J131" s="131"/>
      <c r="K131" s="713"/>
      <c r="L131" s="593"/>
      <c r="M131" s="729"/>
    </row>
    <row r="132" spans="2:24" ht="63.75" hidden="1" x14ac:dyDescent="0.2">
      <c r="B132" s="730" t="s">
        <v>283</v>
      </c>
      <c r="C132" s="590"/>
      <c r="D132" s="585" t="s">
        <v>15</v>
      </c>
      <c r="E132" s="590" t="s">
        <v>9</v>
      </c>
      <c r="F132" s="9" t="s">
        <v>282</v>
      </c>
      <c r="G132" s="9"/>
      <c r="H132" s="9"/>
      <c r="I132" s="9" t="s">
        <v>9</v>
      </c>
      <c r="J132" s="663"/>
      <c r="K132" s="664"/>
      <c r="L132" s="664"/>
      <c r="M132" s="664"/>
    </row>
    <row r="133" spans="2:24" ht="81.599999999999994" hidden="1" customHeight="1" x14ac:dyDescent="0.2">
      <c r="B133" s="731" t="s">
        <v>281</v>
      </c>
      <c r="C133" s="590"/>
      <c r="D133" s="585" t="s">
        <v>15</v>
      </c>
      <c r="E133" s="590" t="s">
        <v>9</v>
      </c>
      <c r="F133" s="9" t="s">
        <v>280</v>
      </c>
      <c r="G133" s="9"/>
      <c r="H133" s="9"/>
      <c r="I133" s="9" t="s">
        <v>9</v>
      </c>
      <c r="J133" s="663"/>
      <c r="K133" s="664"/>
      <c r="L133" s="664"/>
      <c r="M133" s="664"/>
    </row>
    <row r="134" spans="2:24" ht="81" hidden="1" customHeight="1" x14ac:dyDescent="0.2">
      <c r="B134" s="730" t="s">
        <v>279</v>
      </c>
      <c r="C134" s="590"/>
      <c r="D134" s="585" t="s">
        <v>15</v>
      </c>
      <c r="E134" s="590" t="s">
        <v>9</v>
      </c>
      <c r="F134" s="9" t="s">
        <v>278</v>
      </c>
      <c r="G134" s="9"/>
      <c r="H134" s="9"/>
      <c r="I134" s="9" t="s">
        <v>9</v>
      </c>
      <c r="J134" s="686"/>
      <c r="K134" s="678"/>
      <c r="L134" s="678"/>
      <c r="M134" s="678"/>
    </row>
    <row r="135" spans="2:24" ht="63.75" hidden="1" x14ac:dyDescent="0.2">
      <c r="B135" s="731" t="s">
        <v>277</v>
      </c>
      <c r="C135" s="590"/>
      <c r="D135" s="585" t="s">
        <v>15</v>
      </c>
      <c r="E135" s="590" t="s">
        <v>9</v>
      </c>
      <c r="F135" s="9" t="s">
        <v>276</v>
      </c>
      <c r="G135" s="9"/>
      <c r="H135" s="9"/>
      <c r="I135" s="9" t="s">
        <v>9</v>
      </c>
      <c r="J135" s="686"/>
      <c r="K135" s="678"/>
      <c r="L135" s="678"/>
      <c r="M135" s="678"/>
    </row>
    <row r="136" spans="2:24" ht="39.6" hidden="1" customHeight="1" x14ac:dyDescent="0.2">
      <c r="B136" s="675" t="s">
        <v>25</v>
      </c>
      <c r="C136" s="590"/>
      <c r="D136" s="695" t="s">
        <v>15</v>
      </c>
      <c r="E136" s="695" t="s">
        <v>9</v>
      </c>
      <c r="F136" s="34" t="s">
        <v>24</v>
      </c>
      <c r="G136" s="48"/>
      <c r="H136" s="48"/>
      <c r="I136" s="34" t="s">
        <v>9</v>
      </c>
      <c r="J136" s="47">
        <f>J137+J139</f>
        <v>9048</v>
      </c>
      <c r="K136" s="732"/>
      <c r="L136" s="733">
        <f>L137+L139</f>
        <v>10000</v>
      </c>
      <c r="M136" s="733">
        <f>M137+M139</f>
        <v>10000</v>
      </c>
    </row>
    <row r="137" spans="2:24" ht="25.5" hidden="1" x14ac:dyDescent="0.2">
      <c r="B137" s="734" t="s">
        <v>378</v>
      </c>
      <c r="C137" s="590"/>
      <c r="D137" s="590" t="s">
        <v>15</v>
      </c>
      <c r="E137" s="590" t="s">
        <v>9</v>
      </c>
      <c r="F137" s="9" t="s">
        <v>377</v>
      </c>
      <c r="G137" s="48"/>
      <c r="H137" s="48"/>
      <c r="I137" s="9" t="s">
        <v>9</v>
      </c>
      <c r="J137" s="47">
        <f>J138</f>
        <v>420</v>
      </c>
      <c r="K137" s="732"/>
      <c r="L137" s="733">
        <f>L138</f>
        <v>0</v>
      </c>
      <c r="M137" s="733">
        <f>M138</f>
        <v>0</v>
      </c>
    </row>
    <row r="138" spans="2:24" hidden="1" x14ac:dyDescent="0.2">
      <c r="B138" s="670" t="s">
        <v>16</v>
      </c>
      <c r="C138" s="590"/>
      <c r="D138" s="590" t="s">
        <v>15</v>
      </c>
      <c r="E138" s="590" t="s">
        <v>9</v>
      </c>
      <c r="F138" s="9" t="s">
        <v>377</v>
      </c>
      <c r="G138" s="9" t="s">
        <v>1</v>
      </c>
      <c r="H138" s="9"/>
      <c r="I138" s="9" t="s">
        <v>9</v>
      </c>
      <c r="J138" s="57">
        <v>420</v>
      </c>
      <c r="K138" s="735"/>
      <c r="L138" s="736"/>
      <c r="M138" s="737"/>
    </row>
    <row r="139" spans="2:24" ht="18.75" hidden="1" customHeight="1" x14ac:dyDescent="0.2">
      <c r="B139" s="734" t="s">
        <v>376</v>
      </c>
      <c r="C139" s="590"/>
      <c r="D139" s="590" t="s">
        <v>15</v>
      </c>
      <c r="E139" s="590" t="s">
        <v>9</v>
      </c>
      <c r="F139" s="9" t="s">
        <v>374</v>
      </c>
      <c r="G139" s="48"/>
      <c r="H139" s="48"/>
      <c r="I139" s="9" t="s">
        <v>9</v>
      </c>
      <c r="J139" s="57">
        <f>J140</f>
        <v>8628</v>
      </c>
      <c r="K139" s="733"/>
      <c r="L139" s="738">
        <f>L140</f>
        <v>10000</v>
      </c>
      <c r="M139" s="738">
        <f>M140</f>
        <v>10000</v>
      </c>
    </row>
    <row r="140" spans="2:24" ht="25.9" hidden="1" customHeight="1" x14ac:dyDescent="0.2">
      <c r="B140" s="739" t="s">
        <v>375</v>
      </c>
      <c r="C140" s="590"/>
      <c r="D140" s="590" t="s">
        <v>15</v>
      </c>
      <c r="E140" s="590" t="s">
        <v>9</v>
      </c>
      <c r="F140" s="9" t="s">
        <v>374</v>
      </c>
      <c r="G140" s="9" t="s">
        <v>373</v>
      </c>
      <c r="H140" s="9"/>
      <c r="I140" s="9" t="s">
        <v>9</v>
      </c>
      <c r="J140" s="740">
        <v>8628</v>
      </c>
      <c r="K140" s="741"/>
      <c r="L140" s="742">
        <v>10000</v>
      </c>
      <c r="M140" s="743">
        <v>10000</v>
      </c>
    </row>
    <row r="141" spans="2:24" hidden="1" x14ac:dyDescent="0.2">
      <c r="B141" s="675" t="s">
        <v>39</v>
      </c>
      <c r="C141" s="695"/>
      <c r="D141" s="695" t="s">
        <v>15</v>
      </c>
      <c r="E141" s="695" t="s">
        <v>13</v>
      </c>
      <c r="F141" s="9"/>
      <c r="G141" s="9"/>
      <c r="H141" s="9"/>
      <c r="I141" s="34" t="s">
        <v>13</v>
      </c>
      <c r="J141" s="677">
        <f>J142+J149</f>
        <v>1214.55</v>
      </c>
      <c r="K141" s="678"/>
      <c r="L141" s="744">
        <f>L142+L149</f>
        <v>4085</v>
      </c>
      <c r="M141" s="678">
        <f>M142+M149</f>
        <v>85</v>
      </c>
    </row>
    <row r="142" spans="2:24" ht="58.15" hidden="1" customHeight="1" x14ac:dyDescent="0.2">
      <c r="B142" s="745" t="s">
        <v>372</v>
      </c>
      <c r="C142" s="695"/>
      <c r="D142" s="676" t="s">
        <v>15</v>
      </c>
      <c r="E142" s="695" t="s">
        <v>13</v>
      </c>
      <c r="F142" s="34" t="s">
        <v>371</v>
      </c>
      <c r="G142" s="131"/>
      <c r="H142" s="131"/>
      <c r="I142" s="34" t="s">
        <v>13</v>
      </c>
      <c r="J142" s="205">
        <f>J143</f>
        <v>1129.55</v>
      </c>
      <c r="K142" s="708"/>
      <c r="L142" s="746">
        <f>L143</f>
        <v>4000</v>
      </c>
      <c r="M142" s="746">
        <f>M143</f>
        <v>0</v>
      </c>
    </row>
    <row r="143" spans="2:24" ht="63.75" hidden="1" x14ac:dyDescent="0.2">
      <c r="B143" s="734" t="s">
        <v>370</v>
      </c>
      <c r="C143" s="590"/>
      <c r="D143" s="585" t="s">
        <v>15</v>
      </c>
      <c r="E143" s="590" t="s">
        <v>13</v>
      </c>
      <c r="F143" s="9" t="s">
        <v>368</v>
      </c>
      <c r="G143" s="9"/>
      <c r="H143" s="9"/>
      <c r="I143" s="9" t="s">
        <v>13</v>
      </c>
      <c r="J143" s="747">
        <f>J144</f>
        <v>1129.55</v>
      </c>
      <c r="K143" s="744"/>
      <c r="L143" s="744">
        <f>L144</f>
        <v>4000</v>
      </c>
      <c r="M143" s="678">
        <f>M144</f>
        <v>0</v>
      </c>
    </row>
    <row r="144" spans="2:24" ht="25.5" hidden="1" x14ac:dyDescent="0.2">
      <c r="B144" s="734" t="s">
        <v>369</v>
      </c>
      <c r="C144" s="590"/>
      <c r="D144" s="585" t="s">
        <v>15</v>
      </c>
      <c r="E144" s="590" t="s">
        <v>13</v>
      </c>
      <c r="F144" s="9" t="s">
        <v>368</v>
      </c>
      <c r="G144" s="9" t="s">
        <v>367</v>
      </c>
      <c r="H144" s="9"/>
      <c r="I144" s="9" t="s">
        <v>13</v>
      </c>
      <c r="J144" s="681">
        <v>1129.55</v>
      </c>
      <c r="K144" s="744"/>
      <c r="L144" s="682">
        <v>4000</v>
      </c>
      <c r="M144" s="678"/>
    </row>
    <row r="145" spans="2:24" ht="51" hidden="1" x14ac:dyDescent="0.2">
      <c r="B145" s="734" t="s">
        <v>192</v>
      </c>
      <c r="C145" s="590"/>
      <c r="D145" s="585" t="s">
        <v>15</v>
      </c>
      <c r="E145" s="590" t="s">
        <v>13</v>
      </c>
      <c r="F145" s="9" t="s">
        <v>366</v>
      </c>
      <c r="G145" s="9"/>
      <c r="H145" s="9"/>
      <c r="I145" s="9" t="s">
        <v>13</v>
      </c>
      <c r="J145" s="686"/>
      <c r="K145" s="678"/>
      <c r="L145" s="678"/>
      <c r="M145" s="678"/>
    </row>
    <row r="146" spans="2:24" ht="42.75" hidden="1" customHeight="1" x14ac:dyDescent="0.2">
      <c r="B146" s="745" t="s">
        <v>165</v>
      </c>
      <c r="C146" s="695"/>
      <c r="D146" s="676" t="s">
        <v>15</v>
      </c>
      <c r="E146" s="695" t="s">
        <v>13</v>
      </c>
      <c r="F146" s="34" t="s">
        <v>164</v>
      </c>
      <c r="G146" s="131"/>
      <c r="H146" s="131"/>
      <c r="I146" s="34" t="s">
        <v>13</v>
      </c>
      <c r="J146" s="131"/>
      <c r="K146" s="748"/>
      <c r="L146" s="593"/>
      <c r="M146" s="729"/>
    </row>
    <row r="147" spans="2:24" ht="72.75" hidden="1" customHeight="1" x14ac:dyDescent="0.2">
      <c r="B147" s="680" t="s">
        <v>163</v>
      </c>
      <c r="C147" s="590"/>
      <c r="D147" s="585" t="s">
        <v>15</v>
      </c>
      <c r="E147" s="590" t="s">
        <v>13</v>
      </c>
      <c r="F147" s="9" t="s">
        <v>162</v>
      </c>
      <c r="G147" s="9"/>
      <c r="H147" s="9"/>
      <c r="I147" s="9" t="s">
        <v>13</v>
      </c>
      <c r="J147" s="686"/>
      <c r="K147" s="678"/>
      <c r="L147" s="678"/>
      <c r="M147" s="678"/>
    </row>
    <row r="148" spans="2:24" ht="57" hidden="1" customHeight="1" x14ac:dyDescent="0.2">
      <c r="B148" s="734" t="s">
        <v>161</v>
      </c>
      <c r="C148" s="695"/>
      <c r="D148" s="585" t="s">
        <v>15</v>
      </c>
      <c r="E148" s="590" t="s">
        <v>13</v>
      </c>
      <c r="F148" s="9" t="s">
        <v>160</v>
      </c>
      <c r="G148" s="9"/>
      <c r="H148" s="9"/>
      <c r="I148" s="9" t="s">
        <v>13</v>
      </c>
      <c r="J148" s="686"/>
      <c r="K148" s="678"/>
      <c r="L148" s="678"/>
      <c r="M148" s="678"/>
    </row>
    <row r="149" spans="2:24" s="577" customFormat="1" ht="39.6" hidden="1" customHeight="1" x14ac:dyDescent="0.2">
      <c r="B149" s="675" t="s">
        <v>25</v>
      </c>
      <c r="C149" s="590"/>
      <c r="D149" s="695" t="s">
        <v>15</v>
      </c>
      <c r="E149" s="695" t="s">
        <v>13</v>
      </c>
      <c r="F149" s="34" t="s">
        <v>24</v>
      </c>
      <c r="G149" s="48"/>
      <c r="H149" s="48"/>
      <c r="I149" s="34" t="s">
        <v>13</v>
      </c>
      <c r="J149" s="51">
        <f>J150</f>
        <v>85</v>
      </c>
      <c r="K149" s="708"/>
      <c r="L149" s="708">
        <f>L150</f>
        <v>85</v>
      </c>
      <c r="M149" s="708">
        <f>M150</f>
        <v>85</v>
      </c>
      <c r="O149" s="749"/>
      <c r="P149" s="749"/>
      <c r="Q149" s="749"/>
      <c r="R149" s="749"/>
      <c r="S149" s="749"/>
      <c r="T149" s="749"/>
      <c r="U149" s="749"/>
      <c r="V149" s="749"/>
      <c r="W149" s="749"/>
      <c r="X149" s="749"/>
    </row>
    <row r="150" spans="2:24" s="577" customFormat="1" ht="43.5" hidden="1" customHeight="1" x14ac:dyDescent="0.2">
      <c r="B150" s="680" t="s">
        <v>23</v>
      </c>
      <c r="C150" s="590"/>
      <c r="D150" s="590" t="s">
        <v>15</v>
      </c>
      <c r="E150" s="590" t="s">
        <v>13</v>
      </c>
      <c r="F150" s="9" t="s">
        <v>14</v>
      </c>
      <c r="G150" s="48"/>
      <c r="H150" s="48"/>
      <c r="I150" s="9" t="s">
        <v>13</v>
      </c>
      <c r="J150" s="47">
        <f>J153</f>
        <v>85</v>
      </c>
      <c r="K150" s="733"/>
      <c r="L150" s="733">
        <f>L153</f>
        <v>85</v>
      </c>
      <c r="M150" s="733">
        <f>M153</f>
        <v>85</v>
      </c>
      <c r="O150" s="749"/>
      <c r="P150" s="749"/>
      <c r="Q150" s="749"/>
      <c r="R150" s="749"/>
      <c r="S150" s="749"/>
      <c r="T150" s="749"/>
      <c r="U150" s="749"/>
      <c r="V150" s="749"/>
      <c r="W150" s="749"/>
      <c r="X150" s="749"/>
    </row>
    <row r="151" spans="2:24" s="577" customFormat="1" ht="60.75" hidden="1" customHeight="1" x14ac:dyDescent="0.2">
      <c r="B151" s="689" t="s">
        <v>22</v>
      </c>
      <c r="C151" s="711"/>
      <c r="D151" s="711" t="s">
        <v>15</v>
      </c>
      <c r="E151" s="711" t="s">
        <v>13</v>
      </c>
      <c r="F151" s="31" t="s">
        <v>21</v>
      </c>
      <c r="G151" s="1361" t="s">
        <v>20</v>
      </c>
      <c r="H151" s="1362"/>
      <c r="I151" s="1362"/>
      <c r="J151" s="1363"/>
      <c r="K151" s="750"/>
      <c r="O151" s="749"/>
      <c r="P151" s="749"/>
      <c r="Q151" s="749"/>
      <c r="R151" s="749"/>
      <c r="S151" s="749"/>
      <c r="T151" s="749"/>
      <c r="U151" s="749"/>
      <c r="V151" s="749"/>
      <c r="W151" s="749"/>
      <c r="X151" s="749"/>
    </row>
    <row r="152" spans="2:24" s="577" customFormat="1" ht="48" hidden="1" customHeight="1" x14ac:dyDescent="0.2">
      <c r="B152" s="689" t="s">
        <v>19</v>
      </c>
      <c r="C152" s="711"/>
      <c r="D152" s="711" t="s">
        <v>15</v>
      </c>
      <c r="E152" s="711" t="s">
        <v>13</v>
      </c>
      <c r="F152" s="31" t="s">
        <v>18</v>
      </c>
      <c r="G152" s="1356" t="s">
        <v>17</v>
      </c>
      <c r="H152" s="1357"/>
      <c r="I152" s="1357"/>
      <c r="J152" s="1358"/>
      <c r="K152" s="750"/>
      <c r="O152" s="749"/>
      <c r="P152" s="749"/>
      <c r="Q152" s="749"/>
      <c r="R152" s="749"/>
      <c r="S152" s="749"/>
      <c r="T152" s="749"/>
      <c r="U152" s="749"/>
      <c r="V152" s="749"/>
      <c r="W152" s="749"/>
      <c r="X152" s="749"/>
    </row>
    <row r="153" spans="2:24" s="577" customFormat="1" ht="16.899999999999999" hidden="1" customHeight="1" x14ac:dyDescent="0.2">
      <c r="B153" s="670" t="s">
        <v>16</v>
      </c>
      <c r="C153" s="711"/>
      <c r="D153" s="590" t="s">
        <v>15</v>
      </c>
      <c r="E153" s="590" t="s">
        <v>13</v>
      </c>
      <c r="F153" s="9" t="s">
        <v>14</v>
      </c>
      <c r="G153" s="33" t="s">
        <v>1</v>
      </c>
      <c r="H153" s="33"/>
      <c r="I153" s="9" t="s">
        <v>13</v>
      </c>
      <c r="J153" s="28">
        <v>85</v>
      </c>
      <c r="K153" s="751"/>
      <c r="L153" s="752">
        <v>85</v>
      </c>
      <c r="M153" s="753">
        <v>85</v>
      </c>
      <c r="O153" s="749"/>
      <c r="P153" s="749"/>
      <c r="Q153" s="749"/>
      <c r="R153" s="749"/>
      <c r="S153" s="749"/>
      <c r="T153" s="749"/>
      <c r="U153" s="749"/>
      <c r="V153" s="749"/>
      <c r="W153" s="749"/>
      <c r="X153" s="749"/>
    </row>
    <row r="154" spans="2:24" ht="20.25" hidden="1" customHeight="1" x14ac:dyDescent="0.2">
      <c r="B154" s="675" t="s">
        <v>34</v>
      </c>
      <c r="C154" s="590"/>
      <c r="D154" s="695" t="s">
        <v>15</v>
      </c>
      <c r="E154" s="695" t="s">
        <v>32</v>
      </c>
      <c r="F154" s="9"/>
      <c r="G154" s="9"/>
      <c r="H154" s="9"/>
      <c r="I154" s="34" t="s">
        <v>32</v>
      </c>
      <c r="J154" s="754">
        <f>J155+J158</f>
        <v>11758.768999999998</v>
      </c>
      <c r="K154" s="678"/>
      <c r="L154" s="755">
        <f>L155+L158</f>
        <v>13625.55</v>
      </c>
      <c r="M154" s="755">
        <f>M155+M158</f>
        <v>15979.505000000001</v>
      </c>
    </row>
    <row r="155" spans="2:24" ht="55.15" hidden="1" customHeight="1" x14ac:dyDescent="0.2">
      <c r="B155" s="756" t="s">
        <v>365</v>
      </c>
      <c r="C155" s="695"/>
      <c r="D155" s="676" t="s">
        <v>15</v>
      </c>
      <c r="E155" s="695" t="s">
        <v>32</v>
      </c>
      <c r="F155" s="34" t="s">
        <v>364</v>
      </c>
      <c r="G155" s="131"/>
      <c r="H155" s="131"/>
      <c r="I155" s="34" t="s">
        <v>32</v>
      </c>
      <c r="J155" s="51">
        <f>J156</f>
        <v>2275.0059999999999</v>
      </c>
      <c r="K155" s="708"/>
      <c r="L155" s="708">
        <f>L156</f>
        <v>6008.35</v>
      </c>
      <c r="M155" s="708">
        <f>M156</f>
        <v>8515.7049999999999</v>
      </c>
    </row>
    <row r="156" spans="2:24" ht="70.150000000000006" hidden="1" customHeight="1" x14ac:dyDescent="0.2">
      <c r="B156" s="734" t="s">
        <v>363</v>
      </c>
      <c r="C156" s="590"/>
      <c r="D156" s="585" t="s">
        <v>15</v>
      </c>
      <c r="E156" s="590" t="s">
        <v>32</v>
      </c>
      <c r="F156" s="9" t="s">
        <v>362</v>
      </c>
      <c r="G156" s="9"/>
      <c r="H156" s="9"/>
      <c r="I156" s="9" t="s">
        <v>32</v>
      </c>
      <c r="J156" s="677">
        <f>J157</f>
        <v>2275.0059999999999</v>
      </c>
      <c r="K156" s="678"/>
      <c r="L156" s="679">
        <f>L157</f>
        <v>6008.35</v>
      </c>
      <c r="M156" s="679">
        <f>M157</f>
        <v>8515.7049999999999</v>
      </c>
    </row>
    <row r="157" spans="2:24" ht="12.6" hidden="1" customHeight="1" x14ac:dyDescent="0.2">
      <c r="B157" s="670" t="s">
        <v>16</v>
      </c>
      <c r="C157" s="590"/>
      <c r="D157" s="585" t="s">
        <v>15</v>
      </c>
      <c r="E157" s="590" t="s">
        <v>32</v>
      </c>
      <c r="F157" s="9" t="s">
        <v>362</v>
      </c>
      <c r="G157" s="9" t="s">
        <v>1</v>
      </c>
      <c r="H157" s="9"/>
      <c r="I157" s="9" t="s">
        <v>32</v>
      </c>
      <c r="J157" s="677">
        <v>2275.0059999999999</v>
      </c>
      <c r="K157" s="686"/>
      <c r="L157" s="757">
        <v>6008.35</v>
      </c>
      <c r="M157" s="757">
        <v>8515.7049999999999</v>
      </c>
    </row>
    <row r="158" spans="2:24" ht="56.45" hidden="1" customHeight="1" x14ac:dyDescent="0.2">
      <c r="B158" s="745" t="s">
        <v>361</v>
      </c>
      <c r="C158" s="590"/>
      <c r="D158" s="695" t="s">
        <v>15</v>
      </c>
      <c r="E158" s="695" t="s">
        <v>32</v>
      </c>
      <c r="F158" s="34" t="s">
        <v>360</v>
      </c>
      <c r="G158" s="131"/>
      <c r="H158" s="131"/>
      <c r="I158" s="34" t="s">
        <v>32</v>
      </c>
      <c r="J158" s="51">
        <f>J159+J161</f>
        <v>9483.762999999999</v>
      </c>
      <c r="K158" s="713"/>
      <c r="L158" s="708">
        <f>L159+L161</f>
        <v>7617.2</v>
      </c>
      <c r="M158" s="755">
        <f>M159+M161</f>
        <v>7463.8</v>
      </c>
    </row>
    <row r="159" spans="2:24" ht="63.75" hidden="1" x14ac:dyDescent="0.2">
      <c r="B159" s="680" t="s">
        <v>359</v>
      </c>
      <c r="C159" s="590"/>
      <c r="D159" s="695" t="s">
        <v>15</v>
      </c>
      <c r="E159" s="695" t="s">
        <v>32</v>
      </c>
      <c r="F159" s="9" t="s">
        <v>358</v>
      </c>
      <c r="G159" s="9"/>
      <c r="H159" s="9"/>
      <c r="I159" s="34" t="s">
        <v>32</v>
      </c>
      <c r="J159" s="677">
        <f>J160</f>
        <v>5353.7750000000005</v>
      </c>
      <c r="K159" s="678"/>
      <c r="L159" s="678">
        <f>L160</f>
        <v>5406.2</v>
      </c>
      <c r="M159" s="678">
        <f>M160</f>
        <v>5230.3</v>
      </c>
    </row>
    <row r="160" spans="2:24" hidden="1" x14ac:dyDescent="0.2">
      <c r="B160" s="670" t="s">
        <v>16</v>
      </c>
      <c r="C160" s="590"/>
      <c r="D160" s="590" t="s">
        <v>15</v>
      </c>
      <c r="E160" s="590" t="s">
        <v>32</v>
      </c>
      <c r="F160" s="9" t="s">
        <v>358</v>
      </c>
      <c r="G160" s="9" t="s">
        <v>1</v>
      </c>
      <c r="H160" s="9"/>
      <c r="I160" s="9" t="s">
        <v>32</v>
      </c>
      <c r="J160" s="683">
        <f>5356.1-4835.3+2500.3+2332.675</f>
        <v>5353.7750000000005</v>
      </c>
      <c r="K160" s="686"/>
      <c r="L160" s="683">
        <v>5406.2</v>
      </c>
      <c r="M160" s="683">
        <v>5230.3</v>
      </c>
    </row>
    <row r="161" spans="2:24" ht="79.150000000000006" hidden="1" customHeight="1" x14ac:dyDescent="0.2">
      <c r="B161" s="680" t="s">
        <v>357</v>
      </c>
      <c r="C161" s="590"/>
      <c r="D161" s="695" t="s">
        <v>15</v>
      </c>
      <c r="E161" s="695" t="s">
        <v>32</v>
      </c>
      <c r="F161" s="9" t="s">
        <v>356</v>
      </c>
      <c r="G161" s="9"/>
      <c r="H161" s="9"/>
      <c r="I161" s="34" t="s">
        <v>32</v>
      </c>
      <c r="J161" s="677">
        <f>J162</f>
        <v>4129.9879999999994</v>
      </c>
      <c r="K161" s="679"/>
      <c r="L161" s="679">
        <f>L162</f>
        <v>2211</v>
      </c>
      <c r="M161" s="679">
        <f>M162</f>
        <v>2233.5</v>
      </c>
    </row>
    <row r="162" spans="2:24" ht="18.600000000000001" hidden="1" customHeight="1" x14ac:dyDescent="0.2">
      <c r="B162" s="670" t="s">
        <v>16</v>
      </c>
      <c r="C162" s="590"/>
      <c r="D162" s="590" t="s">
        <v>15</v>
      </c>
      <c r="E162" s="590" t="s">
        <v>32</v>
      </c>
      <c r="F162" s="9" t="s">
        <v>356</v>
      </c>
      <c r="G162" s="9" t="s">
        <v>1</v>
      </c>
      <c r="H162" s="9"/>
      <c r="I162" s="9" t="s">
        <v>32</v>
      </c>
      <c r="J162" s="677">
        <f>2142.2+1447.788+540</f>
        <v>4129.9879999999994</v>
      </c>
      <c r="K162" s="677"/>
      <c r="L162" s="677">
        <v>2211</v>
      </c>
      <c r="M162" s="677">
        <v>2233.5</v>
      </c>
    </row>
    <row r="163" spans="2:24" ht="19.5" hidden="1" customHeight="1" x14ac:dyDescent="0.2">
      <c r="B163" s="675" t="s">
        <v>355</v>
      </c>
      <c r="C163" s="590"/>
      <c r="D163" s="695" t="s">
        <v>15</v>
      </c>
      <c r="E163" s="695" t="s">
        <v>350</v>
      </c>
      <c r="F163" s="9"/>
      <c r="G163" s="9"/>
      <c r="H163" s="9"/>
      <c r="I163" s="34" t="s">
        <v>350</v>
      </c>
      <c r="J163" s="686">
        <f>J164</f>
        <v>0</v>
      </c>
      <c r="K163" s="678"/>
      <c r="L163" s="678">
        <f t="shared" ref="L163:M166" si="2">L164</f>
        <v>0</v>
      </c>
      <c r="M163" s="678">
        <f t="shared" si="2"/>
        <v>0</v>
      </c>
    </row>
    <row r="164" spans="2:24" s="577" customFormat="1" ht="38.25" hidden="1" x14ac:dyDescent="0.2">
      <c r="B164" s="675" t="s">
        <v>25</v>
      </c>
      <c r="C164" s="590"/>
      <c r="D164" s="695" t="s">
        <v>15</v>
      </c>
      <c r="E164" s="695" t="s">
        <v>350</v>
      </c>
      <c r="F164" s="9"/>
      <c r="G164" s="9"/>
      <c r="H164" s="9"/>
      <c r="I164" s="34" t="s">
        <v>350</v>
      </c>
      <c r="J164" s="686">
        <f>J165</f>
        <v>0</v>
      </c>
      <c r="K164" s="678"/>
      <c r="L164" s="678">
        <f t="shared" si="2"/>
        <v>0</v>
      </c>
      <c r="M164" s="678">
        <f t="shared" si="2"/>
        <v>0</v>
      </c>
      <c r="O164" s="749"/>
      <c r="P164" s="749"/>
      <c r="Q164" s="749"/>
      <c r="R164" s="749"/>
      <c r="S164" s="749"/>
      <c r="T164" s="749"/>
      <c r="U164" s="749"/>
      <c r="V164" s="749"/>
      <c r="W164" s="749"/>
      <c r="X164" s="749"/>
    </row>
    <row r="165" spans="2:24" s="577" customFormat="1" ht="30.75" hidden="1" customHeight="1" x14ac:dyDescent="0.2">
      <c r="B165" s="675" t="s">
        <v>354</v>
      </c>
      <c r="C165" s="590"/>
      <c r="D165" s="695" t="s">
        <v>15</v>
      </c>
      <c r="E165" s="695" t="s">
        <v>350</v>
      </c>
      <c r="F165" s="9" t="s">
        <v>353</v>
      </c>
      <c r="G165" s="48"/>
      <c r="H165" s="48"/>
      <c r="I165" s="34" t="s">
        <v>350</v>
      </c>
      <c r="J165" s="758">
        <f>J166</f>
        <v>0</v>
      </c>
      <c r="K165" s="759"/>
      <c r="L165" s="759">
        <f t="shared" si="2"/>
        <v>0</v>
      </c>
      <c r="M165" s="759">
        <f t="shared" si="2"/>
        <v>0</v>
      </c>
      <c r="O165" s="749"/>
      <c r="P165" s="749"/>
      <c r="Q165" s="749"/>
      <c r="R165" s="749"/>
      <c r="S165" s="749"/>
      <c r="T165" s="749"/>
      <c r="U165" s="749"/>
      <c r="V165" s="749"/>
      <c r="W165" s="749"/>
      <c r="X165" s="749"/>
    </row>
    <row r="166" spans="2:24" s="577" customFormat="1" ht="25.5" hidden="1" x14ac:dyDescent="0.2">
      <c r="B166" s="701" t="s">
        <v>352</v>
      </c>
      <c r="C166" s="590"/>
      <c r="D166" s="695" t="s">
        <v>15</v>
      </c>
      <c r="E166" s="695" t="s">
        <v>350</v>
      </c>
      <c r="F166" s="9" t="s">
        <v>351</v>
      </c>
      <c r="G166" s="48"/>
      <c r="H166" s="48"/>
      <c r="I166" s="34" t="s">
        <v>350</v>
      </c>
      <c r="J166" s="758">
        <f>J167</f>
        <v>0</v>
      </c>
      <c r="K166" s="759"/>
      <c r="L166" s="759">
        <f t="shared" si="2"/>
        <v>0</v>
      </c>
      <c r="M166" s="759">
        <f t="shared" si="2"/>
        <v>0</v>
      </c>
      <c r="O166" s="749"/>
      <c r="P166" s="749"/>
      <c r="Q166" s="749"/>
      <c r="R166" s="749"/>
      <c r="S166" s="749"/>
      <c r="T166" s="749"/>
      <c r="U166" s="749"/>
      <c r="V166" s="749"/>
      <c r="W166" s="749"/>
      <c r="X166" s="749"/>
    </row>
    <row r="167" spans="2:24" s="577" customFormat="1" hidden="1" x14ac:dyDescent="0.2">
      <c r="B167" s="701"/>
      <c r="C167" s="590"/>
      <c r="D167" s="695" t="s">
        <v>15</v>
      </c>
      <c r="E167" s="695" t="s">
        <v>350</v>
      </c>
      <c r="F167" s="9" t="s">
        <v>351</v>
      </c>
      <c r="G167" s="48"/>
      <c r="H167" s="48"/>
      <c r="I167" s="34" t="s">
        <v>350</v>
      </c>
      <c r="J167" s="758"/>
      <c r="K167" s="759"/>
      <c r="L167" s="759"/>
      <c r="M167" s="759"/>
      <c r="O167" s="749"/>
      <c r="P167" s="749"/>
      <c r="Q167" s="749"/>
      <c r="R167" s="749"/>
      <c r="S167" s="749"/>
      <c r="T167" s="749"/>
      <c r="U167" s="749"/>
      <c r="V167" s="749"/>
      <c r="W167" s="749"/>
      <c r="X167" s="749"/>
    </row>
    <row r="168" spans="2:24" ht="15" hidden="1" x14ac:dyDescent="0.2">
      <c r="B168" s="760" t="s">
        <v>349</v>
      </c>
      <c r="C168" s="703"/>
      <c r="D168" s="703" t="s">
        <v>265</v>
      </c>
      <c r="E168" s="761"/>
      <c r="F168" s="201"/>
      <c r="G168" s="200"/>
      <c r="H168" s="497"/>
      <c r="I168" s="199"/>
      <c r="J168" s="762">
        <f>J169</f>
        <v>160</v>
      </c>
      <c r="K168" s="659"/>
      <c r="L168" s="659">
        <f t="shared" ref="L168:M170" si="3">L169</f>
        <v>172</v>
      </c>
      <c r="M168" s="659">
        <f t="shared" si="3"/>
        <v>184</v>
      </c>
    </row>
    <row r="169" spans="2:24" hidden="1" x14ac:dyDescent="0.2">
      <c r="B169" s="675" t="s">
        <v>264</v>
      </c>
      <c r="C169" s="695"/>
      <c r="D169" s="695" t="s">
        <v>265</v>
      </c>
      <c r="E169" s="695" t="s">
        <v>262</v>
      </c>
      <c r="F169" s="1"/>
      <c r="G169" s="9"/>
      <c r="H169" s="9"/>
      <c r="I169" s="34" t="s">
        <v>262</v>
      </c>
      <c r="J169" s="673">
        <f>J170</f>
        <v>160</v>
      </c>
      <c r="K169" s="673"/>
      <c r="L169" s="673">
        <f t="shared" si="3"/>
        <v>172</v>
      </c>
      <c r="M169" s="673">
        <f t="shared" si="3"/>
        <v>184</v>
      </c>
    </row>
    <row r="170" spans="2:24" ht="53.25" hidden="1" customHeight="1" x14ac:dyDescent="0.2">
      <c r="B170" s="675" t="s">
        <v>253</v>
      </c>
      <c r="C170" s="695"/>
      <c r="D170" s="695" t="s">
        <v>265</v>
      </c>
      <c r="E170" s="695" t="s">
        <v>262</v>
      </c>
      <c r="F170" s="34" t="s">
        <v>252</v>
      </c>
      <c r="G170" s="131"/>
      <c r="H170" s="131"/>
      <c r="I170" s="34" t="s">
        <v>262</v>
      </c>
      <c r="J170" s="51">
        <f>J171</f>
        <v>160</v>
      </c>
      <c r="K170" s="708"/>
      <c r="L170" s="708">
        <f t="shared" si="3"/>
        <v>172</v>
      </c>
      <c r="M170" s="708">
        <f t="shared" si="3"/>
        <v>184</v>
      </c>
    </row>
    <row r="171" spans="2:24" ht="63.75" hidden="1" x14ac:dyDescent="0.2">
      <c r="B171" s="709" t="s">
        <v>348</v>
      </c>
      <c r="C171" s="695"/>
      <c r="D171" s="695" t="s">
        <v>265</v>
      </c>
      <c r="E171" s="695" t="s">
        <v>262</v>
      </c>
      <c r="F171" s="34" t="s">
        <v>347</v>
      </c>
      <c r="G171" s="9"/>
      <c r="H171" s="9"/>
      <c r="I171" s="34" t="s">
        <v>262</v>
      </c>
      <c r="J171" s="673">
        <f>J174</f>
        <v>160</v>
      </c>
      <c r="K171" s="673"/>
      <c r="L171" s="673">
        <f>L174</f>
        <v>172</v>
      </c>
      <c r="M171" s="673">
        <f>M174</f>
        <v>184</v>
      </c>
    </row>
    <row r="172" spans="2:24" ht="75" hidden="1" customHeight="1" x14ac:dyDescent="0.2">
      <c r="B172" s="685" t="s">
        <v>270</v>
      </c>
      <c r="C172" s="695"/>
      <c r="D172" s="695" t="s">
        <v>265</v>
      </c>
      <c r="E172" s="695" t="s">
        <v>262</v>
      </c>
      <c r="F172" s="9" t="s">
        <v>269</v>
      </c>
      <c r="G172" s="9"/>
      <c r="H172" s="9"/>
      <c r="I172" s="34" t="s">
        <v>262</v>
      </c>
      <c r="J172" s="673"/>
      <c r="K172" s="673"/>
      <c r="L172" s="673"/>
      <c r="M172" s="673"/>
    </row>
    <row r="173" spans="2:24" ht="16.149999999999999" hidden="1" customHeight="1" x14ac:dyDescent="0.2">
      <c r="B173" s="670" t="s">
        <v>16</v>
      </c>
      <c r="C173" s="695"/>
      <c r="D173" s="695" t="s">
        <v>265</v>
      </c>
      <c r="E173" s="695" t="s">
        <v>262</v>
      </c>
      <c r="F173" s="9" t="s">
        <v>269</v>
      </c>
      <c r="G173" s="9" t="s">
        <v>1</v>
      </c>
      <c r="H173" s="9"/>
      <c r="I173" s="34" t="s">
        <v>262</v>
      </c>
      <c r="J173" s="673"/>
      <c r="K173" s="673"/>
      <c r="L173" s="673"/>
      <c r="M173" s="673"/>
    </row>
    <row r="174" spans="2:24" ht="77.25" hidden="1" customHeight="1" x14ac:dyDescent="0.2">
      <c r="B174" s="680" t="s">
        <v>346</v>
      </c>
      <c r="C174" s="695"/>
      <c r="D174" s="695" t="s">
        <v>265</v>
      </c>
      <c r="E174" s="695" t="s">
        <v>262</v>
      </c>
      <c r="F174" s="9" t="s">
        <v>345</v>
      </c>
      <c r="G174" s="9"/>
      <c r="H174" s="9"/>
      <c r="I174" s="34" t="s">
        <v>262</v>
      </c>
      <c r="J174" s="673">
        <f>J175</f>
        <v>160</v>
      </c>
      <c r="K174" s="673"/>
      <c r="L174" s="673">
        <f>L175</f>
        <v>172</v>
      </c>
      <c r="M174" s="673">
        <f>M175</f>
        <v>184</v>
      </c>
    </row>
    <row r="175" spans="2:24" ht="16.899999999999999" hidden="1" customHeight="1" x14ac:dyDescent="0.2">
      <c r="B175" s="670" t="s">
        <v>16</v>
      </c>
      <c r="C175" s="695"/>
      <c r="D175" s="695" t="s">
        <v>265</v>
      </c>
      <c r="E175" s="695" t="s">
        <v>262</v>
      </c>
      <c r="F175" s="9" t="s">
        <v>345</v>
      </c>
      <c r="G175" s="9" t="s">
        <v>1</v>
      </c>
      <c r="H175" s="9"/>
      <c r="I175" s="34" t="s">
        <v>262</v>
      </c>
      <c r="J175" s="673">
        <v>160</v>
      </c>
      <c r="K175" s="673"/>
      <c r="L175" s="673">
        <v>172</v>
      </c>
      <c r="M175" s="673">
        <v>184</v>
      </c>
    </row>
    <row r="176" spans="2:24" ht="14.25" hidden="1" x14ac:dyDescent="0.2">
      <c r="B176" s="656" t="s">
        <v>344</v>
      </c>
      <c r="C176" s="579"/>
      <c r="D176" s="579" t="s">
        <v>246</v>
      </c>
      <c r="E176" s="579"/>
      <c r="F176" s="193"/>
      <c r="G176" s="193"/>
      <c r="H176" s="193"/>
      <c r="I176" s="193"/>
      <c r="J176" s="762">
        <f>J177+J184</f>
        <v>7152.5</v>
      </c>
      <c r="K176" s="659"/>
      <c r="L176" s="659">
        <f>L177+L184</f>
        <v>7583.5</v>
      </c>
      <c r="M176" s="659">
        <f>M177+M184</f>
        <v>8198.5</v>
      </c>
    </row>
    <row r="177" spans="2:24" hidden="1" x14ac:dyDescent="0.2">
      <c r="B177" s="675" t="s">
        <v>87</v>
      </c>
      <c r="C177" s="695"/>
      <c r="D177" s="695" t="s">
        <v>246</v>
      </c>
      <c r="E177" s="695" t="s">
        <v>85</v>
      </c>
      <c r="F177" s="34"/>
      <c r="G177" s="34"/>
      <c r="H177" s="34"/>
      <c r="I177" s="34" t="s">
        <v>85</v>
      </c>
      <c r="J177" s="663">
        <f>J178</f>
        <v>5947</v>
      </c>
      <c r="K177" s="664"/>
      <c r="L177" s="664">
        <f t="shared" ref="L177:M179" si="4">L178</f>
        <v>6305</v>
      </c>
      <c r="M177" s="664">
        <f t="shared" si="4"/>
        <v>6960</v>
      </c>
    </row>
    <row r="178" spans="2:24" ht="55.5" hidden="1" customHeight="1" x14ac:dyDescent="0.2">
      <c r="B178" s="675" t="s">
        <v>253</v>
      </c>
      <c r="C178" s="695"/>
      <c r="D178" s="695" t="s">
        <v>246</v>
      </c>
      <c r="E178" s="695" t="s">
        <v>85</v>
      </c>
      <c r="F178" s="34" t="s">
        <v>252</v>
      </c>
      <c r="G178" s="131"/>
      <c r="H178" s="131"/>
      <c r="I178" s="34" t="s">
        <v>85</v>
      </c>
      <c r="J178" s="51">
        <f>J179</f>
        <v>5947</v>
      </c>
      <c r="K178" s="708"/>
      <c r="L178" s="708">
        <f t="shared" si="4"/>
        <v>6305</v>
      </c>
      <c r="M178" s="708">
        <f t="shared" si="4"/>
        <v>6960</v>
      </c>
    </row>
    <row r="179" spans="2:24" ht="83.45" hidden="1" customHeight="1" x14ac:dyDescent="0.2">
      <c r="B179" s="709" t="s">
        <v>343</v>
      </c>
      <c r="C179" s="590"/>
      <c r="D179" s="590" t="s">
        <v>246</v>
      </c>
      <c r="E179" s="590" t="s">
        <v>85</v>
      </c>
      <c r="F179" s="9" t="s">
        <v>342</v>
      </c>
      <c r="G179" s="9"/>
      <c r="H179" s="9"/>
      <c r="I179" s="9" t="s">
        <v>85</v>
      </c>
      <c r="J179" s="671">
        <f>J180</f>
        <v>5947</v>
      </c>
      <c r="K179" s="684"/>
      <c r="L179" s="684">
        <f t="shared" si="4"/>
        <v>6305</v>
      </c>
      <c r="M179" s="684">
        <f t="shared" si="4"/>
        <v>6960</v>
      </c>
    </row>
    <row r="180" spans="2:24" ht="63.75" hidden="1" x14ac:dyDescent="0.2">
      <c r="B180" s="680" t="s">
        <v>341</v>
      </c>
      <c r="C180" s="590"/>
      <c r="D180" s="590" t="s">
        <v>246</v>
      </c>
      <c r="E180" s="590" t="s">
        <v>85</v>
      </c>
      <c r="F180" s="9" t="s">
        <v>340</v>
      </c>
      <c r="G180" s="9"/>
      <c r="H180" s="9"/>
      <c r="I180" s="9" t="s">
        <v>85</v>
      </c>
      <c r="J180" s="671">
        <f>J181+J182+J183</f>
        <v>5947</v>
      </c>
      <c r="K180" s="684"/>
      <c r="L180" s="684">
        <f>L181+L182+L183</f>
        <v>6305</v>
      </c>
      <c r="M180" s="684">
        <f>M181+M182+M183</f>
        <v>6960</v>
      </c>
    </row>
    <row r="181" spans="2:24" hidden="1" x14ac:dyDescent="0.2">
      <c r="B181" s="670" t="s">
        <v>256</v>
      </c>
      <c r="C181" s="590"/>
      <c r="D181" s="590" t="s">
        <v>246</v>
      </c>
      <c r="E181" s="590" t="s">
        <v>85</v>
      </c>
      <c r="F181" s="9" t="s">
        <v>340</v>
      </c>
      <c r="G181" s="9" t="s">
        <v>255</v>
      </c>
      <c r="H181" s="9"/>
      <c r="I181" s="9" t="s">
        <v>85</v>
      </c>
      <c r="J181" s="763">
        <v>4171.2870000000003</v>
      </c>
      <c r="K181" s="764"/>
      <c r="L181" s="684">
        <v>5305.1139999999996</v>
      </c>
      <c r="M181" s="684">
        <v>6631.482</v>
      </c>
    </row>
    <row r="182" spans="2:24" hidden="1" x14ac:dyDescent="0.2">
      <c r="B182" s="670" t="s">
        <v>16</v>
      </c>
      <c r="C182" s="590"/>
      <c r="D182" s="590" t="s">
        <v>246</v>
      </c>
      <c r="E182" s="590" t="s">
        <v>85</v>
      </c>
      <c r="F182" s="9" t="s">
        <v>340</v>
      </c>
      <c r="G182" s="9" t="s">
        <v>1</v>
      </c>
      <c r="H182" s="9"/>
      <c r="I182" s="9" t="s">
        <v>85</v>
      </c>
      <c r="J182" s="671">
        <f>1775.713-0.713</f>
        <v>1775</v>
      </c>
      <c r="K182" s="684"/>
      <c r="L182" s="684">
        <f>999.886-0.886</f>
        <v>999</v>
      </c>
      <c r="M182" s="684">
        <v>328</v>
      </c>
    </row>
    <row r="183" spans="2:24" hidden="1" x14ac:dyDescent="0.2">
      <c r="B183" s="670" t="s">
        <v>94</v>
      </c>
      <c r="C183" s="590"/>
      <c r="D183" s="590" t="s">
        <v>246</v>
      </c>
      <c r="E183" s="590" t="s">
        <v>85</v>
      </c>
      <c r="F183" s="9" t="s">
        <v>340</v>
      </c>
      <c r="G183" s="9" t="s">
        <v>91</v>
      </c>
      <c r="H183" s="9"/>
      <c r="I183" s="9" t="s">
        <v>85</v>
      </c>
      <c r="J183" s="673">
        <v>0.71299999999999997</v>
      </c>
      <c r="K183" s="690"/>
      <c r="L183" s="690">
        <v>0.88600000000000001</v>
      </c>
      <c r="M183" s="690">
        <v>0.51800000000000002</v>
      </c>
    </row>
    <row r="184" spans="2:24" ht="30.75" hidden="1" customHeight="1" x14ac:dyDescent="0.2">
      <c r="B184" s="675" t="s">
        <v>244</v>
      </c>
      <c r="C184" s="695"/>
      <c r="D184" s="695" t="s">
        <v>246</v>
      </c>
      <c r="E184" s="695" t="s">
        <v>242</v>
      </c>
      <c r="F184" s="9"/>
      <c r="G184" s="9"/>
      <c r="H184" s="9"/>
      <c r="I184" s="34" t="s">
        <v>242</v>
      </c>
      <c r="J184" s="663">
        <f>J185</f>
        <v>1205.5</v>
      </c>
      <c r="K184" s="664"/>
      <c r="L184" s="664">
        <f t="shared" ref="L184:M187" si="5">L185</f>
        <v>1278.5</v>
      </c>
      <c r="M184" s="664">
        <f t="shared" si="5"/>
        <v>1238.5</v>
      </c>
    </row>
    <row r="185" spans="2:24" ht="39.6" hidden="1" customHeight="1" x14ac:dyDescent="0.2">
      <c r="B185" s="675" t="s">
        <v>253</v>
      </c>
      <c r="C185" s="695"/>
      <c r="D185" s="695" t="s">
        <v>246</v>
      </c>
      <c r="E185" s="695" t="s">
        <v>242</v>
      </c>
      <c r="F185" s="34" t="s">
        <v>252</v>
      </c>
      <c r="G185" s="131"/>
      <c r="H185" s="131"/>
      <c r="I185" s="34" t="s">
        <v>242</v>
      </c>
      <c r="J185" s="51">
        <f>J186</f>
        <v>1205.5</v>
      </c>
      <c r="K185" s="708"/>
      <c r="L185" s="708">
        <f t="shared" si="5"/>
        <v>1278.5</v>
      </c>
      <c r="M185" s="708">
        <f t="shared" si="5"/>
        <v>1238.5</v>
      </c>
    </row>
    <row r="186" spans="2:24" ht="85.9" hidden="1" customHeight="1" x14ac:dyDescent="0.2">
      <c r="B186" s="709" t="s">
        <v>339</v>
      </c>
      <c r="C186" s="590"/>
      <c r="D186" s="590" t="s">
        <v>246</v>
      </c>
      <c r="E186" s="590" t="s">
        <v>242</v>
      </c>
      <c r="F186" s="9" t="s">
        <v>338</v>
      </c>
      <c r="G186" s="9"/>
      <c r="H186" s="9"/>
      <c r="I186" s="9" t="s">
        <v>242</v>
      </c>
      <c r="J186" s="671">
        <f>J187</f>
        <v>1205.5</v>
      </c>
      <c r="K186" s="684"/>
      <c r="L186" s="684">
        <f t="shared" si="5"/>
        <v>1278.5</v>
      </c>
      <c r="M186" s="684">
        <f t="shared" si="5"/>
        <v>1238.5</v>
      </c>
    </row>
    <row r="187" spans="2:24" ht="63.75" hidden="1" x14ac:dyDescent="0.2">
      <c r="B187" s="680" t="s">
        <v>337</v>
      </c>
      <c r="C187" s="590"/>
      <c r="D187" s="590" t="s">
        <v>246</v>
      </c>
      <c r="E187" s="590" t="s">
        <v>242</v>
      </c>
      <c r="F187" s="9" t="s">
        <v>336</v>
      </c>
      <c r="G187" s="9"/>
      <c r="H187" s="9"/>
      <c r="I187" s="9" t="s">
        <v>242</v>
      </c>
      <c r="J187" s="671">
        <f>J188</f>
        <v>1205.5</v>
      </c>
      <c r="K187" s="684"/>
      <c r="L187" s="684">
        <f t="shared" si="5"/>
        <v>1278.5</v>
      </c>
      <c r="M187" s="684">
        <f t="shared" si="5"/>
        <v>1238.5</v>
      </c>
    </row>
    <row r="188" spans="2:24" hidden="1" x14ac:dyDescent="0.2">
      <c r="B188" s="670" t="s">
        <v>16</v>
      </c>
      <c r="C188" s="590"/>
      <c r="D188" s="590" t="s">
        <v>246</v>
      </c>
      <c r="E188" s="590" t="s">
        <v>242</v>
      </c>
      <c r="F188" s="9" t="s">
        <v>336</v>
      </c>
      <c r="G188" s="9" t="s">
        <v>1</v>
      </c>
      <c r="H188" s="9"/>
      <c r="I188" s="9" t="s">
        <v>242</v>
      </c>
      <c r="J188" s="671">
        <v>1205.5</v>
      </c>
      <c r="K188" s="684"/>
      <c r="L188" s="684">
        <v>1278.5</v>
      </c>
      <c r="M188" s="684">
        <v>1238.5</v>
      </c>
    </row>
    <row r="189" spans="2:24" s="766" customFormat="1" ht="51" hidden="1" x14ac:dyDescent="0.25">
      <c r="B189" s="765" t="s">
        <v>247</v>
      </c>
      <c r="C189" s="667"/>
      <c r="D189" s="667" t="s">
        <v>246</v>
      </c>
      <c r="E189" s="590" t="s">
        <v>242</v>
      </c>
      <c r="F189" s="33" t="s">
        <v>245</v>
      </c>
      <c r="G189" s="31"/>
      <c r="H189" s="31"/>
      <c r="I189" s="9" t="s">
        <v>242</v>
      </c>
      <c r="J189" s="673"/>
      <c r="K189" s="690"/>
      <c r="L189" s="690"/>
      <c r="M189" s="690"/>
      <c r="O189" s="767"/>
      <c r="P189" s="767"/>
      <c r="Q189" s="767"/>
      <c r="R189" s="767"/>
      <c r="S189" s="767"/>
      <c r="T189" s="767"/>
      <c r="U189" s="767"/>
      <c r="V189" s="767"/>
      <c r="W189" s="767"/>
      <c r="X189" s="767"/>
    </row>
    <row r="190" spans="2:24" ht="14.25" hidden="1" x14ac:dyDescent="0.2">
      <c r="B190" s="656" t="s">
        <v>335</v>
      </c>
      <c r="C190" s="579"/>
      <c r="D190" s="579" t="s">
        <v>44</v>
      </c>
      <c r="E190" s="579"/>
      <c r="F190" s="193"/>
      <c r="G190" s="193"/>
      <c r="H190" s="193"/>
      <c r="I190" s="193"/>
      <c r="J190" s="704">
        <f>J191+J194</f>
        <v>412.5</v>
      </c>
      <c r="K190" s="705"/>
      <c r="L190" s="705">
        <f>L191+L194</f>
        <v>412.5</v>
      </c>
      <c r="M190" s="705">
        <f>M191+M194</f>
        <v>412.5</v>
      </c>
    </row>
    <row r="191" spans="2:24" hidden="1" x14ac:dyDescent="0.2">
      <c r="B191" s="718" t="s">
        <v>79</v>
      </c>
      <c r="C191" s="665"/>
      <c r="D191" s="695" t="s">
        <v>44</v>
      </c>
      <c r="E191" s="695" t="s">
        <v>76</v>
      </c>
      <c r="F191" s="89"/>
      <c r="G191" s="89"/>
      <c r="H191" s="89"/>
      <c r="I191" s="34" t="s">
        <v>76</v>
      </c>
      <c r="J191" s="686">
        <f>J192</f>
        <v>240.5</v>
      </c>
      <c r="K191" s="678"/>
      <c r="L191" s="678">
        <f>L192</f>
        <v>240.5</v>
      </c>
      <c r="M191" s="678">
        <f>M192</f>
        <v>240.5</v>
      </c>
    </row>
    <row r="192" spans="2:24" ht="21" hidden="1" customHeight="1" x14ac:dyDescent="0.2">
      <c r="B192" s="685" t="s">
        <v>334</v>
      </c>
      <c r="C192" s="665"/>
      <c r="D192" s="590" t="s">
        <v>44</v>
      </c>
      <c r="E192" s="590" t="s">
        <v>76</v>
      </c>
      <c r="F192" s="77">
        <v>9900308</v>
      </c>
      <c r="G192" s="89"/>
      <c r="H192" s="89"/>
      <c r="I192" s="9" t="s">
        <v>76</v>
      </c>
      <c r="J192" s="687">
        <f>J193</f>
        <v>240.5</v>
      </c>
      <c r="K192" s="674"/>
      <c r="L192" s="674">
        <f>L193</f>
        <v>240.5</v>
      </c>
      <c r="M192" s="674">
        <f>M193</f>
        <v>240.5</v>
      </c>
    </row>
    <row r="193" spans="2:13" ht="21" hidden="1" customHeight="1" x14ac:dyDescent="0.2">
      <c r="B193" s="670" t="s">
        <v>46</v>
      </c>
      <c r="C193" s="665"/>
      <c r="D193" s="590" t="s">
        <v>44</v>
      </c>
      <c r="E193" s="590" t="s">
        <v>76</v>
      </c>
      <c r="F193" s="77">
        <v>9900308</v>
      </c>
      <c r="G193" s="33" t="s">
        <v>42</v>
      </c>
      <c r="H193" s="33"/>
      <c r="I193" s="9" t="s">
        <v>76</v>
      </c>
      <c r="J193" s="687">
        <v>240.5</v>
      </c>
      <c r="K193" s="674"/>
      <c r="L193" s="674">
        <v>240.5</v>
      </c>
      <c r="M193" s="674">
        <v>240.5</v>
      </c>
    </row>
    <row r="194" spans="2:13" hidden="1" x14ac:dyDescent="0.2">
      <c r="B194" s="728" t="s">
        <v>45</v>
      </c>
      <c r="C194" s="695"/>
      <c r="D194" s="695" t="s">
        <v>44</v>
      </c>
      <c r="E194" s="695" t="s">
        <v>41</v>
      </c>
      <c r="F194" s="34"/>
      <c r="G194" s="9"/>
      <c r="H194" s="9"/>
      <c r="I194" s="34" t="s">
        <v>41</v>
      </c>
      <c r="J194" s="686">
        <f>J195</f>
        <v>172</v>
      </c>
      <c r="K194" s="678"/>
      <c r="L194" s="678">
        <f>L195</f>
        <v>172</v>
      </c>
      <c r="M194" s="678">
        <f>M195</f>
        <v>172</v>
      </c>
    </row>
    <row r="195" spans="2:13" ht="21" hidden="1" customHeight="1" x14ac:dyDescent="0.2">
      <c r="B195" s="768" t="s">
        <v>333</v>
      </c>
      <c r="C195" s="768"/>
      <c r="D195" s="590" t="s">
        <v>44</v>
      </c>
      <c r="E195" s="590" t="s">
        <v>41</v>
      </c>
      <c r="F195" s="77">
        <v>9901073</v>
      </c>
      <c r="G195" s="9"/>
      <c r="H195" s="9"/>
      <c r="I195" s="9" t="s">
        <v>41</v>
      </c>
      <c r="J195" s="687">
        <f>J196</f>
        <v>172</v>
      </c>
      <c r="K195" s="674"/>
      <c r="L195" s="674">
        <f>L196</f>
        <v>172</v>
      </c>
      <c r="M195" s="674">
        <f>M196</f>
        <v>172</v>
      </c>
    </row>
    <row r="196" spans="2:13" ht="21" hidden="1" customHeight="1" x14ac:dyDescent="0.2">
      <c r="B196" s="670" t="s">
        <v>46</v>
      </c>
      <c r="C196" s="768"/>
      <c r="D196" s="590" t="s">
        <v>44</v>
      </c>
      <c r="E196" s="590" t="s">
        <v>41</v>
      </c>
      <c r="F196" s="77">
        <v>9901073</v>
      </c>
      <c r="G196" s="9" t="s">
        <v>42</v>
      </c>
      <c r="H196" s="9"/>
      <c r="I196" s="9" t="s">
        <v>41</v>
      </c>
      <c r="J196" s="687">
        <v>172</v>
      </c>
      <c r="K196" s="674"/>
      <c r="L196" s="674">
        <v>172</v>
      </c>
      <c r="M196" s="674">
        <v>172</v>
      </c>
    </row>
    <row r="197" spans="2:13" ht="14.25" hidden="1" x14ac:dyDescent="0.2">
      <c r="B197" s="656" t="s">
        <v>332</v>
      </c>
      <c r="C197" s="579"/>
      <c r="D197" s="579" t="s">
        <v>295</v>
      </c>
      <c r="E197" s="579"/>
      <c r="F197" s="193"/>
      <c r="G197" s="193"/>
      <c r="H197" s="193"/>
      <c r="I197" s="193"/>
      <c r="J197" s="706">
        <f>J199</f>
        <v>3930</v>
      </c>
      <c r="K197" s="707"/>
      <c r="L197" s="707">
        <f>L199</f>
        <v>3930</v>
      </c>
      <c r="M197" s="707">
        <f>M199</f>
        <v>1185</v>
      </c>
    </row>
    <row r="198" spans="2:13" ht="24" hidden="1" customHeight="1" x14ac:dyDescent="0.2">
      <c r="B198" s="675" t="s">
        <v>64</v>
      </c>
      <c r="C198" s="590"/>
      <c r="D198" s="695" t="s">
        <v>295</v>
      </c>
      <c r="E198" s="695" t="s">
        <v>62</v>
      </c>
      <c r="F198" s="34"/>
      <c r="G198" s="34"/>
      <c r="H198" s="34"/>
      <c r="I198" s="34" t="s">
        <v>62</v>
      </c>
      <c r="J198" s="683">
        <f>J199</f>
        <v>3930</v>
      </c>
      <c r="K198" s="672"/>
      <c r="L198" s="672">
        <f>L199</f>
        <v>3930</v>
      </c>
      <c r="M198" s="672">
        <f>M199</f>
        <v>1185</v>
      </c>
    </row>
    <row r="199" spans="2:13" ht="58.5" hidden="1" customHeight="1" x14ac:dyDescent="0.2">
      <c r="B199" s="718" t="s">
        <v>331</v>
      </c>
      <c r="C199" s="590"/>
      <c r="D199" s="590" t="s">
        <v>295</v>
      </c>
      <c r="E199" s="590" t="s">
        <v>62</v>
      </c>
      <c r="F199" s="9" t="s">
        <v>330</v>
      </c>
      <c r="G199" s="175"/>
      <c r="H199" s="175"/>
      <c r="I199" s="9" t="s">
        <v>62</v>
      </c>
      <c r="J199" s="769">
        <f>J202+J206</f>
        <v>3930</v>
      </c>
      <c r="K199" s="770"/>
      <c r="L199" s="770">
        <f>L202+L206</f>
        <v>3930</v>
      </c>
      <c r="M199" s="770">
        <f>M202+M206</f>
        <v>1185</v>
      </c>
    </row>
    <row r="200" spans="2:13" ht="63.75" hidden="1" x14ac:dyDescent="0.2">
      <c r="B200" s="709" t="s">
        <v>310</v>
      </c>
      <c r="C200" s="590"/>
      <c r="D200" s="590" t="s">
        <v>295</v>
      </c>
      <c r="E200" s="590" t="s">
        <v>62</v>
      </c>
      <c r="F200" s="9" t="s">
        <v>309</v>
      </c>
      <c r="G200" s="9"/>
      <c r="H200" s="9"/>
      <c r="I200" s="9" t="s">
        <v>62</v>
      </c>
      <c r="J200" s="683"/>
      <c r="K200" s="672"/>
      <c r="L200" s="672"/>
      <c r="M200" s="672"/>
    </row>
    <row r="201" spans="2:13" ht="63.75" hidden="1" x14ac:dyDescent="0.2">
      <c r="B201" s="701" t="s">
        <v>308</v>
      </c>
      <c r="C201" s="590"/>
      <c r="D201" s="590" t="s">
        <v>295</v>
      </c>
      <c r="E201" s="590" t="s">
        <v>62</v>
      </c>
      <c r="F201" s="9" t="s">
        <v>307</v>
      </c>
      <c r="G201" s="9"/>
      <c r="H201" s="9"/>
      <c r="I201" s="9" t="s">
        <v>62</v>
      </c>
      <c r="J201" s="683"/>
      <c r="K201" s="672"/>
      <c r="L201" s="672"/>
      <c r="M201" s="672"/>
    </row>
    <row r="202" spans="2:13" ht="63.75" hidden="1" x14ac:dyDescent="0.2">
      <c r="B202" s="709" t="s">
        <v>329</v>
      </c>
      <c r="C202" s="590"/>
      <c r="D202" s="590" t="s">
        <v>295</v>
      </c>
      <c r="E202" s="590" t="s">
        <v>62</v>
      </c>
      <c r="F202" s="34" t="s">
        <v>305</v>
      </c>
      <c r="G202" s="9"/>
      <c r="H202" s="9"/>
      <c r="I202" s="9" t="s">
        <v>62</v>
      </c>
      <c r="J202" s="668">
        <f>J203</f>
        <v>3600</v>
      </c>
      <c r="K202" s="669"/>
      <c r="L202" s="669">
        <f>L203</f>
        <v>3600</v>
      </c>
      <c r="M202" s="669">
        <f>M203</f>
        <v>850</v>
      </c>
    </row>
    <row r="203" spans="2:13" ht="80.45" hidden="1" customHeight="1" x14ac:dyDescent="0.2">
      <c r="B203" s="680" t="s">
        <v>328</v>
      </c>
      <c r="C203" s="590"/>
      <c r="D203" s="590" t="s">
        <v>295</v>
      </c>
      <c r="E203" s="590" t="s">
        <v>62</v>
      </c>
      <c r="F203" s="9" t="s">
        <v>301</v>
      </c>
      <c r="G203" s="9"/>
      <c r="H203" s="9"/>
      <c r="I203" s="9" t="s">
        <v>62</v>
      </c>
      <c r="J203" s="683">
        <f>J204</f>
        <v>3600</v>
      </c>
      <c r="K203" s="672"/>
      <c r="L203" s="672">
        <f>L204</f>
        <v>3600</v>
      </c>
      <c r="M203" s="672">
        <f>M204</f>
        <v>850</v>
      </c>
    </row>
    <row r="204" spans="2:13" hidden="1" x14ac:dyDescent="0.2">
      <c r="B204" s="694" t="s">
        <v>16</v>
      </c>
      <c r="C204" s="590"/>
      <c r="D204" s="590" t="s">
        <v>295</v>
      </c>
      <c r="E204" s="590" t="s">
        <v>62</v>
      </c>
      <c r="F204" s="9" t="s">
        <v>301</v>
      </c>
      <c r="G204" s="9" t="s">
        <v>1</v>
      </c>
      <c r="H204" s="9"/>
      <c r="I204" s="9" t="s">
        <v>62</v>
      </c>
      <c r="J204" s="683">
        <v>3600</v>
      </c>
      <c r="K204" s="672"/>
      <c r="L204" s="672">
        <v>3600</v>
      </c>
      <c r="M204" s="672">
        <v>850</v>
      </c>
    </row>
    <row r="205" spans="2:13" ht="63.75" hidden="1" x14ac:dyDescent="0.2">
      <c r="B205" s="701" t="s">
        <v>303</v>
      </c>
      <c r="C205" s="590"/>
      <c r="D205" s="590" t="s">
        <v>295</v>
      </c>
      <c r="E205" s="590" t="s">
        <v>62</v>
      </c>
      <c r="F205" s="9" t="s">
        <v>302</v>
      </c>
      <c r="G205" s="9"/>
      <c r="H205" s="9"/>
      <c r="I205" s="9" t="s">
        <v>62</v>
      </c>
      <c r="J205" s="687"/>
      <c r="K205" s="674"/>
      <c r="L205" s="674"/>
      <c r="M205" s="674"/>
    </row>
    <row r="206" spans="2:13" ht="63.75" hidden="1" x14ac:dyDescent="0.2">
      <c r="B206" s="771" t="s">
        <v>327</v>
      </c>
      <c r="C206" s="590"/>
      <c r="D206" s="590" t="s">
        <v>295</v>
      </c>
      <c r="E206" s="590" t="s">
        <v>62</v>
      </c>
      <c r="F206" s="34" t="s">
        <v>326</v>
      </c>
      <c r="G206" s="9"/>
      <c r="H206" s="9"/>
      <c r="I206" s="9" t="s">
        <v>62</v>
      </c>
      <c r="J206" s="686">
        <f>J207</f>
        <v>330</v>
      </c>
      <c r="K206" s="678"/>
      <c r="L206" s="678">
        <f>L207</f>
        <v>330</v>
      </c>
      <c r="M206" s="678">
        <f>M207</f>
        <v>335</v>
      </c>
    </row>
    <row r="207" spans="2:13" ht="92.25" hidden="1" customHeight="1" x14ac:dyDescent="0.2">
      <c r="B207" s="701" t="s">
        <v>325</v>
      </c>
      <c r="C207" s="590"/>
      <c r="D207" s="590" t="s">
        <v>295</v>
      </c>
      <c r="E207" s="590" t="s">
        <v>62</v>
      </c>
      <c r="F207" s="9" t="s">
        <v>324</v>
      </c>
      <c r="G207" s="9"/>
      <c r="H207" s="9"/>
      <c r="I207" s="9" t="s">
        <v>62</v>
      </c>
      <c r="J207" s="687">
        <f>J208</f>
        <v>330</v>
      </c>
      <c r="K207" s="674"/>
      <c r="L207" s="674">
        <f>L208</f>
        <v>330</v>
      </c>
      <c r="M207" s="674">
        <v>335</v>
      </c>
    </row>
    <row r="208" spans="2:13" ht="13.9" hidden="1" customHeight="1" x14ac:dyDescent="0.2">
      <c r="B208" s="694" t="s">
        <v>16</v>
      </c>
      <c r="C208" s="590"/>
      <c r="D208" s="590" t="s">
        <v>295</v>
      </c>
      <c r="E208" s="590" t="s">
        <v>62</v>
      </c>
      <c r="F208" s="9" t="s">
        <v>324</v>
      </c>
      <c r="G208" s="9" t="s">
        <v>1</v>
      </c>
      <c r="H208" s="9"/>
      <c r="I208" s="9" t="s">
        <v>62</v>
      </c>
      <c r="J208" s="687">
        <v>330</v>
      </c>
      <c r="K208" s="674"/>
      <c r="L208" s="674">
        <v>330</v>
      </c>
      <c r="M208" s="674">
        <v>330</v>
      </c>
    </row>
    <row r="209" spans="1:16152" hidden="1" x14ac:dyDescent="0.2"/>
    <row r="210" spans="1:16152" hidden="1" x14ac:dyDescent="0.2"/>
    <row r="211" spans="1:16152" hidden="1" x14ac:dyDescent="0.2"/>
    <row r="212" spans="1:16152" s="1" customFormat="1" ht="33.75" x14ac:dyDescent="0.2">
      <c r="A212" s="1428" t="s">
        <v>836</v>
      </c>
      <c r="B212" s="1429"/>
      <c r="C212" s="1055"/>
      <c r="D212" s="1055"/>
      <c r="E212" s="1055"/>
      <c r="F212" s="1056" t="s">
        <v>884</v>
      </c>
      <c r="G212" s="1056" t="s">
        <v>885</v>
      </c>
      <c r="H212" s="1056" t="s">
        <v>886</v>
      </c>
      <c r="I212" s="1057" t="s">
        <v>887</v>
      </c>
      <c r="J212" s="1057" t="s">
        <v>888</v>
      </c>
      <c r="K212" s="263"/>
      <c r="L212" s="263"/>
      <c r="M212" s="263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16152" s="1" customFormat="1" ht="40.15" customHeight="1" x14ac:dyDescent="0.2">
      <c r="A213" s="1425" t="s">
        <v>197</v>
      </c>
      <c r="B213" s="1426"/>
      <c r="C213" s="1426"/>
      <c r="D213" s="1426"/>
      <c r="E213" s="1426"/>
      <c r="F213" s="1426"/>
      <c r="G213" s="1426"/>
      <c r="H213" s="1426"/>
      <c r="I213" s="1426"/>
      <c r="J213" s="1427"/>
      <c r="K213" s="263"/>
      <c r="L213" s="263"/>
      <c r="M213" s="263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16152" s="1" customFormat="1" ht="40.15" customHeight="1" x14ac:dyDescent="0.2">
      <c r="A214" s="1409" t="s">
        <v>889</v>
      </c>
      <c r="B214" s="1410"/>
      <c r="C214" s="1058"/>
      <c r="D214" s="1058"/>
      <c r="E214" s="1058"/>
      <c r="F214" s="1413" t="s">
        <v>890</v>
      </c>
      <c r="G214" s="1415" t="s">
        <v>891</v>
      </c>
      <c r="H214" s="1059" t="s">
        <v>892</v>
      </c>
      <c r="I214" s="1060" t="s">
        <v>893</v>
      </c>
      <c r="J214" s="1061">
        <v>1700</v>
      </c>
      <c r="K214" s="263"/>
      <c r="L214" s="263"/>
      <c r="M214" s="263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16152" ht="40.9" customHeight="1" x14ac:dyDescent="0.2">
      <c r="A215" s="1411"/>
      <c r="B215" s="1412"/>
      <c r="C215" s="1062"/>
      <c r="D215" s="1062"/>
      <c r="E215" s="1062"/>
      <c r="F215" s="1414"/>
      <c r="G215" s="1416"/>
      <c r="H215" s="1063">
        <v>2017</v>
      </c>
      <c r="I215" s="1064" t="s">
        <v>894</v>
      </c>
      <c r="J215" s="1065">
        <v>500</v>
      </c>
    </row>
    <row r="216" spans="1:16152" hidden="1" x14ac:dyDescent="0.2">
      <c r="A216" s="1417" t="s">
        <v>841</v>
      </c>
      <c r="B216" s="1418"/>
      <c r="C216" s="1418"/>
      <c r="D216" s="1418"/>
      <c r="E216" s="1418"/>
      <c r="F216" s="1418"/>
      <c r="G216" s="1418"/>
      <c r="H216" s="1418"/>
      <c r="I216" s="1419"/>
      <c r="J216" s="1066">
        <v>3497.6120000000001</v>
      </c>
    </row>
    <row r="217" spans="1:16152" ht="32.450000000000003" customHeight="1" x14ac:dyDescent="0.2">
      <c r="A217" s="1420" t="s">
        <v>25</v>
      </c>
      <c r="B217" s="1421"/>
      <c r="C217" s="1421"/>
      <c r="D217" s="1421"/>
      <c r="E217" s="1421"/>
      <c r="F217" s="1421"/>
      <c r="G217" s="1421"/>
      <c r="H217" s="1421"/>
      <c r="I217" s="1421"/>
      <c r="J217" s="1422"/>
    </row>
    <row r="218" spans="1:16152" ht="40.5" customHeight="1" x14ac:dyDescent="0.2">
      <c r="A218" s="1409" t="s">
        <v>895</v>
      </c>
      <c r="B218" s="1410"/>
      <c r="C218" s="1067"/>
      <c r="D218" s="1067"/>
      <c r="E218" s="1067"/>
      <c r="F218" s="1423" t="s">
        <v>896</v>
      </c>
      <c r="G218" s="1423">
        <v>1200</v>
      </c>
      <c r="H218" s="1068" t="s">
        <v>897</v>
      </c>
      <c r="I218" s="1069" t="s">
        <v>898</v>
      </c>
      <c r="J218" s="1070">
        <v>0</v>
      </c>
    </row>
    <row r="219" spans="1:16152" ht="39.6" customHeight="1" x14ac:dyDescent="0.2">
      <c r="A219" s="1411"/>
      <c r="B219" s="1412"/>
      <c r="C219" s="1062"/>
      <c r="D219" s="1062"/>
      <c r="E219" s="1062"/>
      <c r="F219" s="1424"/>
      <c r="G219" s="1424"/>
      <c r="H219" s="1063">
        <v>2017</v>
      </c>
      <c r="I219" s="1064" t="s">
        <v>894</v>
      </c>
      <c r="J219" s="1070">
        <v>1900</v>
      </c>
    </row>
    <row r="220" spans="1:16152" s="618" customFormat="1" ht="15" x14ac:dyDescent="0.25">
      <c r="A220" s="1395" t="s">
        <v>841</v>
      </c>
      <c r="B220" s="1396"/>
      <c r="C220" s="1396"/>
      <c r="D220" s="1396"/>
      <c r="E220" s="1396"/>
      <c r="F220" s="1396"/>
      <c r="G220" s="1396"/>
      <c r="H220" s="1396"/>
      <c r="I220" s="1397"/>
      <c r="J220" s="776">
        <f>J214+J215+J218+J219</f>
        <v>4100</v>
      </c>
      <c r="N220" s="593"/>
      <c r="O220" s="621"/>
      <c r="P220" s="621"/>
      <c r="Q220" s="621"/>
      <c r="R220" s="621"/>
      <c r="S220" s="621"/>
      <c r="T220" s="621"/>
      <c r="U220" s="621"/>
      <c r="V220" s="621"/>
      <c r="W220" s="621"/>
      <c r="X220" s="621"/>
      <c r="Y220" s="593"/>
      <c r="Z220" s="593"/>
      <c r="AA220" s="593"/>
      <c r="AB220" s="593"/>
      <c r="AC220" s="593"/>
      <c r="AD220" s="593"/>
      <c r="AE220" s="593"/>
      <c r="AF220" s="593"/>
      <c r="AG220" s="593"/>
      <c r="AH220" s="593"/>
      <c r="AI220" s="593"/>
      <c r="AJ220" s="593"/>
      <c r="AK220" s="593"/>
      <c r="AL220" s="593"/>
      <c r="AM220" s="593"/>
      <c r="AN220" s="593"/>
      <c r="AO220" s="593"/>
      <c r="AP220" s="593"/>
      <c r="AQ220" s="593"/>
      <c r="AR220" s="593"/>
      <c r="AS220" s="593"/>
      <c r="AT220" s="593"/>
      <c r="AU220" s="593"/>
      <c r="AV220" s="593"/>
      <c r="AW220" s="593"/>
      <c r="AX220" s="593"/>
      <c r="AY220" s="593"/>
      <c r="AZ220" s="593"/>
      <c r="BA220" s="593"/>
      <c r="BB220" s="593"/>
      <c r="BC220" s="593"/>
      <c r="BD220" s="593"/>
      <c r="BE220" s="593"/>
      <c r="BF220" s="593"/>
      <c r="BG220" s="593"/>
      <c r="BH220" s="593"/>
      <c r="BI220" s="593"/>
      <c r="BJ220" s="593"/>
      <c r="BK220" s="593"/>
      <c r="BL220" s="593"/>
      <c r="BM220" s="593"/>
      <c r="BN220" s="593"/>
      <c r="BO220" s="593"/>
      <c r="BP220" s="593"/>
      <c r="BQ220" s="593"/>
      <c r="BR220" s="593"/>
      <c r="BS220" s="593"/>
      <c r="BT220" s="593"/>
      <c r="BU220" s="593"/>
      <c r="BV220" s="593"/>
      <c r="BW220" s="593"/>
      <c r="BX220" s="593"/>
      <c r="BY220" s="593"/>
      <c r="BZ220" s="593"/>
      <c r="CA220" s="593"/>
      <c r="CB220" s="593"/>
      <c r="CC220" s="593"/>
      <c r="CD220" s="593"/>
      <c r="CE220" s="593"/>
      <c r="CF220" s="593"/>
      <c r="CG220" s="593"/>
      <c r="CH220" s="593"/>
      <c r="CI220" s="593"/>
      <c r="CJ220" s="593"/>
      <c r="CK220" s="593"/>
      <c r="CL220" s="593"/>
      <c r="CM220" s="593"/>
      <c r="CN220" s="593"/>
      <c r="CO220" s="593"/>
      <c r="CP220" s="593"/>
      <c r="CQ220" s="593"/>
      <c r="CR220" s="593"/>
      <c r="CS220" s="593"/>
      <c r="CT220" s="593"/>
      <c r="CU220" s="593"/>
      <c r="CV220" s="593"/>
      <c r="CW220" s="593"/>
      <c r="CX220" s="593"/>
      <c r="CY220" s="593"/>
      <c r="CZ220" s="593"/>
      <c r="DA220" s="593"/>
      <c r="DB220" s="593"/>
      <c r="DC220" s="593"/>
      <c r="DD220" s="593"/>
      <c r="DE220" s="593"/>
      <c r="DF220" s="593"/>
      <c r="DG220" s="593"/>
      <c r="DH220" s="593"/>
      <c r="DI220" s="593"/>
      <c r="DJ220" s="593"/>
      <c r="DK220" s="593"/>
      <c r="DL220" s="593"/>
      <c r="DM220" s="593"/>
      <c r="DN220" s="593"/>
      <c r="DO220" s="593"/>
      <c r="DP220" s="593"/>
      <c r="DQ220" s="593"/>
      <c r="DR220" s="593"/>
      <c r="DS220" s="593"/>
      <c r="DT220" s="593"/>
      <c r="DU220" s="593"/>
      <c r="DV220" s="593"/>
      <c r="DW220" s="593"/>
      <c r="DX220" s="593"/>
      <c r="DY220" s="593"/>
      <c r="DZ220" s="593"/>
      <c r="EA220" s="593"/>
      <c r="EB220" s="593"/>
      <c r="EC220" s="593"/>
      <c r="ED220" s="593"/>
      <c r="EE220" s="593"/>
      <c r="EF220" s="593"/>
      <c r="EG220" s="593"/>
      <c r="EH220" s="593"/>
      <c r="EI220" s="593"/>
      <c r="EJ220" s="593"/>
      <c r="EK220" s="593"/>
      <c r="EL220" s="593"/>
      <c r="EM220" s="593"/>
      <c r="EN220" s="593"/>
      <c r="EO220" s="593"/>
      <c r="EP220" s="593"/>
      <c r="EQ220" s="593"/>
      <c r="ER220" s="593"/>
      <c r="ES220" s="593"/>
      <c r="ET220" s="593"/>
      <c r="EU220" s="593"/>
      <c r="EV220" s="593"/>
      <c r="EW220" s="593"/>
      <c r="EX220" s="593"/>
      <c r="EY220" s="593"/>
      <c r="EZ220" s="593"/>
      <c r="FA220" s="593"/>
      <c r="FB220" s="593"/>
      <c r="FC220" s="593"/>
      <c r="FD220" s="593"/>
      <c r="FE220" s="593"/>
      <c r="FF220" s="593"/>
      <c r="FG220" s="593"/>
      <c r="FH220" s="593"/>
      <c r="FI220" s="593"/>
      <c r="FJ220" s="593"/>
      <c r="FK220" s="593"/>
      <c r="FL220" s="593"/>
      <c r="FM220" s="593"/>
      <c r="FN220" s="593"/>
      <c r="FO220" s="593"/>
      <c r="FP220" s="593"/>
      <c r="FQ220" s="593"/>
      <c r="FR220" s="593"/>
      <c r="FS220" s="593"/>
      <c r="FT220" s="593"/>
      <c r="FU220" s="593"/>
      <c r="FV220" s="593"/>
      <c r="FW220" s="593"/>
      <c r="FX220" s="593"/>
      <c r="FY220" s="593"/>
      <c r="FZ220" s="593"/>
      <c r="GA220" s="593"/>
      <c r="GB220" s="593"/>
      <c r="GC220" s="593"/>
      <c r="GD220" s="593"/>
      <c r="GE220" s="593"/>
      <c r="GF220" s="593"/>
      <c r="GG220" s="593"/>
      <c r="GH220" s="593"/>
      <c r="GI220" s="593"/>
      <c r="GJ220" s="593"/>
      <c r="GK220" s="593"/>
      <c r="GL220" s="593"/>
      <c r="GM220" s="593"/>
      <c r="GN220" s="593"/>
      <c r="GO220" s="593"/>
      <c r="GP220" s="593"/>
      <c r="GQ220" s="593"/>
      <c r="GR220" s="593"/>
      <c r="GS220" s="593"/>
      <c r="GT220" s="593"/>
      <c r="GU220" s="593"/>
      <c r="GV220" s="593"/>
      <c r="GW220" s="593"/>
      <c r="GX220" s="593"/>
      <c r="GY220" s="593"/>
      <c r="GZ220" s="593"/>
      <c r="HA220" s="593"/>
      <c r="HB220" s="593"/>
      <c r="HC220" s="593"/>
      <c r="HD220" s="593"/>
      <c r="HE220" s="593"/>
      <c r="HF220" s="593"/>
      <c r="HG220" s="593"/>
      <c r="HH220" s="593"/>
      <c r="HI220" s="593"/>
      <c r="HJ220" s="593"/>
      <c r="HK220" s="593"/>
      <c r="HL220" s="593"/>
      <c r="HM220" s="593"/>
      <c r="HN220" s="593"/>
      <c r="HO220" s="593"/>
      <c r="HP220" s="593"/>
      <c r="HQ220" s="593"/>
      <c r="HR220" s="593"/>
      <c r="HS220" s="593"/>
      <c r="HT220" s="593"/>
      <c r="HU220" s="593"/>
      <c r="HV220" s="593"/>
      <c r="HW220" s="593"/>
      <c r="HX220" s="593"/>
      <c r="HY220" s="593"/>
      <c r="HZ220" s="593"/>
      <c r="IA220" s="593"/>
      <c r="IB220" s="593"/>
      <c r="IC220" s="593"/>
      <c r="ID220" s="593"/>
      <c r="IE220" s="593"/>
      <c r="IF220" s="593"/>
      <c r="IG220" s="593"/>
      <c r="IH220" s="593"/>
      <c r="II220" s="593"/>
      <c r="IJ220" s="593"/>
      <c r="IK220" s="593"/>
      <c r="IL220" s="593"/>
      <c r="IM220" s="593"/>
      <c r="IN220" s="593"/>
      <c r="IO220" s="593"/>
      <c r="IP220" s="593"/>
      <c r="IQ220" s="593"/>
      <c r="IR220" s="593"/>
      <c r="IS220" s="593"/>
      <c r="IT220" s="593"/>
      <c r="IU220" s="593"/>
      <c r="IV220" s="593"/>
      <c r="IW220" s="593"/>
      <c r="IX220" s="593"/>
      <c r="IY220" s="593"/>
      <c r="IZ220" s="593"/>
      <c r="JA220" s="593"/>
      <c r="JB220" s="593"/>
      <c r="JC220" s="593"/>
      <c r="JD220" s="593"/>
      <c r="JE220" s="593"/>
      <c r="JF220" s="593"/>
      <c r="JG220" s="593"/>
      <c r="JH220" s="593"/>
      <c r="JI220" s="593"/>
      <c r="JJ220" s="593"/>
      <c r="JK220" s="593"/>
      <c r="JL220" s="593"/>
      <c r="JM220" s="593"/>
      <c r="JN220" s="593"/>
      <c r="JO220" s="593"/>
      <c r="JP220" s="593"/>
      <c r="JQ220" s="593"/>
      <c r="JR220" s="593"/>
      <c r="JS220" s="593"/>
      <c r="JT220" s="593"/>
      <c r="JU220" s="593"/>
      <c r="JV220" s="593"/>
      <c r="JW220" s="593"/>
      <c r="JX220" s="593"/>
      <c r="JY220" s="593"/>
      <c r="JZ220" s="593"/>
      <c r="KA220" s="593"/>
      <c r="KB220" s="593"/>
      <c r="KC220" s="593"/>
      <c r="KD220" s="593"/>
      <c r="KE220" s="593"/>
      <c r="KF220" s="593"/>
      <c r="KG220" s="593"/>
      <c r="KH220" s="593"/>
      <c r="KI220" s="593"/>
      <c r="KJ220" s="593"/>
      <c r="KK220" s="593"/>
      <c r="KL220" s="593"/>
      <c r="KM220" s="593"/>
      <c r="KN220" s="593"/>
      <c r="KO220" s="593"/>
      <c r="KP220" s="593"/>
      <c r="KQ220" s="593"/>
      <c r="KR220" s="593"/>
      <c r="KS220" s="593"/>
      <c r="KT220" s="593"/>
      <c r="KU220" s="593"/>
      <c r="KV220" s="593"/>
      <c r="KW220" s="593"/>
      <c r="KX220" s="593"/>
      <c r="KY220" s="593"/>
      <c r="KZ220" s="593"/>
      <c r="LA220" s="593"/>
      <c r="LB220" s="593"/>
      <c r="LC220" s="593"/>
      <c r="LD220" s="593"/>
      <c r="LE220" s="593"/>
      <c r="LF220" s="593"/>
      <c r="LG220" s="593"/>
      <c r="LH220" s="593"/>
      <c r="LI220" s="593"/>
      <c r="LJ220" s="593"/>
      <c r="LK220" s="593"/>
      <c r="LL220" s="593"/>
      <c r="LM220" s="593"/>
      <c r="LN220" s="593"/>
      <c r="LO220" s="593"/>
      <c r="LP220" s="593"/>
      <c r="LQ220" s="593"/>
      <c r="LR220" s="593"/>
      <c r="LS220" s="593"/>
      <c r="LT220" s="593"/>
      <c r="LU220" s="593"/>
      <c r="LV220" s="593"/>
      <c r="LW220" s="593"/>
      <c r="LX220" s="593"/>
      <c r="LY220" s="593"/>
      <c r="LZ220" s="593"/>
      <c r="MA220" s="593"/>
      <c r="MB220" s="593"/>
      <c r="MC220" s="593"/>
      <c r="MD220" s="593"/>
      <c r="ME220" s="593"/>
      <c r="MF220" s="593"/>
      <c r="MG220" s="593"/>
      <c r="MH220" s="593"/>
      <c r="MI220" s="593"/>
      <c r="MJ220" s="593"/>
      <c r="MK220" s="593"/>
      <c r="ML220" s="593"/>
      <c r="MM220" s="593"/>
      <c r="MN220" s="593"/>
      <c r="MO220" s="593"/>
      <c r="MP220" s="593"/>
      <c r="MQ220" s="593"/>
      <c r="MR220" s="593"/>
      <c r="MS220" s="593"/>
      <c r="MT220" s="593"/>
      <c r="MU220" s="593"/>
      <c r="MV220" s="593"/>
      <c r="MW220" s="593"/>
      <c r="MX220" s="593"/>
      <c r="MY220" s="593"/>
      <c r="MZ220" s="593"/>
      <c r="NA220" s="593"/>
      <c r="NB220" s="593"/>
      <c r="NC220" s="593"/>
      <c r="ND220" s="593"/>
      <c r="NE220" s="593"/>
      <c r="NF220" s="593"/>
      <c r="NG220" s="593"/>
      <c r="NH220" s="593"/>
      <c r="NI220" s="593"/>
      <c r="NJ220" s="593"/>
      <c r="NK220" s="593"/>
      <c r="NL220" s="593"/>
      <c r="NM220" s="593"/>
      <c r="NN220" s="593"/>
      <c r="NO220" s="593"/>
      <c r="NP220" s="593"/>
      <c r="NQ220" s="593"/>
      <c r="NR220" s="593"/>
      <c r="NS220" s="593"/>
      <c r="NT220" s="593"/>
      <c r="NU220" s="593"/>
      <c r="NV220" s="593"/>
      <c r="NW220" s="593"/>
      <c r="NX220" s="593"/>
      <c r="NY220" s="593"/>
      <c r="NZ220" s="593"/>
      <c r="OA220" s="593"/>
      <c r="OB220" s="593"/>
      <c r="OC220" s="593"/>
      <c r="OD220" s="593"/>
      <c r="OE220" s="593"/>
      <c r="OF220" s="593"/>
      <c r="OG220" s="593"/>
      <c r="OH220" s="593"/>
      <c r="OI220" s="593"/>
      <c r="OJ220" s="593"/>
      <c r="OK220" s="593"/>
      <c r="OL220" s="593"/>
      <c r="OM220" s="593"/>
      <c r="ON220" s="593"/>
      <c r="OO220" s="593"/>
      <c r="OP220" s="593"/>
      <c r="OQ220" s="593"/>
      <c r="OR220" s="593"/>
      <c r="OS220" s="593"/>
      <c r="OT220" s="593"/>
      <c r="OU220" s="593"/>
      <c r="OV220" s="593"/>
      <c r="OW220" s="593"/>
      <c r="OX220" s="593"/>
      <c r="OY220" s="593"/>
      <c r="OZ220" s="593"/>
      <c r="PA220" s="593"/>
      <c r="PB220" s="593"/>
      <c r="PC220" s="593"/>
      <c r="PD220" s="593"/>
      <c r="PE220" s="593"/>
      <c r="PF220" s="593"/>
      <c r="PG220" s="593"/>
      <c r="PH220" s="593"/>
      <c r="PI220" s="593"/>
      <c r="PJ220" s="593"/>
      <c r="PK220" s="593"/>
      <c r="PL220" s="593"/>
      <c r="PM220" s="593"/>
      <c r="PN220" s="593"/>
      <c r="PO220" s="593"/>
      <c r="PP220" s="593"/>
      <c r="PQ220" s="593"/>
      <c r="PR220" s="593"/>
      <c r="PS220" s="593"/>
      <c r="PT220" s="593"/>
      <c r="PU220" s="593"/>
      <c r="PV220" s="593"/>
      <c r="PW220" s="593"/>
      <c r="PX220" s="593"/>
      <c r="PY220" s="593"/>
      <c r="PZ220" s="593"/>
      <c r="QA220" s="593"/>
      <c r="QB220" s="593"/>
      <c r="QC220" s="593"/>
      <c r="QD220" s="593"/>
      <c r="QE220" s="593"/>
      <c r="QF220" s="593"/>
      <c r="QG220" s="593"/>
      <c r="QH220" s="593"/>
      <c r="QI220" s="593"/>
      <c r="QJ220" s="593"/>
      <c r="QK220" s="593"/>
      <c r="QL220" s="593"/>
      <c r="QM220" s="593"/>
      <c r="QN220" s="593"/>
      <c r="QO220" s="593"/>
      <c r="QP220" s="593"/>
      <c r="QQ220" s="593"/>
      <c r="QR220" s="593"/>
      <c r="QS220" s="593"/>
      <c r="QT220" s="593"/>
      <c r="QU220" s="593"/>
      <c r="QV220" s="593"/>
      <c r="QW220" s="593"/>
      <c r="QX220" s="593"/>
      <c r="QY220" s="593"/>
      <c r="QZ220" s="593"/>
      <c r="RA220" s="593"/>
      <c r="RB220" s="593"/>
      <c r="RC220" s="593"/>
      <c r="RD220" s="593"/>
      <c r="RE220" s="593"/>
      <c r="RF220" s="593"/>
      <c r="RG220" s="593"/>
      <c r="RH220" s="593"/>
      <c r="RI220" s="593"/>
      <c r="RJ220" s="593"/>
      <c r="RK220" s="593"/>
      <c r="RL220" s="593"/>
      <c r="RM220" s="593"/>
      <c r="RN220" s="593"/>
      <c r="RO220" s="593"/>
      <c r="RP220" s="593"/>
      <c r="RQ220" s="593"/>
      <c r="RR220" s="593"/>
      <c r="RS220" s="593"/>
      <c r="RT220" s="593"/>
      <c r="RU220" s="593"/>
      <c r="RV220" s="593"/>
      <c r="RW220" s="593"/>
      <c r="RX220" s="593"/>
      <c r="RY220" s="593"/>
      <c r="RZ220" s="593"/>
      <c r="SA220" s="593"/>
      <c r="SB220" s="593"/>
      <c r="SC220" s="593"/>
      <c r="SD220" s="593"/>
      <c r="SE220" s="593"/>
      <c r="SF220" s="593"/>
      <c r="SG220" s="593"/>
      <c r="SH220" s="593"/>
      <c r="SI220" s="593"/>
      <c r="SJ220" s="593"/>
      <c r="SK220" s="593"/>
      <c r="SL220" s="593"/>
      <c r="SM220" s="593"/>
      <c r="SN220" s="593"/>
      <c r="SO220" s="593"/>
      <c r="SP220" s="593"/>
      <c r="SQ220" s="593"/>
      <c r="SR220" s="593"/>
      <c r="SS220" s="593"/>
      <c r="ST220" s="593"/>
      <c r="SU220" s="593"/>
      <c r="SV220" s="593"/>
      <c r="SW220" s="593"/>
      <c r="SX220" s="593"/>
      <c r="SY220" s="593"/>
      <c r="SZ220" s="593"/>
      <c r="TA220" s="593"/>
      <c r="TB220" s="593"/>
      <c r="TC220" s="593"/>
      <c r="TD220" s="593"/>
      <c r="TE220" s="593"/>
      <c r="TF220" s="593"/>
      <c r="TG220" s="593"/>
      <c r="TH220" s="593"/>
      <c r="TI220" s="593"/>
      <c r="TJ220" s="593"/>
      <c r="TK220" s="593"/>
      <c r="TL220" s="593"/>
      <c r="TM220" s="593"/>
      <c r="TN220" s="593"/>
      <c r="TO220" s="593"/>
      <c r="TP220" s="593"/>
      <c r="TQ220" s="593"/>
      <c r="TR220" s="593"/>
      <c r="TS220" s="593"/>
      <c r="TT220" s="593"/>
      <c r="TU220" s="593"/>
      <c r="TV220" s="593"/>
      <c r="TW220" s="593"/>
      <c r="TX220" s="593"/>
      <c r="TY220" s="593"/>
      <c r="TZ220" s="593"/>
      <c r="UA220" s="593"/>
      <c r="UB220" s="593"/>
      <c r="UC220" s="593"/>
      <c r="UD220" s="593"/>
      <c r="UE220" s="593"/>
      <c r="UF220" s="593"/>
      <c r="UG220" s="593"/>
      <c r="UH220" s="593"/>
      <c r="UI220" s="593"/>
      <c r="UJ220" s="593"/>
      <c r="UK220" s="593"/>
      <c r="UL220" s="593"/>
      <c r="UM220" s="593"/>
      <c r="UN220" s="593"/>
      <c r="UO220" s="593"/>
      <c r="UP220" s="593"/>
      <c r="UQ220" s="593"/>
      <c r="UR220" s="593"/>
      <c r="US220" s="593"/>
      <c r="UT220" s="593"/>
      <c r="UU220" s="593"/>
      <c r="UV220" s="593"/>
      <c r="UW220" s="593"/>
      <c r="UX220" s="593"/>
      <c r="UY220" s="593"/>
      <c r="UZ220" s="593"/>
      <c r="VA220" s="593"/>
      <c r="VB220" s="593"/>
      <c r="VC220" s="593"/>
      <c r="VD220" s="593"/>
      <c r="VE220" s="593"/>
      <c r="VF220" s="593"/>
      <c r="VG220" s="593"/>
      <c r="VH220" s="593"/>
      <c r="VI220" s="593"/>
      <c r="VJ220" s="593"/>
      <c r="VK220" s="593"/>
      <c r="VL220" s="593"/>
      <c r="VM220" s="593"/>
      <c r="VN220" s="593"/>
      <c r="VO220" s="593"/>
      <c r="VP220" s="593"/>
      <c r="VQ220" s="593"/>
      <c r="VR220" s="593"/>
      <c r="VS220" s="593"/>
      <c r="VT220" s="593"/>
      <c r="VU220" s="593"/>
      <c r="VV220" s="593"/>
      <c r="VW220" s="593"/>
      <c r="VX220" s="593"/>
      <c r="VY220" s="593"/>
      <c r="VZ220" s="593"/>
      <c r="WA220" s="593"/>
      <c r="WB220" s="593"/>
      <c r="WC220" s="593"/>
      <c r="WD220" s="593"/>
      <c r="WE220" s="593"/>
      <c r="WF220" s="593"/>
      <c r="WG220" s="593"/>
      <c r="WH220" s="593"/>
      <c r="WI220" s="593"/>
      <c r="WJ220" s="593"/>
      <c r="WK220" s="593"/>
      <c r="WL220" s="593"/>
      <c r="WM220" s="593"/>
      <c r="WN220" s="593"/>
      <c r="WO220" s="593"/>
      <c r="WP220" s="593"/>
      <c r="WQ220" s="593"/>
      <c r="WR220" s="593"/>
      <c r="WS220" s="593"/>
      <c r="WT220" s="593"/>
      <c r="WU220" s="593"/>
      <c r="WV220" s="593"/>
      <c r="WW220" s="593"/>
      <c r="WX220" s="593"/>
      <c r="WY220" s="593"/>
      <c r="WZ220" s="593"/>
      <c r="XA220" s="593"/>
      <c r="XB220" s="593"/>
      <c r="XC220" s="593"/>
      <c r="XD220" s="593"/>
      <c r="XE220" s="593"/>
      <c r="XF220" s="593"/>
      <c r="XG220" s="593"/>
      <c r="XH220" s="593"/>
      <c r="XI220" s="593"/>
      <c r="XJ220" s="593"/>
      <c r="XK220" s="593"/>
      <c r="XL220" s="593"/>
      <c r="XM220" s="593"/>
      <c r="XN220" s="593"/>
      <c r="XO220" s="593"/>
      <c r="XP220" s="593"/>
      <c r="XQ220" s="593"/>
      <c r="XR220" s="593"/>
      <c r="XS220" s="593"/>
      <c r="XT220" s="593"/>
      <c r="XU220" s="593"/>
      <c r="XV220" s="593"/>
      <c r="XW220" s="593"/>
      <c r="XX220" s="593"/>
      <c r="XY220" s="593"/>
      <c r="XZ220" s="593"/>
      <c r="YA220" s="593"/>
      <c r="YB220" s="593"/>
      <c r="YC220" s="593"/>
      <c r="YD220" s="593"/>
      <c r="YE220" s="593"/>
      <c r="YF220" s="593"/>
      <c r="YG220" s="593"/>
      <c r="YH220" s="593"/>
      <c r="YI220" s="593"/>
      <c r="YJ220" s="593"/>
      <c r="YK220" s="593"/>
      <c r="YL220" s="593"/>
      <c r="YM220" s="593"/>
      <c r="YN220" s="593"/>
      <c r="YO220" s="593"/>
      <c r="YP220" s="593"/>
      <c r="YQ220" s="593"/>
      <c r="YR220" s="593"/>
      <c r="YS220" s="593"/>
      <c r="YT220" s="593"/>
      <c r="YU220" s="593"/>
      <c r="YV220" s="593"/>
      <c r="YW220" s="593"/>
      <c r="YX220" s="593"/>
      <c r="YY220" s="593"/>
      <c r="YZ220" s="593"/>
      <c r="ZA220" s="593"/>
      <c r="ZB220" s="593"/>
      <c r="ZC220" s="593"/>
      <c r="ZD220" s="593"/>
      <c r="ZE220" s="593"/>
      <c r="ZF220" s="593"/>
      <c r="ZG220" s="593"/>
      <c r="ZH220" s="593"/>
      <c r="ZI220" s="593"/>
      <c r="ZJ220" s="593"/>
      <c r="ZK220" s="593"/>
      <c r="ZL220" s="593"/>
      <c r="ZM220" s="593"/>
      <c r="ZN220" s="593"/>
      <c r="ZO220" s="593"/>
      <c r="ZP220" s="593"/>
      <c r="ZQ220" s="593"/>
      <c r="ZR220" s="593"/>
      <c r="ZS220" s="593"/>
      <c r="ZT220" s="593"/>
      <c r="ZU220" s="593"/>
      <c r="ZV220" s="593"/>
      <c r="ZW220" s="593"/>
      <c r="ZX220" s="593"/>
      <c r="ZY220" s="593"/>
      <c r="ZZ220" s="593"/>
      <c r="AAA220" s="593"/>
      <c r="AAB220" s="593"/>
      <c r="AAC220" s="593"/>
      <c r="AAD220" s="593"/>
      <c r="AAE220" s="593"/>
      <c r="AAF220" s="593"/>
      <c r="AAG220" s="593"/>
      <c r="AAH220" s="593"/>
      <c r="AAI220" s="593"/>
      <c r="AAJ220" s="593"/>
      <c r="AAK220" s="593"/>
      <c r="AAL220" s="593"/>
      <c r="AAM220" s="593"/>
      <c r="AAN220" s="593"/>
      <c r="AAO220" s="593"/>
      <c r="AAP220" s="593"/>
      <c r="AAQ220" s="593"/>
      <c r="AAR220" s="593"/>
      <c r="AAS220" s="593"/>
      <c r="AAT220" s="593"/>
      <c r="AAU220" s="593"/>
      <c r="AAV220" s="593"/>
      <c r="AAW220" s="593"/>
      <c r="AAX220" s="593"/>
      <c r="AAY220" s="593"/>
      <c r="AAZ220" s="593"/>
      <c r="ABA220" s="593"/>
      <c r="ABB220" s="593"/>
      <c r="ABC220" s="593"/>
      <c r="ABD220" s="593"/>
      <c r="ABE220" s="593"/>
      <c r="ABF220" s="593"/>
      <c r="ABG220" s="593"/>
      <c r="ABH220" s="593"/>
      <c r="ABI220" s="593"/>
      <c r="ABJ220" s="593"/>
      <c r="ABK220" s="593"/>
      <c r="ABL220" s="593"/>
      <c r="ABM220" s="593"/>
      <c r="ABN220" s="593"/>
      <c r="ABO220" s="593"/>
      <c r="ABP220" s="593"/>
      <c r="ABQ220" s="593"/>
      <c r="ABR220" s="593"/>
      <c r="ABS220" s="593"/>
      <c r="ABT220" s="593"/>
      <c r="ABU220" s="593"/>
      <c r="ABV220" s="593"/>
      <c r="ABW220" s="593"/>
      <c r="ABX220" s="593"/>
      <c r="ABY220" s="593"/>
      <c r="ABZ220" s="593"/>
      <c r="ACA220" s="593"/>
      <c r="ACB220" s="593"/>
      <c r="ACC220" s="593"/>
      <c r="ACD220" s="593"/>
      <c r="ACE220" s="593"/>
      <c r="ACF220" s="593"/>
      <c r="ACG220" s="593"/>
      <c r="ACH220" s="593"/>
      <c r="ACI220" s="593"/>
      <c r="ACJ220" s="593"/>
      <c r="ACK220" s="593"/>
      <c r="ACL220" s="593"/>
      <c r="ACM220" s="593"/>
      <c r="ACN220" s="593"/>
      <c r="ACO220" s="593"/>
      <c r="ACP220" s="593"/>
      <c r="ACQ220" s="593"/>
      <c r="ACR220" s="593"/>
      <c r="ACS220" s="593"/>
      <c r="ACT220" s="593"/>
      <c r="ACU220" s="593"/>
      <c r="ACV220" s="593"/>
      <c r="ACW220" s="593"/>
      <c r="ACX220" s="593"/>
      <c r="ACY220" s="593"/>
      <c r="ACZ220" s="593"/>
      <c r="ADA220" s="593"/>
      <c r="ADB220" s="593"/>
      <c r="ADC220" s="593"/>
      <c r="ADD220" s="593"/>
      <c r="ADE220" s="593"/>
      <c r="ADF220" s="593"/>
      <c r="ADG220" s="593"/>
      <c r="ADH220" s="593"/>
      <c r="ADI220" s="593"/>
      <c r="ADJ220" s="593"/>
      <c r="ADK220" s="593"/>
      <c r="ADL220" s="593"/>
      <c r="ADM220" s="593"/>
      <c r="ADN220" s="593"/>
      <c r="ADO220" s="593"/>
      <c r="ADP220" s="593"/>
      <c r="ADQ220" s="593"/>
      <c r="ADR220" s="593"/>
      <c r="ADS220" s="593"/>
      <c r="ADT220" s="593"/>
      <c r="ADU220" s="593"/>
      <c r="ADV220" s="593"/>
      <c r="ADW220" s="593"/>
      <c r="ADX220" s="593"/>
      <c r="ADY220" s="593"/>
      <c r="ADZ220" s="593"/>
      <c r="AEA220" s="593"/>
      <c r="AEB220" s="593"/>
      <c r="AEC220" s="593"/>
      <c r="AED220" s="593"/>
      <c r="AEE220" s="593"/>
      <c r="AEF220" s="593"/>
      <c r="AEG220" s="593"/>
      <c r="AEH220" s="593"/>
      <c r="AEI220" s="593"/>
      <c r="AEJ220" s="593"/>
      <c r="AEK220" s="593"/>
      <c r="AEL220" s="593"/>
      <c r="AEM220" s="593"/>
      <c r="AEN220" s="593"/>
      <c r="AEO220" s="593"/>
      <c r="AEP220" s="593"/>
      <c r="AEQ220" s="593"/>
      <c r="AER220" s="593"/>
      <c r="AES220" s="593"/>
      <c r="AET220" s="593"/>
      <c r="AEU220" s="593"/>
      <c r="AEV220" s="593"/>
      <c r="AEW220" s="593"/>
      <c r="AEX220" s="593"/>
      <c r="AEY220" s="593"/>
      <c r="AEZ220" s="593"/>
      <c r="AFA220" s="593"/>
      <c r="AFB220" s="593"/>
      <c r="AFC220" s="593"/>
      <c r="AFD220" s="593"/>
      <c r="AFE220" s="593"/>
      <c r="AFF220" s="593"/>
      <c r="AFG220" s="593"/>
      <c r="AFH220" s="593"/>
      <c r="AFI220" s="593"/>
      <c r="AFJ220" s="593"/>
      <c r="AFK220" s="593"/>
      <c r="AFL220" s="593"/>
      <c r="AFM220" s="593"/>
      <c r="AFN220" s="593"/>
      <c r="AFO220" s="593"/>
      <c r="AFP220" s="593"/>
      <c r="AFQ220" s="593"/>
      <c r="AFR220" s="593"/>
      <c r="AFS220" s="593"/>
      <c r="AFT220" s="593"/>
      <c r="AFU220" s="593"/>
      <c r="AFV220" s="593"/>
      <c r="AFW220" s="593"/>
      <c r="AFX220" s="593"/>
      <c r="AFY220" s="593"/>
      <c r="AFZ220" s="593"/>
      <c r="AGA220" s="593"/>
      <c r="AGB220" s="593"/>
      <c r="AGC220" s="593"/>
      <c r="AGD220" s="593"/>
      <c r="AGE220" s="593"/>
      <c r="AGF220" s="593"/>
      <c r="AGG220" s="593"/>
      <c r="AGH220" s="593"/>
      <c r="AGI220" s="593"/>
      <c r="AGJ220" s="593"/>
      <c r="AGK220" s="593"/>
      <c r="AGL220" s="593"/>
      <c r="AGM220" s="593"/>
      <c r="AGN220" s="593"/>
      <c r="AGO220" s="593"/>
      <c r="AGP220" s="593"/>
      <c r="AGQ220" s="593"/>
      <c r="AGR220" s="593"/>
      <c r="AGS220" s="593"/>
      <c r="AGT220" s="593"/>
      <c r="AGU220" s="593"/>
      <c r="AGV220" s="593"/>
      <c r="AGW220" s="593"/>
      <c r="AGX220" s="593"/>
      <c r="AGY220" s="593"/>
      <c r="AGZ220" s="593"/>
      <c r="AHA220" s="593"/>
      <c r="AHB220" s="593"/>
      <c r="AHC220" s="593"/>
      <c r="AHD220" s="593"/>
      <c r="AHE220" s="593"/>
      <c r="AHF220" s="593"/>
      <c r="AHG220" s="593"/>
      <c r="AHH220" s="593"/>
      <c r="AHI220" s="593"/>
      <c r="AHJ220" s="593"/>
      <c r="AHK220" s="593"/>
      <c r="AHL220" s="593"/>
      <c r="AHM220" s="593"/>
      <c r="AHN220" s="593"/>
      <c r="AHO220" s="593"/>
      <c r="AHP220" s="593"/>
      <c r="AHQ220" s="593"/>
      <c r="AHR220" s="593"/>
      <c r="AHS220" s="593"/>
      <c r="AHT220" s="593"/>
      <c r="AHU220" s="593"/>
      <c r="AHV220" s="593"/>
      <c r="AHW220" s="593"/>
      <c r="AHX220" s="593"/>
      <c r="AHY220" s="593"/>
      <c r="AHZ220" s="593"/>
      <c r="AIA220" s="593"/>
      <c r="AIB220" s="593"/>
      <c r="AIC220" s="593"/>
      <c r="AID220" s="593"/>
      <c r="AIE220" s="593"/>
      <c r="AIF220" s="593"/>
      <c r="AIG220" s="593"/>
      <c r="AIH220" s="593"/>
      <c r="AII220" s="593"/>
      <c r="AIJ220" s="593"/>
      <c r="AIK220" s="593"/>
      <c r="AIL220" s="593"/>
      <c r="AIM220" s="593"/>
      <c r="AIN220" s="593"/>
      <c r="AIO220" s="593"/>
      <c r="AIP220" s="593"/>
      <c r="AIQ220" s="593"/>
      <c r="AIR220" s="593"/>
      <c r="AIS220" s="593"/>
      <c r="AIT220" s="593"/>
      <c r="AIU220" s="593"/>
      <c r="AIV220" s="593"/>
      <c r="AIW220" s="593"/>
      <c r="AIX220" s="593"/>
      <c r="AIY220" s="593"/>
      <c r="AIZ220" s="593"/>
      <c r="AJA220" s="593"/>
      <c r="AJB220" s="593"/>
      <c r="AJC220" s="593"/>
      <c r="AJD220" s="593"/>
      <c r="AJE220" s="593"/>
      <c r="AJF220" s="593"/>
      <c r="AJG220" s="593"/>
      <c r="AJH220" s="593"/>
      <c r="AJI220" s="593"/>
      <c r="AJJ220" s="593"/>
      <c r="AJK220" s="593"/>
      <c r="AJL220" s="593"/>
      <c r="AJM220" s="593"/>
      <c r="AJN220" s="593"/>
      <c r="AJO220" s="593"/>
      <c r="AJP220" s="593"/>
      <c r="AJQ220" s="593"/>
      <c r="AJR220" s="593"/>
      <c r="AJS220" s="593"/>
      <c r="AJT220" s="593"/>
      <c r="AJU220" s="593"/>
      <c r="AJV220" s="593"/>
      <c r="AJW220" s="593"/>
      <c r="AJX220" s="593"/>
      <c r="AJY220" s="593"/>
      <c r="AJZ220" s="593"/>
      <c r="AKA220" s="593"/>
      <c r="AKB220" s="593"/>
      <c r="AKC220" s="593"/>
      <c r="AKD220" s="593"/>
      <c r="AKE220" s="593"/>
      <c r="AKF220" s="593"/>
      <c r="AKG220" s="593"/>
      <c r="AKH220" s="593"/>
      <c r="AKI220" s="593"/>
      <c r="AKJ220" s="593"/>
      <c r="AKK220" s="593"/>
      <c r="AKL220" s="593"/>
      <c r="AKM220" s="593"/>
      <c r="AKN220" s="593"/>
      <c r="AKO220" s="593"/>
      <c r="AKP220" s="593"/>
      <c r="AKQ220" s="593"/>
      <c r="AKR220" s="593"/>
      <c r="AKS220" s="593"/>
      <c r="AKT220" s="593"/>
      <c r="AKU220" s="593"/>
      <c r="AKV220" s="593"/>
      <c r="AKW220" s="593"/>
      <c r="AKX220" s="593"/>
      <c r="AKY220" s="593"/>
      <c r="AKZ220" s="593"/>
      <c r="ALA220" s="593"/>
      <c r="ALB220" s="593"/>
      <c r="ALC220" s="593"/>
      <c r="ALD220" s="593"/>
      <c r="ALE220" s="593"/>
      <c r="ALF220" s="593"/>
      <c r="ALG220" s="593"/>
      <c r="ALH220" s="593"/>
      <c r="ALI220" s="593"/>
      <c r="ALJ220" s="593"/>
      <c r="ALK220" s="593"/>
      <c r="ALL220" s="593"/>
      <c r="ALM220" s="593"/>
      <c r="ALN220" s="593"/>
      <c r="ALO220" s="593"/>
      <c r="ALP220" s="593"/>
      <c r="ALQ220" s="593"/>
      <c r="ALR220" s="593"/>
      <c r="ALS220" s="593"/>
      <c r="ALT220" s="593"/>
      <c r="ALU220" s="593"/>
      <c r="ALV220" s="593"/>
      <c r="ALW220" s="593"/>
      <c r="ALX220" s="593"/>
      <c r="ALY220" s="593"/>
      <c r="ALZ220" s="593"/>
      <c r="AMA220" s="593"/>
      <c r="AMB220" s="593"/>
      <c r="AMC220" s="593"/>
      <c r="AMD220" s="593"/>
      <c r="AME220" s="593"/>
      <c r="AMF220" s="593"/>
      <c r="AMG220" s="593"/>
      <c r="AMH220" s="593"/>
      <c r="AMI220" s="593"/>
      <c r="AMJ220" s="593"/>
      <c r="AMK220" s="593"/>
      <c r="AML220" s="593"/>
      <c r="AMM220" s="593"/>
      <c r="AMN220" s="593"/>
      <c r="AMO220" s="593"/>
      <c r="AMP220" s="593"/>
      <c r="AMQ220" s="593"/>
      <c r="AMR220" s="593"/>
      <c r="AMS220" s="593"/>
      <c r="AMT220" s="593"/>
      <c r="AMU220" s="593"/>
      <c r="AMV220" s="593"/>
      <c r="AMW220" s="593"/>
      <c r="AMX220" s="593"/>
      <c r="AMY220" s="593"/>
      <c r="AMZ220" s="593"/>
      <c r="ANA220" s="593"/>
      <c r="ANB220" s="593"/>
      <c r="ANC220" s="593"/>
      <c r="AND220" s="593"/>
      <c r="ANE220" s="593"/>
      <c r="ANF220" s="593"/>
      <c r="ANG220" s="593"/>
      <c r="ANH220" s="593"/>
      <c r="ANI220" s="593"/>
      <c r="ANJ220" s="593"/>
      <c r="ANK220" s="593"/>
      <c r="ANL220" s="593"/>
      <c r="ANM220" s="593"/>
      <c r="ANN220" s="593"/>
      <c r="ANO220" s="593"/>
      <c r="ANP220" s="593"/>
      <c r="ANQ220" s="593"/>
      <c r="ANR220" s="593"/>
      <c r="ANS220" s="593"/>
      <c r="ANT220" s="593"/>
      <c r="ANU220" s="593"/>
      <c r="ANV220" s="593"/>
      <c r="ANW220" s="593"/>
      <c r="ANX220" s="593"/>
      <c r="ANY220" s="593"/>
      <c r="ANZ220" s="593"/>
      <c r="AOA220" s="593"/>
      <c r="AOB220" s="593"/>
      <c r="AOC220" s="593"/>
      <c r="AOD220" s="593"/>
      <c r="AOE220" s="593"/>
      <c r="AOF220" s="593"/>
      <c r="AOG220" s="593"/>
      <c r="AOH220" s="593"/>
      <c r="AOI220" s="593"/>
      <c r="AOJ220" s="593"/>
      <c r="AOK220" s="593"/>
      <c r="AOL220" s="593"/>
      <c r="AOM220" s="593"/>
      <c r="AON220" s="593"/>
      <c r="AOO220" s="593"/>
      <c r="AOP220" s="593"/>
      <c r="AOQ220" s="593"/>
      <c r="AOR220" s="593"/>
      <c r="AOS220" s="593"/>
      <c r="AOT220" s="593"/>
      <c r="AOU220" s="593"/>
      <c r="AOV220" s="593"/>
      <c r="AOW220" s="593"/>
      <c r="AOX220" s="593"/>
      <c r="AOY220" s="593"/>
      <c r="AOZ220" s="593"/>
      <c r="APA220" s="593"/>
      <c r="APB220" s="593"/>
      <c r="APC220" s="593"/>
      <c r="APD220" s="593"/>
      <c r="APE220" s="593"/>
      <c r="APF220" s="593"/>
      <c r="APG220" s="593"/>
      <c r="APH220" s="593"/>
      <c r="API220" s="593"/>
      <c r="APJ220" s="593"/>
      <c r="APK220" s="593"/>
      <c r="APL220" s="593"/>
      <c r="APM220" s="593"/>
      <c r="APN220" s="593"/>
      <c r="APO220" s="593"/>
      <c r="APP220" s="593"/>
      <c r="APQ220" s="593"/>
      <c r="APR220" s="593"/>
      <c r="APS220" s="593"/>
      <c r="APT220" s="593"/>
      <c r="APU220" s="593"/>
      <c r="APV220" s="593"/>
      <c r="APW220" s="593"/>
      <c r="APX220" s="593"/>
      <c r="APY220" s="593"/>
      <c r="APZ220" s="593"/>
      <c r="AQA220" s="593"/>
      <c r="AQB220" s="593"/>
      <c r="AQC220" s="593"/>
      <c r="AQD220" s="593"/>
      <c r="AQE220" s="593"/>
      <c r="AQF220" s="593"/>
      <c r="AQG220" s="593"/>
      <c r="AQH220" s="593"/>
      <c r="AQI220" s="593"/>
      <c r="AQJ220" s="593"/>
      <c r="AQK220" s="593"/>
      <c r="AQL220" s="593"/>
      <c r="AQM220" s="593"/>
      <c r="AQN220" s="593"/>
      <c r="AQO220" s="593"/>
      <c r="AQP220" s="593"/>
      <c r="AQQ220" s="593"/>
      <c r="AQR220" s="593"/>
      <c r="AQS220" s="593"/>
      <c r="AQT220" s="593"/>
      <c r="AQU220" s="593"/>
      <c r="AQV220" s="593"/>
      <c r="AQW220" s="593"/>
      <c r="AQX220" s="593"/>
      <c r="AQY220" s="593"/>
      <c r="AQZ220" s="593"/>
      <c r="ARA220" s="593"/>
      <c r="ARB220" s="593"/>
      <c r="ARC220" s="593"/>
      <c r="ARD220" s="593"/>
      <c r="ARE220" s="593"/>
      <c r="ARF220" s="593"/>
      <c r="ARG220" s="593"/>
      <c r="ARH220" s="593"/>
      <c r="ARI220" s="593"/>
      <c r="ARJ220" s="593"/>
      <c r="ARK220" s="593"/>
      <c r="ARL220" s="593"/>
      <c r="ARM220" s="593"/>
      <c r="ARN220" s="593"/>
      <c r="ARO220" s="593"/>
      <c r="ARP220" s="593"/>
      <c r="ARQ220" s="593"/>
      <c r="ARR220" s="593"/>
      <c r="ARS220" s="593"/>
      <c r="ART220" s="593"/>
      <c r="ARU220" s="593"/>
      <c r="ARV220" s="593"/>
      <c r="ARW220" s="593"/>
      <c r="ARX220" s="593"/>
      <c r="ARY220" s="593"/>
      <c r="ARZ220" s="593"/>
      <c r="ASA220" s="593"/>
      <c r="ASB220" s="593"/>
      <c r="ASC220" s="593"/>
      <c r="ASD220" s="593"/>
      <c r="ASE220" s="593"/>
      <c r="ASF220" s="593"/>
      <c r="ASG220" s="593"/>
      <c r="ASH220" s="593"/>
      <c r="ASI220" s="593"/>
      <c r="ASJ220" s="593"/>
      <c r="ASK220" s="593"/>
      <c r="ASL220" s="593"/>
      <c r="ASM220" s="593"/>
      <c r="ASN220" s="593"/>
      <c r="ASO220" s="593"/>
      <c r="ASP220" s="593"/>
      <c r="ASQ220" s="593"/>
      <c r="ASR220" s="593"/>
      <c r="ASS220" s="593"/>
      <c r="AST220" s="593"/>
      <c r="ASU220" s="593"/>
      <c r="ASV220" s="593"/>
      <c r="ASW220" s="593"/>
      <c r="ASX220" s="593"/>
      <c r="ASY220" s="593"/>
      <c r="ASZ220" s="593"/>
      <c r="ATA220" s="593"/>
      <c r="ATB220" s="593"/>
      <c r="ATC220" s="593"/>
      <c r="ATD220" s="593"/>
      <c r="ATE220" s="593"/>
      <c r="ATF220" s="593"/>
      <c r="ATG220" s="593"/>
      <c r="ATH220" s="593"/>
      <c r="ATI220" s="593"/>
      <c r="ATJ220" s="593"/>
      <c r="ATK220" s="593"/>
      <c r="ATL220" s="593"/>
      <c r="ATM220" s="593"/>
      <c r="ATN220" s="593"/>
      <c r="ATO220" s="593"/>
      <c r="ATP220" s="593"/>
      <c r="ATQ220" s="593"/>
      <c r="ATR220" s="593"/>
      <c r="ATS220" s="593"/>
      <c r="ATT220" s="593"/>
      <c r="ATU220" s="593"/>
      <c r="ATV220" s="593"/>
      <c r="ATW220" s="593"/>
      <c r="ATX220" s="593"/>
      <c r="ATY220" s="593"/>
      <c r="ATZ220" s="593"/>
      <c r="AUA220" s="593"/>
      <c r="AUB220" s="593"/>
      <c r="AUC220" s="593"/>
      <c r="AUD220" s="593"/>
      <c r="AUE220" s="593"/>
      <c r="AUF220" s="593"/>
      <c r="AUG220" s="593"/>
      <c r="AUH220" s="593"/>
      <c r="AUI220" s="593"/>
      <c r="AUJ220" s="593"/>
      <c r="AUK220" s="593"/>
      <c r="AUL220" s="593"/>
      <c r="AUM220" s="593"/>
      <c r="AUN220" s="593"/>
      <c r="AUO220" s="593"/>
      <c r="AUP220" s="593"/>
      <c r="AUQ220" s="593"/>
      <c r="AUR220" s="593"/>
      <c r="AUS220" s="593"/>
      <c r="AUT220" s="593"/>
      <c r="AUU220" s="593"/>
      <c r="AUV220" s="593"/>
      <c r="AUW220" s="593"/>
      <c r="AUX220" s="593"/>
      <c r="AUY220" s="593"/>
      <c r="AUZ220" s="593"/>
      <c r="AVA220" s="593"/>
      <c r="AVB220" s="593"/>
      <c r="AVC220" s="593"/>
      <c r="AVD220" s="593"/>
      <c r="AVE220" s="593"/>
      <c r="AVF220" s="593"/>
      <c r="AVG220" s="593"/>
      <c r="AVH220" s="593"/>
      <c r="AVI220" s="593"/>
      <c r="AVJ220" s="593"/>
      <c r="AVK220" s="593"/>
      <c r="AVL220" s="593"/>
      <c r="AVM220" s="593"/>
      <c r="AVN220" s="593"/>
      <c r="AVO220" s="593"/>
      <c r="AVP220" s="593"/>
      <c r="AVQ220" s="593"/>
      <c r="AVR220" s="593"/>
      <c r="AVS220" s="593"/>
      <c r="AVT220" s="593"/>
      <c r="AVU220" s="593"/>
      <c r="AVV220" s="593"/>
      <c r="AVW220" s="593"/>
      <c r="AVX220" s="593"/>
      <c r="AVY220" s="593"/>
      <c r="AVZ220" s="593"/>
      <c r="AWA220" s="593"/>
      <c r="AWB220" s="593"/>
      <c r="AWC220" s="593"/>
      <c r="AWD220" s="593"/>
      <c r="AWE220" s="593"/>
      <c r="AWF220" s="593"/>
      <c r="AWG220" s="593"/>
      <c r="AWH220" s="593"/>
      <c r="AWI220" s="593"/>
      <c r="AWJ220" s="593"/>
      <c r="AWK220" s="593"/>
      <c r="AWL220" s="593"/>
      <c r="AWM220" s="593"/>
      <c r="AWN220" s="593"/>
      <c r="AWO220" s="593"/>
      <c r="AWP220" s="593"/>
      <c r="AWQ220" s="593"/>
      <c r="AWR220" s="593"/>
      <c r="AWS220" s="593"/>
      <c r="AWT220" s="593"/>
      <c r="AWU220" s="593"/>
      <c r="AWV220" s="593"/>
      <c r="AWW220" s="593"/>
      <c r="AWX220" s="593"/>
      <c r="AWY220" s="593"/>
      <c r="AWZ220" s="593"/>
      <c r="AXA220" s="593"/>
      <c r="AXB220" s="593"/>
      <c r="AXC220" s="593"/>
      <c r="AXD220" s="593"/>
      <c r="AXE220" s="593"/>
      <c r="AXF220" s="593"/>
      <c r="AXG220" s="593"/>
      <c r="AXH220" s="593"/>
      <c r="AXI220" s="593"/>
      <c r="AXJ220" s="593"/>
      <c r="AXK220" s="593"/>
      <c r="AXL220" s="593"/>
      <c r="AXM220" s="593"/>
      <c r="AXN220" s="593"/>
      <c r="AXO220" s="593"/>
      <c r="AXP220" s="593"/>
      <c r="AXQ220" s="593"/>
      <c r="AXR220" s="593"/>
      <c r="AXS220" s="593"/>
      <c r="AXT220" s="593"/>
      <c r="AXU220" s="593"/>
      <c r="AXV220" s="593"/>
      <c r="AXW220" s="593"/>
      <c r="AXX220" s="593"/>
      <c r="AXY220" s="593"/>
      <c r="AXZ220" s="593"/>
      <c r="AYA220" s="593"/>
      <c r="AYB220" s="593"/>
      <c r="AYC220" s="593"/>
      <c r="AYD220" s="593"/>
      <c r="AYE220" s="593"/>
      <c r="AYF220" s="593"/>
      <c r="AYG220" s="593"/>
      <c r="AYH220" s="593"/>
      <c r="AYI220" s="593"/>
      <c r="AYJ220" s="593"/>
      <c r="AYK220" s="593"/>
      <c r="AYL220" s="593"/>
      <c r="AYM220" s="593"/>
      <c r="AYN220" s="593"/>
      <c r="AYO220" s="593"/>
      <c r="AYP220" s="593"/>
      <c r="AYQ220" s="593"/>
      <c r="AYR220" s="593"/>
      <c r="AYS220" s="593"/>
      <c r="AYT220" s="593"/>
      <c r="AYU220" s="593"/>
      <c r="AYV220" s="593"/>
      <c r="AYW220" s="593"/>
      <c r="AYX220" s="593"/>
      <c r="AYY220" s="593"/>
      <c r="AYZ220" s="593"/>
      <c r="AZA220" s="593"/>
      <c r="AZB220" s="593"/>
      <c r="AZC220" s="593"/>
      <c r="AZD220" s="593"/>
      <c r="AZE220" s="593"/>
      <c r="AZF220" s="593"/>
      <c r="AZG220" s="593"/>
      <c r="AZH220" s="593"/>
      <c r="AZI220" s="593"/>
      <c r="AZJ220" s="593"/>
      <c r="AZK220" s="593"/>
      <c r="AZL220" s="593"/>
      <c r="AZM220" s="593"/>
      <c r="AZN220" s="593"/>
      <c r="AZO220" s="593"/>
      <c r="AZP220" s="593"/>
      <c r="AZQ220" s="593"/>
      <c r="AZR220" s="593"/>
      <c r="AZS220" s="593"/>
      <c r="AZT220" s="593"/>
      <c r="AZU220" s="593"/>
      <c r="AZV220" s="593"/>
      <c r="AZW220" s="593"/>
      <c r="AZX220" s="593"/>
      <c r="AZY220" s="593"/>
      <c r="AZZ220" s="593"/>
      <c r="BAA220" s="593"/>
      <c r="BAB220" s="593"/>
      <c r="BAC220" s="593"/>
      <c r="BAD220" s="593"/>
      <c r="BAE220" s="593"/>
      <c r="BAF220" s="593"/>
      <c r="BAG220" s="593"/>
      <c r="BAH220" s="593"/>
      <c r="BAI220" s="593"/>
      <c r="BAJ220" s="593"/>
      <c r="BAK220" s="593"/>
      <c r="BAL220" s="593"/>
      <c r="BAM220" s="593"/>
      <c r="BAN220" s="593"/>
      <c r="BAO220" s="593"/>
      <c r="BAP220" s="593"/>
      <c r="BAQ220" s="593"/>
      <c r="BAR220" s="593"/>
      <c r="BAS220" s="593"/>
      <c r="BAT220" s="593"/>
      <c r="BAU220" s="593"/>
      <c r="BAV220" s="593"/>
      <c r="BAW220" s="593"/>
      <c r="BAX220" s="593"/>
      <c r="BAY220" s="593"/>
      <c r="BAZ220" s="593"/>
      <c r="BBA220" s="593"/>
      <c r="BBB220" s="593"/>
      <c r="BBC220" s="593"/>
      <c r="BBD220" s="593"/>
      <c r="BBE220" s="593"/>
      <c r="BBF220" s="593"/>
      <c r="BBG220" s="593"/>
      <c r="BBH220" s="593"/>
      <c r="BBI220" s="593"/>
      <c r="BBJ220" s="593"/>
      <c r="BBK220" s="593"/>
      <c r="BBL220" s="593"/>
      <c r="BBM220" s="593"/>
      <c r="BBN220" s="593"/>
      <c r="BBO220" s="593"/>
      <c r="BBP220" s="593"/>
      <c r="BBQ220" s="593"/>
      <c r="BBR220" s="593"/>
      <c r="BBS220" s="593"/>
      <c r="BBT220" s="593"/>
      <c r="BBU220" s="593"/>
      <c r="BBV220" s="593"/>
      <c r="BBW220" s="593"/>
      <c r="BBX220" s="593"/>
      <c r="BBY220" s="593"/>
      <c r="BBZ220" s="593"/>
      <c r="BCA220" s="593"/>
      <c r="BCB220" s="593"/>
      <c r="BCC220" s="593"/>
      <c r="BCD220" s="593"/>
      <c r="BCE220" s="593"/>
      <c r="BCF220" s="593"/>
      <c r="BCG220" s="593"/>
      <c r="BCH220" s="593"/>
      <c r="BCI220" s="593"/>
      <c r="BCJ220" s="593"/>
      <c r="BCK220" s="593"/>
      <c r="BCL220" s="593"/>
      <c r="BCM220" s="593"/>
      <c r="BCN220" s="593"/>
      <c r="BCO220" s="593"/>
      <c r="BCP220" s="593"/>
      <c r="BCQ220" s="593"/>
      <c r="BCR220" s="593"/>
      <c r="BCS220" s="593"/>
      <c r="BCT220" s="593"/>
      <c r="BCU220" s="593"/>
      <c r="BCV220" s="593"/>
      <c r="BCW220" s="593"/>
      <c r="BCX220" s="593"/>
      <c r="BCY220" s="593"/>
      <c r="BCZ220" s="593"/>
      <c r="BDA220" s="593"/>
      <c r="BDB220" s="593"/>
      <c r="BDC220" s="593"/>
      <c r="BDD220" s="593"/>
      <c r="BDE220" s="593"/>
      <c r="BDF220" s="593"/>
      <c r="BDG220" s="593"/>
      <c r="BDH220" s="593"/>
      <c r="BDI220" s="593"/>
      <c r="BDJ220" s="593"/>
      <c r="BDK220" s="593"/>
      <c r="BDL220" s="593"/>
      <c r="BDM220" s="593"/>
      <c r="BDN220" s="593"/>
      <c r="BDO220" s="593"/>
      <c r="BDP220" s="593"/>
      <c r="BDQ220" s="593"/>
      <c r="BDR220" s="593"/>
      <c r="BDS220" s="593"/>
      <c r="BDT220" s="593"/>
      <c r="BDU220" s="593"/>
      <c r="BDV220" s="593"/>
      <c r="BDW220" s="593"/>
      <c r="BDX220" s="593"/>
      <c r="BDY220" s="593"/>
      <c r="BDZ220" s="593"/>
      <c r="BEA220" s="593"/>
      <c r="BEB220" s="593"/>
      <c r="BEC220" s="593"/>
      <c r="BED220" s="593"/>
      <c r="BEE220" s="593"/>
      <c r="BEF220" s="593"/>
      <c r="BEG220" s="593"/>
      <c r="BEH220" s="593"/>
      <c r="BEI220" s="593"/>
      <c r="BEJ220" s="593"/>
      <c r="BEK220" s="593"/>
      <c r="BEL220" s="593"/>
      <c r="BEM220" s="593"/>
      <c r="BEN220" s="593"/>
      <c r="BEO220" s="593"/>
      <c r="BEP220" s="593"/>
      <c r="BEQ220" s="593"/>
      <c r="BER220" s="593"/>
      <c r="BES220" s="593"/>
      <c r="BET220" s="593"/>
      <c r="BEU220" s="593"/>
      <c r="BEV220" s="593"/>
      <c r="BEW220" s="593"/>
      <c r="BEX220" s="593"/>
      <c r="BEY220" s="593"/>
      <c r="BEZ220" s="593"/>
      <c r="BFA220" s="593"/>
      <c r="BFB220" s="593"/>
      <c r="BFC220" s="593"/>
      <c r="BFD220" s="593"/>
      <c r="BFE220" s="593"/>
      <c r="BFF220" s="593"/>
      <c r="BFG220" s="593"/>
      <c r="BFH220" s="593"/>
      <c r="BFI220" s="593"/>
      <c r="BFJ220" s="593"/>
      <c r="BFK220" s="593"/>
      <c r="BFL220" s="593"/>
      <c r="BFM220" s="593"/>
      <c r="BFN220" s="593"/>
      <c r="BFO220" s="593"/>
      <c r="BFP220" s="593"/>
      <c r="BFQ220" s="593"/>
      <c r="BFR220" s="593"/>
      <c r="BFS220" s="593"/>
      <c r="BFT220" s="593"/>
      <c r="BFU220" s="593"/>
      <c r="BFV220" s="593"/>
      <c r="BFW220" s="593"/>
      <c r="BFX220" s="593"/>
      <c r="BFY220" s="593"/>
      <c r="BFZ220" s="593"/>
      <c r="BGA220" s="593"/>
      <c r="BGB220" s="593"/>
      <c r="BGC220" s="593"/>
      <c r="BGD220" s="593"/>
      <c r="BGE220" s="593"/>
      <c r="BGF220" s="593"/>
      <c r="BGG220" s="593"/>
      <c r="BGH220" s="593"/>
      <c r="BGI220" s="593"/>
      <c r="BGJ220" s="593"/>
      <c r="BGK220" s="593"/>
      <c r="BGL220" s="593"/>
      <c r="BGM220" s="593"/>
      <c r="BGN220" s="593"/>
      <c r="BGO220" s="593"/>
      <c r="BGP220" s="593"/>
      <c r="BGQ220" s="593"/>
      <c r="BGR220" s="593"/>
      <c r="BGS220" s="593"/>
      <c r="BGT220" s="593"/>
      <c r="BGU220" s="593"/>
      <c r="BGV220" s="593"/>
      <c r="BGW220" s="593"/>
      <c r="BGX220" s="593"/>
      <c r="BGY220" s="593"/>
      <c r="BGZ220" s="593"/>
      <c r="BHA220" s="593"/>
      <c r="BHB220" s="593"/>
      <c r="BHC220" s="593"/>
      <c r="BHD220" s="593"/>
      <c r="BHE220" s="593"/>
      <c r="BHF220" s="593"/>
      <c r="BHG220" s="593"/>
      <c r="BHH220" s="593"/>
      <c r="BHI220" s="593"/>
      <c r="BHJ220" s="593"/>
      <c r="BHK220" s="593"/>
      <c r="BHL220" s="593"/>
      <c r="BHM220" s="593"/>
      <c r="BHN220" s="593"/>
      <c r="BHO220" s="593"/>
      <c r="BHP220" s="593"/>
      <c r="BHQ220" s="593"/>
      <c r="BHR220" s="593"/>
      <c r="BHS220" s="593"/>
      <c r="BHT220" s="593"/>
      <c r="BHU220" s="593"/>
      <c r="BHV220" s="593"/>
      <c r="BHW220" s="593"/>
      <c r="BHX220" s="593"/>
      <c r="BHY220" s="593"/>
      <c r="BHZ220" s="593"/>
      <c r="BIA220" s="593"/>
      <c r="BIB220" s="593"/>
      <c r="BIC220" s="593"/>
      <c r="BID220" s="593"/>
      <c r="BIE220" s="593"/>
      <c r="BIF220" s="593"/>
      <c r="BIG220" s="593"/>
      <c r="BIH220" s="593"/>
      <c r="BII220" s="593"/>
      <c r="BIJ220" s="593"/>
      <c r="BIK220" s="593"/>
      <c r="BIL220" s="593"/>
      <c r="BIM220" s="593"/>
      <c r="BIN220" s="593"/>
      <c r="BIO220" s="593"/>
      <c r="BIP220" s="593"/>
      <c r="BIQ220" s="593"/>
      <c r="BIR220" s="593"/>
      <c r="BIS220" s="593"/>
      <c r="BIT220" s="593"/>
      <c r="BIU220" s="593"/>
      <c r="BIV220" s="593"/>
      <c r="BIW220" s="593"/>
      <c r="BIX220" s="593"/>
      <c r="BIY220" s="593"/>
      <c r="BIZ220" s="593"/>
      <c r="BJA220" s="593"/>
      <c r="BJB220" s="593"/>
      <c r="BJC220" s="593"/>
      <c r="BJD220" s="593"/>
      <c r="BJE220" s="593"/>
      <c r="BJF220" s="593"/>
      <c r="BJG220" s="593"/>
      <c r="BJH220" s="593"/>
      <c r="BJI220" s="593"/>
      <c r="BJJ220" s="593"/>
      <c r="BJK220" s="593"/>
      <c r="BJL220" s="593"/>
      <c r="BJM220" s="593"/>
      <c r="BJN220" s="593"/>
      <c r="BJO220" s="593"/>
      <c r="BJP220" s="593"/>
      <c r="BJQ220" s="593"/>
      <c r="BJR220" s="593"/>
      <c r="BJS220" s="593"/>
      <c r="BJT220" s="593"/>
      <c r="BJU220" s="593"/>
      <c r="BJV220" s="593"/>
      <c r="BJW220" s="593"/>
      <c r="BJX220" s="593"/>
      <c r="BJY220" s="593"/>
      <c r="BJZ220" s="593"/>
      <c r="BKA220" s="593"/>
      <c r="BKB220" s="593"/>
      <c r="BKC220" s="593"/>
      <c r="BKD220" s="593"/>
      <c r="BKE220" s="593"/>
      <c r="BKF220" s="593"/>
      <c r="BKG220" s="593"/>
      <c r="BKH220" s="593"/>
      <c r="BKI220" s="593"/>
      <c r="BKJ220" s="593"/>
      <c r="BKK220" s="593"/>
      <c r="BKL220" s="593"/>
      <c r="BKM220" s="593"/>
      <c r="BKN220" s="593"/>
      <c r="BKO220" s="593"/>
      <c r="BKP220" s="593"/>
      <c r="BKQ220" s="593"/>
      <c r="BKR220" s="593"/>
      <c r="BKS220" s="593"/>
      <c r="BKT220" s="593"/>
      <c r="BKU220" s="593"/>
      <c r="BKV220" s="593"/>
      <c r="BKW220" s="593"/>
      <c r="BKX220" s="593"/>
      <c r="BKY220" s="593"/>
      <c r="BKZ220" s="593"/>
      <c r="BLA220" s="593"/>
      <c r="BLB220" s="593"/>
      <c r="BLC220" s="593"/>
      <c r="BLD220" s="593"/>
      <c r="BLE220" s="593"/>
      <c r="BLF220" s="593"/>
      <c r="BLG220" s="593"/>
      <c r="BLH220" s="593"/>
      <c r="BLI220" s="593"/>
      <c r="BLJ220" s="593"/>
      <c r="BLK220" s="593"/>
      <c r="BLL220" s="593"/>
      <c r="BLM220" s="593"/>
      <c r="BLN220" s="593"/>
      <c r="BLO220" s="593"/>
      <c r="BLP220" s="593"/>
      <c r="BLQ220" s="593"/>
      <c r="BLR220" s="593"/>
      <c r="BLS220" s="593"/>
      <c r="BLT220" s="593"/>
      <c r="BLU220" s="593"/>
      <c r="BLV220" s="593"/>
      <c r="BLW220" s="593"/>
      <c r="BLX220" s="593"/>
      <c r="BLY220" s="593"/>
      <c r="BLZ220" s="593"/>
      <c r="BMA220" s="593"/>
      <c r="BMB220" s="593"/>
      <c r="BMC220" s="593"/>
      <c r="BMD220" s="593"/>
      <c r="BME220" s="593"/>
      <c r="BMF220" s="593"/>
      <c r="BMG220" s="593"/>
      <c r="BMH220" s="593"/>
      <c r="BMI220" s="593"/>
      <c r="BMJ220" s="593"/>
      <c r="BMK220" s="593"/>
      <c r="BML220" s="593"/>
      <c r="BMM220" s="593"/>
      <c r="BMN220" s="593"/>
      <c r="BMO220" s="593"/>
      <c r="BMP220" s="593"/>
      <c r="BMQ220" s="593"/>
      <c r="BMR220" s="593"/>
      <c r="BMS220" s="593"/>
      <c r="BMT220" s="593"/>
      <c r="BMU220" s="593"/>
      <c r="BMV220" s="593"/>
      <c r="BMW220" s="593"/>
      <c r="BMX220" s="593"/>
      <c r="BMY220" s="593"/>
      <c r="BMZ220" s="593"/>
      <c r="BNA220" s="593"/>
      <c r="BNB220" s="593"/>
      <c r="BNC220" s="593"/>
      <c r="BND220" s="593"/>
      <c r="BNE220" s="593"/>
      <c r="BNF220" s="593"/>
      <c r="BNG220" s="593"/>
      <c r="BNH220" s="593"/>
      <c r="BNI220" s="593"/>
      <c r="BNJ220" s="593"/>
      <c r="BNK220" s="593"/>
      <c r="BNL220" s="593"/>
      <c r="BNM220" s="593"/>
      <c r="BNN220" s="593"/>
      <c r="BNO220" s="593"/>
      <c r="BNP220" s="593"/>
      <c r="BNQ220" s="593"/>
      <c r="BNR220" s="593"/>
      <c r="BNS220" s="593"/>
      <c r="BNT220" s="593"/>
      <c r="BNU220" s="593"/>
      <c r="BNV220" s="593"/>
      <c r="BNW220" s="593"/>
      <c r="BNX220" s="593"/>
      <c r="BNY220" s="593"/>
      <c r="BNZ220" s="593"/>
      <c r="BOA220" s="593"/>
      <c r="BOB220" s="593"/>
      <c r="BOC220" s="593"/>
      <c r="BOD220" s="593"/>
      <c r="BOE220" s="593"/>
      <c r="BOF220" s="593"/>
      <c r="BOG220" s="593"/>
      <c r="BOH220" s="593"/>
      <c r="BOI220" s="593"/>
      <c r="BOJ220" s="593"/>
      <c r="BOK220" s="593"/>
      <c r="BOL220" s="593"/>
      <c r="BOM220" s="593"/>
      <c r="BON220" s="593"/>
      <c r="BOO220" s="593"/>
      <c r="BOP220" s="593"/>
      <c r="BOQ220" s="593"/>
      <c r="BOR220" s="593"/>
      <c r="BOS220" s="593"/>
      <c r="BOT220" s="593"/>
      <c r="BOU220" s="593"/>
      <c r="BOV220" s="593"/>
      <c r="BOW220" s="593"/>
      <c r="BOX220" s="593"/>
      <c r="BOY220" s="593"/>
      <c r="BOZ220" s="593"/>
      <c r="BPA220" s="593"/>
      <c r="BPB220" s="593"/>
      <c r="BPC220" s="593"/>
      <c r="BPD220" s="593"/>
      <c r="BPE220" s="593"/>
      <c r="BPF220" s="593"/>
      <c r="BPG220" s="593"/>
      <c r="BPH220" s="593"/>
      <c r="BPI220" s="593"/>
      <c r="BPJ220" s="593"/>
      <c r="BPK220" s="593"/>
      <c r="BPL220" s="593"/>
      <c r="BPM220" s="593"/>
      <c r="BPN220" s="593"/>
      <c r="BPO220" s="593"/>
      <c r="BPP220" s="593"/>
      <c r="BPQ220" s="593"/>
      <c r="BPR220" s="593"/>
      <c r="BPS220" s="593"/>
      <c r="BPT220" s="593"/>
      <c r="BPU220" s="593"/>
      <c r="BPV220" s="593"/>
      <c r="BPW220" s="593"/>
      <c r="BPX220" s="593"/>
      <c r="BPY220" s="593"/>
      <c r="BPZ220" s="593"/>
      <c r="BQA220" s="593"/>
      <c r="BQB220" s="593"/>
      <c r="BQC220" s="593"/>
      <c r="BQD220" s="593"/>
      <c r="BQE220" s="593"/>
      <c r="BQF220" s="593"/>
      <c r="BQG220" s="593"/>
      <c r="BQH220" s="593"/>
      <c r="BQI220" s="593"/>
      <c r="BQJ220" s="593"/>
      <c r="BQK220" s="593"/>
      <c r="BQL220" s="593"/>
      <c r="BQM220" s="593"/>
      <c r="BQN220" s="593"/>
      <c r="BQO220" s="593"/>
      <c r="BQP220" s="593"/>
      <c r="BQQ220" s="593"/>
      <c r="BQR220" s="593"/>
      <c r="BQS220" s="593"/>
      <c r="BQT220" s="593"/>
      <c r="BQU220" s="593"/>
      <c r="BQV220" s="593"/>
      <c r="BQW220" s="593"/>
      <c r="BQX220" s="593"/>
      <c r="BQY220" s="593"/>
      <c r="BQZ220" s="593"/>
      <c r="BRA220" s="593"/>
      <c r="BRB220" s="593"/>
      <c r="BRC220" s="593"/>
      <c r="BRD220" s="593"/>
      <c r="BRE220" s="593"/>
      <c r="BRF220" s="593"/>
      <c r="BRG220" s="593"/>
      <c r="BRH220" s="593"/>
      <c r="BRI220" s="593"/>
      <c r="BRJ220" s="593"/>
      <c r="BRK220" s="593"/>
      <c r="BRL220" s="593"/>
      <c r="BRM220" s="593"/>
      <c r="BRN220" s="593"/>
      <c r="BRO220" s="593"/>
      <c r="BRP220" s="593"/>
      <c r="BRQ220" s="593"/>
      <c r="BRR220" s="593"/>
      <c r="BRS220" s="593"/>
      <c r="BRT220" s="593"/>
      <c r="BRU220" s="593"/>
      <c r="BRV220" s="593"/>
      <c r="BRW220" s="593"/>
      <c r="BRX220" s="593"/>
      <c r="BRY220" s="593"/>
      <c r="BRZ220" s="593"/>
      <c r="BSA220" s="593"/>
      <c r="BSB220" s="593"/>
      <c r="BSC220" s="593"/>
      <c r="BSD220" s="593"/>
      <c r="BSE220" s="593"/>
      <c r="BSF220" s="593"/>
      <c r="BSG220" s="593"/>
      <c r="BSH220" s="593"/>
      <c r="BSI220" s="593"/>
      <c r="BSJ220" s="593"/>
      <c r="BSK220" s="593"/>
      <c r="BSL220" s="593"/>
      <c r="BSM220" s="593"/>
      <c r="BSN220" s="593"/>
      <c r="BSO220" s="593"/>
      <c r="BSP220" s="593"/>
      <c r="BSQ220" s="593"/>
      <c r="BSR220" s="593"/>
      <c r="BSS220" s="593"/>
      <c r="BST220" s="593"/>
      <c r="BSU220" s="593"/>
      <c r="BSV220" s="593"/>
      <c r="BSW220" s="593"/>
      <c r="BSX220" s="593"/>
      <c r="BSY220" s="593"/>
      <c r="BSZ220" s="593"/>
      <c r="BTA220" s="593"/>
      <c r="BTB220" s="593"/>
      <c r="BTC220" s="593"/>
      <c r="BTD220" s="593"/>
      <c r="BTE220" s="593"/>
      <c r="BTF220" s="593"/>
      <c r="BTG220" s="593"/>
      <c r="BTH220" s="593"/>
      <c r="BTI220" s="593"/>
      <c r="BTJ220" s="593"/>
      <c r="BTK220" s="593"/>
      <c r="BTL220" s="593"/>
      <c r="BTM220" s="593"/>
      <c r="BTN220" s="593"/>
      <c r="BTO220" s="593"/>
      <c r="BTP220" s="593"/>
      <c r="BTQ220" s="593"/>
      <c r="BTR220" s="593"/>
      <c r="BTS220" s="593"/>
      <c r="BTT220" s="593"/>
      <c r="BTU220" s="593"/>
      <c r="BTV220" s="593"/>
      <c r="BTW220" s="593"/>
      <c r="BTX220" s="593"/>
      <c r="BTY220" s="593"/>
      <c r="BTZ220" s="593"/>
      <c r="BUA220" s="593"/>
      <c r="BUB220" s="593"/>
      <c r="BUC220" s="593"/>
      <c r="BUD220" s="593"/>
      <c r="BUE220" s="593"/>
      <c r="BUF220" s="593"/>
      <c r="BUG220" s="593"/>
      <c r="BUH220" s="593"/>
      <c r="BUI220" s="593"/>
      <c r="BUJ220" s="593"/>
      <c r="BUK220" s="593"/>
      <c r="BUL220" s="593"/>
      <c r="BUM220" s="593"/>
      <c r="BUN220" s="593"/>
      <c r="BUO220" s="593"/>
      <c r="BUP220" s="593"/>
      <c r="BUQ220" s="593"/>
      <c r="BUR220" s="593"/>
      <c r="BUS220" s="593"/>
      <c r="BUT220" s="593"/>
      <c r="BUU220" s="593"/>
      <c r="BUV220" s="593"/>
      <c r="BUW220" s="593"/>
      <c r="BUX220" s="593"/>
      <c r="BUY220" s="593"/>
      <c r="BUZ220" s="593"/>
      <c r="BVA220" s="593"/>
      <c r="BVB220" s="593"/>
      <c r="BVC220" s="593"/>
      <c r="BVD220" s="593"/>
      <c r="BVE220" s="593"/>
      <c r="BVF220" s="593"/>
      <c r="BVG220" s="593"/>
      <c r="BVH220" s="593"/>
      <c r="BVI220" s="593"/>
      <c r="BVJ220" s="593"/>
      <c r="BVK220" s="593"/>
      <c r="BVL220" s="593"/>
      <c r="BVM220" s="593"/>
      <c r="BVN220" s="593"/>
      <c r="BVO220" s="593"/>
      <c r="BVP220" s="593"/>
      <c r="BVQ220" s="593"/>
      <c r="BVR220" s="593"/>
      <c r="BVS220" s="593"/>
      <c r="BVT220" s="593"/>
      <c r="BVU220" s="593"/>
      <c r="BVV220" s="593"/>
      <c r="BVW220" s="593"/>
      <c r="BVX220" s="593"/>
      <c r="BVY220" s="593"/>
      <c r="BVZ220" s="593"/>
      <c r="BWA220" s="593"/>
      <c r="BWB220" s="593"/>
      <c r="BWC220" s="593"/>
      <c r="BWD220" s="593"/>
      <c r="BWE220" s="593"/>
      <c r="BWF220" s="593"/>
      <c r="BWG220" s="593"/>
      <c r="BWH220" s="593"/>
      <c r="BWI220" s="593"/>
      <c r="BWJ220" s="593"/>
      <c r="BWK220" s="593"/>
      <c r="BWL220" s="593"/>
      <c r="BWM220" s="593"/>
      <c r="BWN220" s="593"/>
      <c r="BWO220" s="593"/>
      <c r="BWP220" s="593"/>
      <c r="BWQ220" s="593"/>
      <c r="BWR220" s="593"/>
      <c r="BWS220" s="593"/>
      <c r="BWT220" s="593"/>
      <c r="BWU220" s="593"/>
      <c r="BWV220" s="593"/>
      <c r="BWW220" s="593"/>
      <c r="BWX220" s="593"/>
      <c r="BWY220" s="593"/>
      <c r="BWZ220" s="593"/>
      <c r="BXA220" s="593"/>
      <c r="BXB220" s="593"/>
      <c r="BXC220" s="593"/>
      <c r="BXD220" s="593"/>
      <c r="BXE220" s="593"/>
      <c r="BXF220" s="593"/>
      <c r="BXG220" s="593"/>
      <c r="BXH220" s="593"/>
      <c r="BXI220" s="593"/>
      <c r="BXJ220" s="593"/>
      <c r="BXK220" s="593"/>
      <c r="BXL220" s="593"/>
      <c r="BXM220" s="593"/>
      <c r="BXN220" s="593"/>
      <c r="BXO220" s="593"/>
      <c r="BXP220" s="593"/>
      <c r="BXQ220" s="593"/>
      <c r="BXR220" s="593"/>
      <c r="BXS220" s="593"/>
      <c r="BXT220" s="593"/>
      <c r="BXU220" s="593"/>
      <c r="BXV220" s="593"/>
      <c r="BXW220" s="593"/>
      <c r="BXX220" s="593"/>
      <c r="BXY220" s="593"/>
      <c r="BXZ220" s="593"/>
      <c r="BYA220" s="593"/>
      <c r="BYB220" s="593"/>
      <c r="BYC220" s="593"/>
      <c r="BYD220" s="593"/>
      <c r="BYE220" s="593"/>
      <c r="BYF220" s="593"/>
      <c r="BYG220" s="593"/>
      <c r="BYH220" s="593"/>
      <c r="BYI220" s="593"/>
      <c r="BYJ220" s="593"/>
      <c r="BYK220" s="593"/>
      <c r="BYL220" s="593"/>
      <c r="BYM220" s="593"/>
      <c r="BYN220" s="593"/>
      <c r="BYO220" s="593"/>
      <c r="BYP220" s="593"/>
      <c r="BYQ220" s="593"/>
      <c r="BYR220" s="593"/>
      <c r="BYS220" s="593"/>
      <c r="BYT220" s="593"/>
      <c r="BYU220" s="593"/>
      <c r="BYV220" s="593"/>
      <c r="BYW220" s="593"/>
      <c r="BYX220" s="593"/>
      <c r="BYY220" s="593"/>
      <c r="BYZ220" s="593"/>
      <c r="BZA220" s="593"/>
      <c r="BZB220" s="593"/>
      <c r="BZC220" s="593"/>
      <c r="BZD220" s="593"/>
      <c r="BZE220" s="593"/>
      <c r="BZF220" s="593"/>
      <c r="BZG220" s="593"/>
      <c r="BZH220" s="593"/>
      <c r="BZI220" s="593"/>
      <c r="BZJ220" s="593"/>
      <c r="BZK220" s="593"/>
      <c r="BZL220" s="593"/>
      <c r="BZM220" s="593"/>
      <c r="BZN220" s="593"/>
      <c r="BZO220" s="593"/>
      <c r="BZP220" s="593"/>
      <c r="BZQ220" s="593"/>
      <c r="BZR220" s="593"/>
      <c r="BZS220" s="593"/>
      <c r="BZT220" s="593"/>
      <c r="BZU220" s="593"/>
      <c r="BZV220" s="593"/>
      <c r="BZW220" s="593"/>
      <c r="BZX220" s="593"/>
      <c r="BZY220" s="593"/>
      <c r="BZZ220" s="593"/>
      <c r="CAA220" s="593"/>
      <c r="CAB220" s="593"/>
      <c r="CAC220" s="593"/>
      <c r="CAD220" s="593"/>
      <c r="CAE220" s="593"/>
      <c r="CAF220" s="593"/>
      <c r="CAG220" s="593"/>
      <c r="CAH220" s="593"/>
      <c r="CAI220" s="593"/>
      <c r="CAJ220" s="593"/>
      <c r="CAK220" s="593"/>
      <c r="CAL220" s="593"/>
      <c r="CAM220" s="593"/>
      <c r="CAN220" s="593"/>
      <c r="CAO220" s="593"/>
      <c r="CAP220" s="593"/>
      <c r="CAQ220" s="593"/>
      <c r="CAR220" s="593"/>
      <c r="CAS220" s="593"/>
      <c r="CAT220" s="593"/>
      <c r="CAU220" s="593"/>
      <c r="CAV220" s="593"/>
      <c r="CAW220" s="593"/>
      <c r="CAX220" s="593"/>
      <c r="CAY220" s="593"/>
      <c r="CAZ220" s="593"/>
      <c r="CBA220" s="593"/>
      <c r="CBB220" s="593"/>
      <c r="CBC220" s="593"/>
      <c r="CBD220" s="593"/>
      <c r="CBE220" s="593"/>
      <c r="CBF220" s="593"/>
      <c r="CBG220" s="593"/>
      <c r="CBH220" s="593"/>
      <c r="CBI220" s="593"/>
      <c r="CBJ220" s="593"/>
      <c r="CBK220" s="593"/>
      <c r="CBL220" s="593"/>
      <c r="CBM220" s="593"/>
      <c r="CBN220" s="593"/>
      <c r="CBO220" s="593"/>
      <c r="CBP220" s="593"/>
      <c r="CBQ220" s="593"/>
      <c r="CBR220" s="593"/>
      <c r="CBS220" s="593"/>
      <c r="CBT220" s="593"/>
      <c r="CBU220" s="593"/>
      <c r="CBV220" s="593"/>
      <c r="CBW220" s="593"/>
      <c r="CBX220" s="593"/>
      <c r="CBY220" s="593"/>
      <c r="CBZ220" s="593"/>
      <c r="CCA220" s="593"/>
      <c r="CCB220" s="593"/>
      <c r="CCC220" s="593"/>
      <c r="CCD220" s="593"/>
      <c r="CCE220" s="593"/>
      <c r="CCF220" s="593"/>
      <c r="CCG220" s="593"/>
      <c r="CCH220" s="593"/>
      <c r="CCI220" s="593"/>
      <c r="CCJ220" s="593"/>
      <c r="CCK220" s="593"/>
      <c r="CCL220" s="593"/>
      <c r="CCM220" s="593"/>
      <c r="CCN220" s="593"/>
      <c r="CCO220" s="593"/>
      <c r="CCP220" s="593"/>
      <c r="CCQ220" s="593"/>
      <c r="CCR220" s="593"/>
      <c r="CCS220" s="593"/>
      <c r="CCT220" s="593"/>
      <c r="CCU220" s="593"/>
      <c r="CCV220" s="593"/>
      <c r="CCW220" s="593"/>
      <c r="CCX220" s="593"/>
      <c r="CCY220" s="593"/>
      <c r="CCZ220" s="593"/>
      <c r="CDA220" s="593"/>
      <c r="CDB220" s="593"/>
      <c r="CDC220" s="593"/>
      <c r="CDD220" s="593"/>
      <c r="CDE220" s="593"/>
      <c r="CDF220" s="593"/>
      <c r="CDG220" s="593"/>
      <c r="CDH220" s="593"/>
      <c r="CDI220" s="593"/>
      <c r="CDJ220" s="593"/>
      <c r="CDK220" s="593"/>
      <c r="CDL220" s="593"/>
      <c r="CDM220" s="593"/>
      <c r="CDN220" s="593"/>
      <c r="CDO220" s="593"/>
      <c r="CDP220" s="593"/>
      <c r="CDQ220" s="593"/>
      <c r="CDR220" s="593"/>
      <c r="CDS220" s="593"/>
      <c r="CDT220" s="593"/>
      <c r="CDU220" s="593"/>
      <c r="CDV220" s="593"/>
      <c r="CDW220" s="593"/>
      <c r="CDX220" s="593"/>
      <c r="CDY220" s="593"/>
      <c r="CDZ220" s="593"/>
      <c r="CEA220" s="593"/>
      <c r="CEB220" s="593"/>
      <c r="CEC220" s="593"/>
      <c r="CED220" s="593"/>
      <c r="CEE220" s="593"/>
      <c r="CEF220" s="593"/>
      <c r="CEG220" s="593"/>
      <c r="CEH220" s="593"/>
      <c r="CEI220" s="593"/>
      <c r="CEJ220" s="593"/>
      <c r="CEK220" s="593"/>
      <c r="CEL220" s="593"/>
      <c r="CEM220" s="593"/>
      <c r="CEN220" s="593"/>
      <c r="CEO220" s="593"/>
      <c r="CEP220" s="593"/>
      <c r="CEQ220" s="593"/>
      <c r="CER220" s="593"/>
      <c r="CES220" s="593"/>
      <c r="CET220" s="593"/>
      <c r="CEU220" s="593"/>
      <c r="CEV220" s="593"/>
      <c r="CEW220" s="593"/>
      <c r="CEX220" s="593"/>
      <c r="CEY220" s="593"/>
      <c r="CEZ220" s="593"/>
      <c r="CFA220" s="593"/>
      <c r="CFB220" s="593"/>
      <c r="CFC220" s="593"/>
      <c r="CFD220" s="593"/>
      <c r="CFE220" s="593"/>
      <c r="CFF220" s="593"/>
      <c r="CFG220" s="593"/>
      <c r="CFH220" s="593"/>
      <c r="CFI220" s="593"/>
      <c r="CFJ220" s="593"/>
      <c r="CFK220" s="593"/>
      <c r="CFL220" s="593"/>
      <c r="CFM220" s="593"/>
      <c r="CFN220" s="593"/>
      <c r="CFO220" s="593"/>
      <c r="CFP220" s="593"/>
      <c r="CFQ220" s="593"/>
      <c r="CFR220" s="593"/>
      <c r="CFS220" s="593"/>
      <c r="CFT220" s="593"/>
      <c r="CFU220" s="593"/>
      <c r="CFV220" s="593"/>
      <c r="CFW220" s="593"/>
      <c r="CFX220" s="593"/>
      <c r="CFY220" s="593"/>
      <c r="CFZ220" s="593"/>
      <c r="CGA220" s="593"/>
      <c r="CGB220" s="593"/>
      <c r="CGC220" s="593"/>
      <c r="CGD220" s="593"/>
      <c r="CGE220" s="593"/>
      <c r="CGF220" s="593"/>
      <c r="CGG220" s="593"/>
      <c r="CGH220" s="593"/>
      <c r="CGI220" s="593"/>
      <c r="CGJ220" s="593"/>
      <c r="CGK220" s="593"/>
      <c r="CGL220" s="593"/>
      <c r="CGM220" s="593"/>
      <c r="CGN220" s="593"/>
      <c r="CGO220" s="593"/>
      <c r="CGP220" s="593"/>
      <c r="CGQ220" s="593"/>
      <c r="CGR220" s="593"/>
      <c r="CGS220" s="593"/>
      <c r="CGT220" s="593"/>
      <c r="CGU220" s="593"/>
      <c r="CGV220" s="593"/>
      <c r="CGW220" s="593"/>
      <c r="CGX220" s="593"/>
      <c r="CGY220" s="593"/>
      <c r="CGZ220" s="593"/>
      <c r="CHA220" s="593"/>
      <c r="CHB220" s="593"/>
      <c r="CHC220" s="593"/>
      <c r="CHD220" s="593"/>
      <c r="CHE220" s="593"/>
      <c r="CHF220" s="593"/>
      <c r="CHG220" s="593"/>
      <c r="CHH220" s="593"/>
      <c r="CHI220" s="593"/>
      <c r="CHJ220" s="593"/>
      <c r="CHK220" s="593"/>
      <c r="CHL220" s="593"/>
      <c r="CHM220" s="593"/>
      <c r="CHN220" s="593"/>
      <c r="CHO220" s="593"/>
      <c r="CHP220" s="593"/>
      <c r="CHQ220" s="593"/>
      <c r="CHR220" s="593"/>
      <c r="CHS220" s="593"/>
      <c r="CHT220" s="593"/>
      <c r="CHU220" s="593"/>
      <c r="CHV220" s="593"/>
      <c r="CHW220" s="593"/>
      <c r="CHX220" s="593"/>
      <c r="CHY220" s="593"/>
      <c r="CHZ220" s="593"/>
      <c r="CIA220" s="593"/>
      <c r="CIB220" s="593"/>
      <c r="CIC220" s="593"/>
      <c r="CID220" s="593"/>
      <c r="CIE220" s="593"/>
      <c r="CIF220" s="593"/>
      <c r="CIG220" s="593"/>
      <c r="CIH220" s="593"/>
      <c r="CII220" s="593"/>
      <c r="CIJ220" s="593"/>
      <c r="CIK220" s="593"/>
      <c r="CIL220" s="593"/>
      <c r="CIM220" s="593"/>
      <c r="CIN220" s="593"/>
      <c r="CIO220" s="593"/>
      <c r="CIP220" s="593"/>
      <c r="CIQ220" s="593"/>
      <c r="CIR220" s="593"/>
      <c r="CIS220" s="593"/>
      <c r="CIT220" s="593"/>
      <c r="CIU220" s="593"/>
      <c r="CIV220" s="593"/>
      <c r="CIW220" s="593"/>
      <c r="CIX220" s="593"/>
      <c r="CIY220" s="593"/>
      <c r="CIZ220" s="593"/>
      <c r="CJA220" s="593"/>
      <c r="CJB220" s="593"/>
      <c r="CJC220" s="593"/>
      <c r="CJD220" s="593"/>
      <c r="CJE220" s="593"/>
      <c r="CJF220" s="593"/>
      <c r="CJG220" s="593"/>
      <c r="CJH220" s="593"/>
      <c r="CJI220" s="593"/>
      <c r="CJJ220" s="593"/>
      <c r="CJK220" s="593"/>
      <c r="CJL220" s="593"/>
      <c r="CJM220" s="593"/>
      <c r="CJN220" s="593"/>
      <c r="CJO220" s="593"/>
      <c r="CJP220" s="593"/>
      <c r="CJQ220" s="593"/>
      <c r="CJR220" s="593"/>
      <c r="CJS220" s="593"/>
      <c r="CJT220" s="593"/>
      <c r="CJU220" s="593"/>
      <c r="CJV220" s="593"/>
      <c r="CJW220" s="593"/>
      <c r="CJX220" s="593"/>
      <c r="CJY220" s="593"/>
      <c r="CJZ220" s="593"/>
      <c r="CKA220" s="593"/>
      <c r="CKB220" s="593"/>
      <c r="CKC220" s="593"/>
      <c r="CKD220" s="593"/>
      <c r="CKE220" s="593"/>
      <c r="CKF220" s="593"/>
      <c r="CKG220" s="593"/>
      <c r="CKH220" s="593"/>
      <c r="CKI220" s="593"/>
      <c r="CKJ220" s="593"/>
      <c r="CKK220" s="593"/>
      <c r="CKL220" s="593"/>
      <c r="CKM220" s="593"/>
      <c r="CKN220" s="593"/>
      <c r="CKO220" s="593"/>
      <c r="CKP220" s="593"/>
      <c r="CKQ220" s="593"/>
      <c r="CKR220" s="593"/>
      <c r="CKS220" s="593"/>
      <c r="CKT220" s="593"/>
      <c r="CKU220" s="593"/>
      <c r="CKV220" s="593"/>
      <c r="CKW220" s="593"/>
      <c r="CKX220" s="593"/>
      <c r="CKY220" s="593"/>
      <c r="CKZ220" s="593"/>
      <c r="CLA220" s="593"/>
      <c r="CLB220" s="593"/>
      <c r="CLC220" s="593"/>
      <c r="CLD220" s="593"/>
      <c r="CLE220" s="593"/>
      <c r="CLF220" s="593"/>
      <c r="CLG220" s="593"/>
      <c r="CLH220" s="593"/>
      <c r="CLI220" s="593"/>
      <c r="CLJ220" s="593"/>
      <c r="CLK220" s="593"/>
      <c r="CLL220" s="593"/>
      <c r="CLM220" s="593"/>
      <c r="CLN220" s="593"/>
      <c r="CLO220" s="593"/>
      <c r="CLP220" s="593"/>
      <c r="CLQ220" s="593"/>
      <c r="CLR220" s="593"/>
      <c r="CLS220" s="593"/>
      <c r="CLT220" s="593"/>
      <c r="CLU220" s="593"/>
      <c r="CLV220" s="593"/>
      <c r="CLW220" s="593"/>
      <c r="CLX220" s="593"/>
      <c r="CLY220" s="593"/>
      <c r="CLZ220" s="593"/>
      <c r="CMA220" s="593"/>
      <c r="CMB220" s="593"/>
      <c r="CMC220" s="593"/>
      <c r="CMD220" s="593"/>
      <c r="CME220" s="593"/>
      <c r="CMF220" s="593"/>
      <c r="CMG220" s="593"/>
      <c r="CMH220" s="593"/>
      <c r="CMI220" s="593"/>
      <c r="CMJ220" s="593"/>
      <c r="CMK220" s="593"/>
      <c r="CML220" s="593"/>
      <c r="CMM220" s="593"/>
      <c r="CMN220" s="593"/>
      <c r="CMO220" s="593"/>
      <c r="CMP220" s="593"/>
      <c r="CMQ220" s="593"/>
      <c r="CMR220" s="593"/>
      <c r="CMS220" s="593"/>
      <c r="CMT220" s="593"/>
      <c r="CMU220" s="593"/>
      <c r="CMV220" s="593"/>
      <c r="CMW220" s="593"/>
      <c r="CMX220" s="593"/>
      <c r="CMY220" s="593"/>
      <c r="CMZ220" s="593"/>
      <c r="CNA220" s="593"/>
      <c r="CNB220" s="593"/>
      <c r="CNC220" s="593"/>
      <c r="CND220" s="593"/>
      <c r="CNE220" s="593"/>
      <c r="CNF220" s="593"/>
      <c r="CNG220" s="593"/>
      <c r="CNH220" s="593"/>
      <c r="CNI220" s="593"/>
      <c r="CNJ220" s="593"/>
      <c r="CNK220" s="593"/>
      <c r="CNL220" s="593"/>
      <c r="CNM220" s="593"/>
      <c r="CNN220" s="593"/>
      <c r="CNO220" s="593"/>
      <c r="CNP220" s="593"/>
      <c r="CNQ220" s="593"/>
      <c r="CNR220" s="593"/>
      <c r="CNS220" s="593"/>
      <c r="CNT220" s="593"/>
      <c r="CNU220" s="593"/>
      <c r="CNV220" s="593"/>
      <c r="CNW220" s="593"/>
      <c r="CNX220" s="593"/>
      <c r="CNY220" s="593"/>
      <c r="CNZ220" s="593"/>
      <c r="COA220" s="593"/>
      <c r="COB220" s="593"/>
      <c r="COC220" s="593"/>
      <c r="COD220" s="593"/>
      <c r="COE220" s="593"/>
      <c r="COF220" s="593"/>
      <c r="COG220" s="593"/>
      <c r="COH220" s="593"/>
      <c r="COI220" s="593"/>
      <c r="COJ220" s="593"/>
      <c r="COK220" s="593"/>
      <c r="COL220" s="593"/>
      <c r="COM220" s="593"/>
      <c r="CON220" s="593"/>
      <c r="COO220" s="593"/>
      <c r="COP220" s="593"/>
      <c r="COQ220" s="593"/>
      <c r="COR220" s="593"/>
      <c r="COS220" s="593"/>
      <c r="COT220" s="593"/>
      <c r="COU220" s="593"/>
      <c r="COV220" s="593"/>
      <c r="COW220" s="593"/>
      <c r="COX220" s="593"/>
      <c r="COY220" s="593"/>
      <c r="COZ220" s="593"/>
      <c r="CPA220" s="593"/>
      <c r="CPB220" s="593"/>
      <c r="CPC220" s="593"/>
      <c r="CPD220" s="593"/>
      <c r="CPE220" s="593"/>
      <c r="CPF220" s="593"/>
      <c r="CPG220" s="593"/>
      <c r="CPH220" s="593"/>
      <c r="CPI220" s="593"/>
      <c r="CPJ220" s="593"/>
      <c r="CPK220" s="593"/>
      <c r="CPL220" s="593"/>
      <c r="CPM220" s="593"/>
      <c r="CPN220" s="593"/>
      <c r="CPO220" s="593"/>
      <c r="CPP220" s="593"/>
      <c r="CPQ220" s="593"/>
      <c r="CPR220" s="593"/>
      <c r="CPS220" s="593"/>
      <c r="CPT220" s="593"/>
      <c r="CPU220" s="593"/>
      <c r="CPV220" s="593"/>
      <c r="CPW220" s="593"/>
      <c r="CPX220" s="593"/>
      <c r="CPY220" s="593"/>
      <c r="CPZ220" s="593"/>
      <c r="CQA220" s="593"/>
      <c r="CQB220" s="593"/>
      <c r="CQC220" s="593"/>
      <c r="CQD220" s="593"/>
      <c r="CQE220" s="593"/>
      <c r="CQF220" s="593"/>
      <c r="CQG220" s="593"/>
      <c r="CQH220" s="593"/>
      <c r="CQI220" s="593"/>
      <c r="CQJ220" s="593"/>
      <c r="CQK220" s="593"/>
      <c r="CQL220" s="593"/>
      <c r="CQM220" s="593"/>
      <c r="CQN220" s="593"/>
      <c r="CQO220" s="593"/>
      <c r="CQP220" s="593"/>
      <c r="CQQ220" s="593"/>
      <c r="CQR220" s="593"/>
      <c r="CQS220" s="593"/>
      <c r="CQT220" s="593"/>
      <c r="CQU220" s="593"/>
      <c r="CQV220" s="593"/>
      <c r="CQW220" s="593"/>
      <c r="CQX220" s="593"/>
      <c r="CQY220" s="593"/>
      <c r="CQZ220" s="593"/>
      <c r="CRA220" s="593"/>
      <c r="CRB220" s="593"/>
      <c r="CRC220" s="593"/>
      <c r="CRD220" s="593"/>
      <c r="CRE220" s="593"/>
      <c r="CRF220" s="593"/>
      <c r="CRG220" s="593"/>
      <c r="CRH220" s="593"/>
      <c r="CRI220" s="593"/>
      <c r="CRJ220" s="593"/>
      <c r="CRK220" s="593"/>
      <c r="CRL220" s="593"/>
      <c r="CRM220" s="593"/>
      <c r="CRN220" s="593"/>
      <c r="CRO220" s="593"/>
      <c r="CRP220" s="593"/>
      <c r="CRQ220" s="593"/>
      <c r="CRR220" s="593"/>
      <c r="CRS220" s="593"/>
      <c r="CRT220" s="593"/>
      <c r="CRU220" s="593"/>
      <c r="CRV220" s="593"/>
      <c r="CRW220" s="593"/>
      <c r="CRX220" s="593"/>
      <c r="CRY220" s="593"/>
      <c r="CRZ220" s="593"/>
      <c r="CSA220" s="593"/>
      <c r="CSB220" s="593"/>
      <c r="CSC220" s="593"/>
      <c r="CSD220" s="593"/>
      <c r="CSE220" s="593"/>
      <c r="CSF220" s="593"/>
      <c r="CSG220" s="593"/>
      <c r="CSH220" s="593"/>
      <c r="CSI220" s="593"/>
      <c r="CSJ220" s="593"/>
      <c r="CSK220" s="593"/>
      <c r="CSL220" s="593"/>
      <c r="CSM220" s="593"/>
      <c r="CSN220" s="593"/>
      <c r="CSO220" s="593"/>
      <c r="CSP220" s="593"/>
      <c r="CSQ220" s="593"/>
      <c r="CSR220" s="593"/>
      <c r="CSS220" s="593"/>
      <c r="CST220" s="593"/>
      <c r="CSU220" s="593"/>
      <c r="CSV220" s="593"/>
      <c r="CSW220" s="593"/>
      <c r="CSX220" s="593"/>
      <c r="CSY220" s="593"/>
      <c r="CSZ220" s="593"/>
      <c r="CTA220" s="593"/>
      <c r="CTB220" s="593"/>
      <c r="CTC220" s="593"/>
      <c r="CTD220" s="593"/>
      <c r="CTE220" s="593"/>
      <c r="CTF220" s="593"/>
      <c r="CTG220" s="593"/>
      <c r="CTH220" s="593"/>
      <c r="CTI220" s="593"/>
      <c r="CTJ220" s="593"/>
      <c r="CTK220" s="593"/>
      <c r="CTL220" s="593"/>
      <c r="CTM220" s="593"/>
      <c r="CTN220" s="593"/>
      <c r="CTO220" s="593"/>
      <c r="CTP220" s="593"/>
      <c r="CTQ220" s="593"/>
      <c r="CTR220" s="593"/>
      <c r="CTS220" s="593"/>
      <c r="CTT220" s="593"/>
      <c r="CTU220" s="593"/>
      <c r="CTV220" s="593"/>
      <c r="CTW220" s="593"/>
      <c r="CTX220" s="593"/>
      <c r="CTY220" s="593"/>
      <c r="CTZ220" s="593"/>
      <c r="CUA220" s="593"/>
      <c r="CUB220" s="593"/>
      <c r="CUC220" s="593"/>
      <c r="CUD220" s="593"/>
      <c r="CUE220" s="593"/>
      <c r="CUF220" s="593"/>
      <c r="CUG220" s="593"/>
      <c r="CUH220" s="593"/>
      <c r="CUI220" s="593"/>
      <c r="CUJ220" s="593"/>
      <c r="CUK220" s="593"/>
      <c r="CUL220" s="593"/>
      <c r="CUM220" s="593"/>
      <c r="CUN220" s="593"/>
      <c r="CUO220" s="593"/>
      <c r="CUP220" s="593"/>
      <c r="CUQ220" s="593"/>
      <c r="CUR220" s="593"/>
      <c r="CUS220" s="593"/>
      <c r="CUT220" s="593"/>
      <c r="CUU220" s="593"/>
      <c r="CUV220" s="593"/>
      <c r="CUW220" s="593"/>
      <c r="CUX220" s="593"/>
      <c r="CUY220" s="593"/>
      <c r="CUZ220" s="593"/>
      <c r="CVA220" s="593"/>
      <c r="CVB220" s="593"/>
      <c r="CVC220" s="593"/>
      <c r="CVD220" s="593"/>
      <c r="CVE220" s="593"/>
      <c r="CVF220" s="593"/>
      <c r="CVG220" s="593"/>
      <c r="CVH220" s="593"/>
      <c r="CVI220" s="593"/>
      <c r="CVJ220" s="593"/>
      <c r="CVK220" s="593"/>
      <c r="CVL220" s="593"/>
      <c r="CVM220" s="593"/>
      <c r="CVN220" s="593"/>
      <c r="CVO220" s="593"/>
      <c r="CVP220" s="593"/>
      <c r="CVQ220" s="593"/>
      <c r="CVR220" s="593"/>
      <c r="CVS220" s="593"/>
      <c r="CVT220" s="593"/>
      <c r="CVU220" s="593"/>
      <c r="CVV220" s="593"/>
      <c r="CVW220" s="593"/>
      <c r="CVX220" s="593"/>
      <c r="CVY220" s="593"/>
      <c r="CVZ220" s="593"/>
      <c r="CWA220" s="593"/>
      <c r="CWB220" s="593"/>
      <c r="CWC220" s="593"/>
      <c r="CWD220" s="593"/>
      <c r="CWE220" s="593"/>
      <c r="CWF220" s="593"/>
      <c r="CWG220" s="593"/>
      <c r="CWH220" s="593"/>
      <c r="CWI220" s="593"/>
      <c r="CWJ220" s="593"/>
      <c r="CWK220" s="593"/>
      <c r="CWL220" s="593"/>
      <c r="CWM220" s="593"/>
      <c r="CWN220" s="593"/>
      <c r="CWO220" s="593"/>
      <c r="CWP220" s="593"/>
      <c r="CWQ220" s="593"/>
      <c r="CWR220" s="593"/>
      <c r="CWS220" s="593"/>
      <c r="CWT220" s="593"/>
      <c r="CWU220" s="593"/>
      <c r="CWV220" s="593"/>
      <c r="CWW220" s="593"/>
      <c r="CWX220" s="593"/>
      <c r="CWY220" s="593"/>
      <c r="CWZ220" s="593"/>
      <c r="CXA220" s="593"/>
      <c r="CXB220" s="593"/>
      <c r="CXC220" s="593"/>
      <c r="CXD220" s="593"/>
      <c r="CXE220" s="593"/>
      <c r="CXF220" s="593"/>
      <c r="CXG220" s="593"/>
      <c r="CXH220" s="593"/>
      <c r="CXI220" s="593"/>
      <c r="CXJ220" s="593"/>
      <c r="CXK220" s="593"/>
      <c r="CXL220" s="593"/>
      <c r="CXM220" s="593"/>
      <c r="CXN220" s="593"/>
      <c r="CXO220" s="593"/>
      <c r="CXP220" s="593"/>
      <c r="CXQ220" s="593"/>
      <c r="CXR220" s="593"/>
      <c r="CXS220" s="593"/>
      <c r="CXT220" s="593"/>
      <c r="CXU220" s="593"/>
      <c r="CXV220" s="593"/>
      <c r="CXW220" s="593"/>
      <c r="CXX220" s="593"/>
      <c r="CXY220" s="593"/>
      <c r="CXZ220" s="593"/>
      <c r="CYA220" s="593"/>
      <c r="CYB220" s="593"/>
      <c r="CYC220" s="593"/>
      <c r="CYD220" s="593"/>
      <c r="CYE220" s="593"/>
      <c r="CYF220" s="593"/>
      <c r="CYG220" s="593"/>
      <c r="CYH220" s="593"/>
      <c r="CYI220" s="593"/>
      <c r="CYJ220" s="593"/>
      <c r="CYK220" s="593"/>
      <c r="CYL220" s="593"/>
      <c r="CYM220" s="593"/>
      <c r="CYN220" s="593"/>
      <c r="CYO220" s="593"/>
      <c r="CYP220" s="593"/>
      <c r="CYQ220" s="593"/>
      <c r="CYR220" s="593"/>
      <c r="CYS220" s="593"/>
      <c r="CYT220" s="593"/>
      <c r="CYU220" s="593"/>
      <c r="CYV220" s="593"/>
      <c r="CYW220" s="593"/>
      <c r="CYX220" s="593"/>
      <c r="CYY220" s="593"/>
      <c r="CYZ220" s="593"/>
      <c r="CZA220" s="593"/>
      <c r="CZB220" s="593"/>
      <c r="CZC220" s="593"/>
      <c r="CZD220" s="593"/>
      <c r="CZE220" s="593"/>
      <c r="CZF220" s="593"/>
      <c r="CZG220" s="593"/>
      <c r="CZH220" s="593"/>
      <c r="CZI220" s="593"/>
      <c r="CZJ220" s="593"/>
      <c r="CZK220" s="593"/>
      <c r="CZL220" s="593"/>
      <c r="CZM220" s="593"/>
      <c r="CZN220" s="593"/>
      <c r="CZO220" s="593"/>
      <c r="CZP220" s="593"/>
      <c r="CZQ220" s="593"/>
      <c r="CZR220" s="593"/>
      <c r="CZS220" s="593"/>
      <c r="CZT220" s="593"/>
      <c r="CZU220" s="593"/>
      <c r="CZV220" s="593"/>
      <c r="CZW220" s="593"/>
      <c r="CZX220" s="593"/>
      <c r="CZY220" s="593"/>
      <c r="CZZ220" s="593"/>
      <c r="DAA220" s="593"/>
      <c r="DAB220" s="593"/>
      <c r="DAC220" s="593"/>
      <c r="DAD220" s="593"/>
      <c r="DAE220" s="593"/>
      <c r="DAF220" s="593"/>
      <c r="DAG220" s="593"/>
      <c r="DAH220" s="593"/>
      <c r="DAI220" s="593"/>
      <c r="DAJ220" s="593"/>
      <c r="DAK220" s="593"/>
      <c r="DAL220" s="593"/>
      <c r="DAM220" s="593"/>
      <c r="DAN220" s="593"/>
      <c r="DAO220" s="593"/>
      <c r="DAP220" s="593"/>
      <c r="DAQ220" s="593"/>
      <c r="DAR220" s="593"/>
      <c r="DAS220" s="593"/>
      <c r="DAT220" s="593"/>
      <c r="DAU220" s="593"/>
      <c r="DAV220" s="593"/>
      <c r="DAW220" s="593"/>
      <c r="DAX220" s="593"/>
      <c r="DAY220" s="593"/>
      <c r="DAZ220" s="593"/>
      <c r="DBA220" s="593"/>
      <c r="DBB220" s="593"/>
      <c r="DBC220" s="593"/>
      <c r="DBD220" s="593"/>
      <c r="DBE220" s="593"/>
      <c r="DBF220" s="593"/>
      <c r="DBG220" s="593"/>
      <c r="DBH220" s="593"/>
      <c r="DBI220" s="593"/>
      <c r="DBJ220" s="593"/>
      <c r="DBK220" s="593"/>
      <c r="DBL220" s="593"/>
      <c r="DBM220" s="593"/>
      <c r="DBN220" s="593"/>
      <c r="DBO220" s="593"/>
      <c r="DBP220" s="593"/>
      <c r="DBQ220" s="593"/>
      <c r="DBR220" s="593"/>
      <c r="DBS220" s="593"/>
      <c r="DBT220" s="593"/>
      <c r="DBU220" s="593"/>
      <c r="DBV220" s="593"/>
      <c r="DBW220" s="593"/>
      <c r="DBX220" s="593"/>
      <c r="DBY220" s="593"/>
      <c r="DBZ220" s="593"/>
      <c r="DCA220" s="593"/>
      <c r="DCB220" s="593"/>
      <c r="DCC220" s="593"/>
      <c r="DCD220" s="593"/>
      <c r="DCE220" s="593"/>
      <c r="DCF220" s="593"/>
      <c r="DCG220" s="593"/>
      <c r="DCH220" s="593"/>
      <c r="DCI220" s="593"/>
      <c r="DCJ220" s="593"/>
      <c r="DCK220" s="593"/>
      <c r="DCL220" s="593"/>
      <c r="DCM220" s="593"/>
      <c r="DCN220" s="593"/>
      <c r="DCO220" s="593"/>
      <c r="DCP220" s="593"/>
      <c r="DCQ220" s="593"/>
      <c r="DCR220" s="593"/>
      <c r="DCS220" s="593"/>
      <c r="DCT220" s="593"/>
      <c r="DCU220" s="593"/>
      <c r="DCV220" s="593"/>
      <c r="DCW220" s="593"/>
      <c r="DCX220" s="593"/>
      <c r="DCY220" s="593"/>
      <c r="DCZ220" s="593"/>
      <c r="DDA220" s="593"/>
      <c r="DDB220" s="593"/>
      <c r="DDC220" s="593"/>
      <c r="DDD220" s="593"/>
      <c r="DDE220" s="593"/>
      <c r="DDF220" s="593"/>
      <c r="DDG220" s="593"/>
      <c r="DDH220" s="593"/>
      <c r="DDI220" s="593"/>
      <c r="DDJ220" s="593"/>
      <c r="DDK220" s="593"/>
      <c r="DDL220" s="593"/>
      <c r="DDM220" s="593"/>
      <c r="DDN220" s="593"/>
      <c r="DDO220" s="593"/>
      <c r="DDP220" s="593"/>
      <c r="DDQ220" s="593"/>
      <c r="DDR220" s="593"/>
      <c r="DDS220" s="593"/>
      <c r="DDT220" s="593"/>
      <c r="DDU220" s="593"/>
      <c r="DDV220" s="593"/>
      <c r="DDW220" s="593"/>
      <c r="DDX220" s="593"/>
      <c r="DDY220" s="593"/>
      <c r="DDZ220" s="593"/>
      <c r="DEA220" s="593"/>
      <c r="DEB220" s="593"/>
      <c r="DEC220" s="593"/>
      <c r="DED220" s="593"/>
      <c r="DEE220" s="593"/>
      <c r="DEF220" s="593"/>
      <c r="DEG220" s="593"/>
      <c r="DEH220" s="593"/>
      <c r="DEI220" s="593"/>
      <c r="DEJ220" s="593"/>
      <c r="DEK220" s="593"/>
      <c r="DEL220" s="593"/>
      <c r="DEM220" s="593"/>
      <c r="DEN220" s="593"/>
      <c r="DEO220" s="593"/>
      <c r="DEP220" s="593"/>
      <c r="DEQ220" s="593"/>
      <c r="DER220" s="593"/>
      <c r="DES220" s="593"/>
      <c r="DET220" s="593"/>
      <c r="DEU220" s="593"/>
      <c r="DEV220" s="593"/>
      <c r="DEW220" s="593"/>
      <c r="DEX220" s="593"/>
      <c r="DEY220" s="593"/>
      <c r="DEZ220" s="593"/>
      <c r="DFA220" s="593"/>
      <c r="DFB220" s="593"/>
      <c r="DFC220" s="593"/>
      <c r="DFD220" s="593"/>
      <c r="DFE220" s="593"/>
      <c r="DFF220" s="593"/>
      <c r="DFG220" s="593"/>
      <c r="DFH220" s="593"/>
      <c r="DFI220" s="593"/>
      <c r="DFJ220" s="593"/>
      <c r="DFK220" s="593"/>
      <c r="DFL220" s="593"/>
      <c r="DFM220" s="593"/>
      <c r="DFN220" s="593"/>
      <c r="DFO220" s="593"/>
      <c r="DFP220" s="593"/>
      <c r="DFQ220" s="593"/>
      <c r="DFR220" s="593"/>
      <c r="DFS220" s="593"/>
      <c r="DFT220" s="593"/>
      <c r="DFU220" s="593"/>
      <c r="DFV220" s="593"/>
      <c r="DFW220" s="593"/>
      <c r="DFX220" s="593"/>
      <c r="DFY220" s="593"/>
      <c r="DFZ220" s="593"/>
      <c r="DGA220" s="593"/>
      <c r="DGB220" s="593"/>
      <c r="DGC220" s="593"/>
      <c r="DGD220" s="593"/>
      <c r="DGE220" s="593"/>
      <c r="DGF220" s="593"/>
      <c r="DGG220" s="593"/>
      <c r="DGH220" s="593"/>
      <c r="DGI220" s="593"/>
      <c r="DGJ220" s="593"/>
      <c r="DGK220" s="593"/>
      <c r="DGL220" s="593"/>
      <c r="DGM220" s="593"/>
      <c r="DGN220" s="593"/>
      <c r="DGO220" s="593"/>
      <c r="DGP220" s="593"/>
      <c r="DGQ220" s="593"/>
      <c r="DGR220" s="593"/>
      <c r="DGS220" s="593"/>
      <c r="DGT220" s="593"/>
      <c r="DGU220" s="593"/>
      <c r="DGV220" s="593"/>
      <c r="DGW220" s="593"/>
      <c r="DGX220" s="593"/>
      <c r="DGY220" s="593"/>
      <c r="DGZ220" s="593"/>
      <c r="DHA220" s="593"/>
      <c r="DHB220" s="593"/>
      <c r="DHC220" s="593"/>
      <c r="DHD220" s="593"/>
      <c r="DHE220" s="593"/>
      <c r="DHF220" s="593"/>
      <c r="DHG220" s="593"/>
      <c r="DHH220" s="593"/>
      <c r="DHI220" s="593"/>
      <c r="DHJ220" s="593"/>
      <c r="DHK220" s="593"/>
      <c r="DHL220" s="593"/>
      <c r="DHM220" s="593"/>
      <c r="DHN220" s="593"/>
      <c r="DHO220" s="593"/>
      <c r="DHP220" s="593"/>
      <c r="DHQ220" s="593"/>
      <c r="DHR220" s="593"/>
      <c r="DHS220" s="593"/>
      <c r="DHT220" s="593"/>
      <c r="DHU220" s="593"/>
      <c r="DHV220" s="593"/>
      <c r="DHW220" s="593"/>
      <c r="DHX220" s="593"/>
      <c r="DHY220" s="593"/>
      <c r="DHZ220" s="593"/>
      <c r="DIA220" s="593"/>
      <c r="DIB220" s="593"/>
      <c r="DIC220" s="593"/>
      <c r="DID220" s="593"/>
      <c r="DIE220" s="593"/>
      <c r="DIF220" s="593"/>
      <c r="DIG220" s="593"/>
      <c r="DIH220" s="593"/>
      <c r="DII220" s="593"/>
      <c r="DIJ220" s="593"/>
      <c r="DIK220" s="593"/>
      <c r="DIL220" s="593"/>
      <c r="DIM220" s="593"/>
      <c r="DIN220" s="593"/>
      <c r="DIO220" s="593"/>
      <c r="DIP220" s="593"/>
      <c r="DIQ220" s="593"/>
      <c r="DIR220" s="593"/>
      <c r="DIS220" s="593"/>
      <c r="DIT220" s="593"/>
      <c r="DIU220" s="593"/>
      <c r="DIV220" s="593"/>
      <c r="DIW220" s="593"/>
      <c r="DIX220" s="593"/>
      <c r="DIY220" s="593"/>
      <c r="DIZ220" s="593"/>
      <c r="DJA220" s="593"/>
      <c r="DJB220" s="593"/>
      <c r="DJC220" s="593"/>
      <c r="DJD220" s="593"/>
      <c r="DJE220" s="593"/>
      <c r="DJF220" s="593"/>
      <c r="DJG220" s="593"/>
      <c r="DJH220" s="593"/>
      <c r="DJI220" s="593"/>
      <c r="DJJ220" s="593"/>
      <c r="DJK220" s="593"/>
      <c r="DJL220" s="593"/>
      <c r="DJM220" s="593"/>
      <c r="DJN220" s="593"/>
      <c r="DJO220" s="593"/>
      <c r="DJP220" s="593"/>
      <c r="DJQ220" s="593"/>
      <c r="DJR220" s="593"/>
      <c r="DJS220" s="593"/>
      <c r="DJT220" s="593"/>
      <c r="DJU220" s="593"/>
      <c r="DJV220" s="593"/>
      <c r="DJW220" s="593"/>
      <c r="DJX220" s="593"/>
      <c r="DJY220" s="593"/>
      <c r="DJZ220" s="593"/>
      <c r="DKA220" s="593"/>
      <c r="DKB220" s="593"/>
      <c r="DKC220" s="593"/>
      <c r="DKD220" s="593"/>
      <c r="DKE220" s="593"/>
      <c r="DKF220" s="593"/>
      <c r="DKG220" s="593"/>
      <c r="DKH220" s="593"/>
      <c r="DKI220" s="593"/>
      <c r="DKJ220" s="593"/>
      <c r="DKK220" s="593"/>
      <c r="DKL220" s="593"/>
      <c r="DKM220" s="593"/>
      <c r="DKN220" s="593"/>
      <c r="DKO220" s="593"/>
      <c r="DKP220" s="593"/>
      <c r="DKQ220" s="593"/>
      <c r="DKR220" s="593"/>
      <c r="DKS220" s="593"/>
      <c r="DKT220" s="593"/>
      <c r="DKU220" s="593"/>
      <c r="DKV220" s="593"/>
      <c r="DKW220" s="593"/>
      <c r="DKX220" s="593"/>
      <c r="DKY220" s="593"/>
      <c r="DKZ220" s="593"/>
      <c r="DLA220" s="593"/>
      <c r="DLB220" s="593"/>
      <c r="DLC220" s="593"/>
      <c r="DLD220" s="593"/>
      <c r="DLE220" s="593"/>
      <c r="DLF220" s="593"/>
      <c r="DLG220" s="593"/>
      <c r="DLH220" s="593"/>
      <c r="DLI220" s="593"/>
      <c r="DLJ220" s="593"/>
      <c r="DLK220" s="593"/>
      <c r="DLL220" s="593"/>
      <c r="DLM220" s="593"/>
      <c r="DLN220" s="593"/>
      <c r="DLO220" s="593"/>
      <c r="DLP220" s="593"/>
      <c r="DLQ220" s="593"/>
      <c r="DLR220" s="593"/>
      <c r="DLS220" s="593"/>
      <c r="DLT220" s="593"/>
      <c r="DLU220" s="593"/>
      <c r="DLV220" s="593"/>
      <c r="DLW220" s="593"/>
      <c r="DLX220" s="593"/>
      <c r="DLY220" s="593"/>
      <c r="DLZ220" s="593"/>
      <c r="DMA220" s="593"/>
      <c r="DMB220" s="593"/>
      <c r="DMC220" s="593"/>
      <c r="DMD220" s="593"/>
      <c r="DME220" s="593"/>
      <c r="DMF220" s="593"/>
      <c r="DMG220" s="593"/>
      <c r="DMH220" s="593"/>
      <c r="DMI220" s="593"/>
      <c r="DMJ220" s="593"/>
      <c r="DMK220" s="593"/>
      <c r="DML220" s="593"/>
      <c r="DMM220" s="593"/>
      <c r="DMN220" s="593"/>
      <c r="DMO220" s="593"/>
      <c r="DMP220" s="593"/>
      <c r="DMQ220" s="593"/>
      <c r="DMR220" s="593"/>
      <c r="DMS220" s="593"/>
      <c r="DMT220" s="593"/>
      <c r="DMU220" s="593"/>
      <c r="DMV220" s="593"/>
      <c r="DMW220" s="593"/>
      <c r="DMX220" s="593"/>
      <c r="DMY220" s="593"/>
      <c r="DMZ220" s="593"/>
      <c r="DNA220" s="593"/>
      <c r="DNB220" s="593"/>
      <c r="DNC220" s="593"/>
      <c r="DND220" s="593"/>
      <c r="DNE220" s="593"/>
      <c r="DNF220" s="593"/>
      <c r="DNG220" s="593"/>
      <c r="DNH220" s="593"/>
      <c r="DNI220" s="593"/>
      <c r="DNJ220" s="593"/>
      <c r="DNK220" s="593"/>
      <c r="DNL220" s="593"/>
      <c r="DNM220" s="593"/>
      <c r="DNN220" s="593"/>
      <c r="DNO220" s="593"/>
      <c r="DNP220" s="593"/>
      <c r="DNQ220" s="593"/>
      <c r="DNR220" s="593"/>
      <c r="DNS220" s="593"/>
      <c r="DNT220" s="593"/>
      <c r="DNU220" s="593"/>
      <c r="DNV220" s="593"/>
      <c r="DNW220" s="593"/>
      <c r="DNX220" s="593"/>
      <c r="DNY220" s="593"/>
      <c r="DNZ220" s="593"/>
      <c r="DOA220" s="593"/>
      <c r="DOB220" s="593"/>
      <c r="DOC220" s="593"/>
      <c r="DOD220" s="593"/>
      <c r="DOE220" s="593"/>
      <c r="DOF220" s="593"/>
      <c r="DOG220" s="593"/>
      <c r="DOH220" s="593"/>
      <c r="DOI220" s="593"/>
      <c r="DOJ220" s="593"/>
      <c r="DOK220" s="593"/>
      <c r="DOL220" s="593"/>
      <c r="DOM220" s="593"/>
      <c r="DON220" s="593"/>
      <c r="DOO220" s="593"/>
      <c r="DOP220" s="593"/>
      <c r="DOQ220" s="593"/>
      <c r="DOR220" s="593"/>
      <c r="DOS220" s="593"/>
      <c r="DOT220" s="593"/>
      <c r="DOU220" s="593"/>
      <c r="DOV220" s="593"/>
      <c r="DOW220" s="593"/>
      <c r="DOX220" s="593"/>
      <c r="DOY220" s="593"/>
      <c r="DOZ220" s="593"/>
      <c r="DPA220" s="593"/>
      <c r="DPB220" s="593"/>
      <c r="DPC220" s="593"/>
      <c r="DPD220" s="593"/>
      <c r="DPE220" s="593"/>
      <c r="DPF220" s="593"/>
      <c r="DPG220" s="593"/>
      <c r="DPH220" s="593"/>
      <c r="DPI220" s="593"/>
      <c r="DPJ220" s="593"/>
      <c r="DPK220" s="593"/>
      <c r="DPL220" s="593"/>
      <c r="DPM220" s="593"/>
      <c r="DPN220" s="593"/>
      <c r="DPO220" s="593"/>
      <c r="DPP220" s="593"/>
      <c r="DPQ220" s="593"/>
      <c r="DPR220" s="593"/>
      <c r="DPS220" s="593"/>
      <c r="DPT220" s="593"/>
      <c r="DPU220" s="593"/>
      <c r="DPV220" s="593"/>
      <c r="DPW220" s="593"/>
      <c r="DPX220" s="593"/>
      <c r="DPY220" s="593"/>
      <c r="DPZ220" s="593"/>
      <c r="DQA220" s="593"/>
      <c r="DQB220" s="593"/>
      <c r="DQC220" s="593"/>
      <c r="DQD220" s="593"/>
      <c r="DQE220" s="593"/>
      <c r="DQF220" s="593"/>
      <c r="DQG220" s="593"/>
      <c r="DQH220" s="593"/>
      <c r="DQI220" s="593"/>
      <c r="DQJ220" s="593"/>
      <c r="DQK220" s="593"/>
      <c r="DQL220" s="593"/>
      <c r="DQM220" s="593"/>
      <c r="DQN220" s="593"/>
      <c r="DQO220" s="593"/>
      <c r="DQP220" s="593"/>
      <c r="DQQ220" s="593"/>
      <c r="DQR220" s="593"/>
      <c r="DQS220" s="593"/>
      <c r="DQT220" s="593"/>
      <c r="DQU220" s="593"/>
      <c r="DQV220" s="593"/>
      <c r="DQW220" s="593"/>
      <c r="DQX220" s="593"/>
      <c r="DQY220" s="593"/>
      <c r="DQZ220" s="593"/>
      <c r="DRA220" s="593"/>
      <c r="DRB220" s="593"/>
      <c r="DRC220" s="593"/>
      <c r="DRD220" s="593"/>
      <c r="DRE220" s="593"/>
      <c r="DRF220" s="593"/>
      <c r="DRG220" s="593"/>
      <c r="DRH220" s="593"/>
      <c r="DRI220" s="593"/>
      <c r="DRJ220" s="593"/>
      <c r="DRK220" s="593"/>
      <c r="DRL220" s="593"/>
      <c r="DRM220" s="593"/>
      <c r="DRN220" s="593"/>
      <c r="DRO220" s="593"/>
      <c r="DRP220" s="593"/>
      <c r="DRQ220" s="593"/>
      <c r="DRR220" s="593"/>
      <c r="DRS220" s="593"/>
      <c r="DRT220" s="593"/>
      <c r="DRU220" s="593"/>
      <c r="DRV220" s="593"/>
      <c r="DRW220" s="593"/>
      <c r="DRX220" s="593"/>
      <c r="DRY220" s="593"/>
      <c r="DRZ220" s="593"/>
      <c r="DSA220" s="593"/>
      <c r="DSB220" s="593"/>
      <c r="DSC220" s="593"/>
      <c r="DSD220" s="593"/>
      <c r="DSE220" s="593"/>
      <c r="DSF220" s="593"/>
      <c r="DSG220" s="593"/>
      <c r="DSH220" s="593"/>
      <c r="DSI220" s="593"/>
      <c r="DSJ220" s="593"/>
      <c r="DSK220" s="593"/>
      <c r="DSL220" s="593"/>
      <c r="DSM220" s="593"/>
      <c r="DSN220" s="593"/>
      <c r="DSO220" s="593"/>
      <c r="DSP220" s="593"/>
      <c r="DSQ220" s="593"/>
      <c r="DSR220" s="593"/>
      <c r="DSS220" s="593"/>
      <c r="DST220" s="593"/>
      <c r="DSU220" s="593"/>
      <c r="DSV220" s="593"/>
      <c r="DSW220" s="593"/>
      <c r="DSX220" s="593"/>
      <c r="DSY220" s="593"/>
      <c r="DSZ220" s="593"/>
      <c r="DTA220" s="593"/>
      <c r="DTB220" s="593"/>
      <c r="DTC220" s="593"/>
      <c r="DTD220" s="593"/>
      <c r="DTE220" s="593"/>
      <c r="DTF220" s="593"/>
      <c r="DTG220" s="593"/>
      <c r="DTH220" s="593"/>
      <c r="DTI220" s="593"/>
      <c r="DTJ220" s="593"/>
      <c r="DTK220" s="593"/>
      <c r="DTL220" s="593"/>
      <c r="DTM220" s="593"/>
      <c r="DTN220" s="593"/>
      <c r="DTO220" s="593"/>
      <c r="DTP220" s="593"/>
      <c r="DTQ220" s="593"/>
      <c r="DTR220" s="593"/>
      <c r="DTS220" s="593"/>
      <c r="DTT220" s="593"/>
      <c r="DTU220" s="593"/>
      <c r="DTV220" s="593"/>
      <c r="DTW220" s="593"/>
      <c r="DTX220" s="593"/>
      <c r="DTY220" s="593"/>
      <c r="DTZ220" s="593"/>
      <c r="DUA220" s="593"/>
      <c r="DUB220" s="593"/>
      <c r="DUC220" s="593"/>
      <c r="DUD220" s="593"/>
      <c r="DUE220" s="593"/>
      <c r="DUF220" s="593"/>
      <c r="DUG220" s="593"/>
      <c r="DUH220" s="593"/>
      <c r="DUI220" s="593"/>
      <c r="DUJ220" s="593"/>
      <c r="DUK220" s="593"/>
      <c r="DUL220" s="593"/>
      <c r="DUM220" s="593"/>
      <c r="DUN220" s="593"/>
      <c r="DUO220" s="593"/>
      <c r="DUP220" s="593"/>
      <c r="DUQ220" s="593"/>
      <c r="DUR220" s="593"/>
      <c r="DUS220" s="593"/>
      <c r="DUT220" s="593"/>
      <c r="DUU220" s="593"/>
      <c r="DUV220" s="593"/>
      <c r="DUW220" s="593"/>
      <c r="DUX220" s="593"/>
      <c r="DUY220" s="593"/>
      <c r="DUZ220" s="593"/>
      <c r="DVA220" s="593"/>
      <c r="DVB220" s="593"/>
      <c r="DVC220" s="593"/>
      <c r="DVD220" s="593"/>
      <c r="DVE220" s="593"/>
      <c r="DVF220" s="593"/>
      <c r="DVG220" s="593"/>
      <c r="DVH220" s="593"/>
      <c r="DVI220" s="593"/>
      <c r="DVJ220" s="593"/>
      <c r="DVK220" s="593"/>
      <c r="DVL220" s="593"/>
      <c r="DVM220" s="593"/>
      <c r="DVN220" s="593"/>
      <c r="DVO220" s="593"/>
      <c r="DVP220" s="593"/>
      <c r="DVQ220" s="593"/>
      <c r="DVR220" s="593"/>
      <c r="DVS220" s="593"/>
      <c r="DVT220" s="593"/>
      <c r="DVU220" s="593"/>
      <c r="DVV220" s="593"/>
      <c r="DVW220" s="593"/>
      <c r="DVX220" s="593"/>
      <c r="DVY220" s="593"/>
      <c r="DVZ220" s="593"/>
      <c r="DWA220" s="593"/>
      <c r="DWB220" s="593"/>
      <c r="DWC220" s="593"/>
      <c r="DWD220" s="593"/>
      <c r="DWE220" s="593"/>
      <c r="DWF220" s="593"/>
      <c r="DWG220" s="593"/>
      <c r="DWH220" s="593"/>
      <c r="DWI220" s="593"/>
      <c r="DWJ220" s="593"/>
      <c r="DWK220" s="593"/>
      <c r="DWL220" s="593"/>
      <c r="DWM220" s="593"/>
      <c r="DWN220" s="593"/>
      <c r="DWO220" s="593"/>
      <c r="DWP220" s="593"/>
      <c r="DWQ220" s="593"/>
      <c r="DWR220" s="593"/>
      <c r="DWS220" s="593"/>
      <c r="DWT220" s="593"/>
      <c r="DWU220" s="593"/>
      <c r="DWV220" s="593"/>
      <c r="DWW220" s="593"/>
      <c r="DWX220" s="593"/>
      <c r="DWY220" s="593"/>
      <c r="DWZ220" s="593"/>
      <c r="DXA220" s="593"/>
      <c r="DXB220" s="593"/>
      <c r="DXC220" s="593"/>
      <c r="DXD220" s="593"/>
      <c r="DXE220" s="593"/>
      <c r="DXF220" s="593"/>
      <c r="DXG220" s="593"/>
      <c r="DXH220" s="593"/>
      <c r="DXI220" s="593"/>
      <c r="DXJ220" s="593"/>
      <c r="DXK220" s="593"/>
      <c r="DXL220" s="593"/>
      <c r="DXM220" s="593"/>
      <c r="DXN220" s="593"/>
      <c r="DXO220" s="593"/>
      <c r="DXP220" s="593"/>
      <c r="DXQ220" s="593"/>
      <c r="DXR220" s="593"/>
      <c r="DXS220" s="593"/>
      <c r="DXT220" s="593"/>
      <c r="DXU220" s="593"/>
      <c r="DXV220" s="593"/>
      <c r="DXW220" s="593"/>
      <c r="DXX220" s="593"/>
      <c r="DXY220" s="593"/>
      <c r="DXZ220" s="593"/>
      <c r="DYA220" s="593"/>
      <c r="DYB220" s="593"/>
      <c r="DYC220" s="593"/>
      <c r="DYD220" s="593"/>
      <c r="DYE220" s="593"/>
      <c r="DYF220" s="593"/>
      <c r="DYG220" s="593"/>
      <c r="DYH220" s="593"/>
      <c r="DYI220" s="593"/>
      <c r="DYJ220" s="593"/>
      <c r="DYK220" s="593"/>
      <c r="DYL220" s="593"/>
      <c r="DYM220" s="593"/>
      <c r="DYN220" s="593"/>
      <c r="DYO220" s="593"/>
      <c r="DYP220" s="593"/>
      <c r="DYQ220" s="593"/>
      <c r="DYR220" s="593"/>
      <c r="DYS220" s="593"/>
      <c r="DYT220" s="593"/>
      <c r="DYU220" s="593"/>
      <c r="DYV220" s="593"/>
      <c r="DYW220" s="593"/>
      <c r="DYX220" s="593"/>
      <c r="DYY220" s="593"/>
      <c r="DYZ220" s="593"/>
      <c r="DZA220" s="593"/>
      <c r="DZB220" s="593"/>
      <c r="DZC220" s="593"/>
      <c r="DZD220" s="593"/>
      <c r="DZE220" s="593"/>
      <c r="DZF220" s="593"/>
      <c r="DZG220" s="593"/>
      <c r="DZH220" s="593"/>
      <c r="DZI220" s="593"/>
      <c r="DZJ220" s="593"/>
      <c r="DZK220" s="593"/>
      <c r="DZL220" s="593"/>
      <c r="DZM220" s="593"/>
      <c r="DZN220" s="593"/>
      <c r="DZO220" s="593"/>
      <c r="DZP220" s="593"/>
      <c r="DZQ220" s="593"/>
      <c r="DZR220" s="593"/>
      <c r="DZS220" s="593"/>
      <c r="DZT220" s="593"/>
      <c r="DZU220" s="593"/>
      <c r="DZV220" s="593"/>
      <c r="DZW220" s="593"/>
      <c r="DZX220" s="593"/>
      <c r="DZY220" s="593"/>
      <c r="DZZ220" s="593"/>
      <c r="EAA220" s="593"/>
      <c r="EAB220" s="593"/>
      <c r="EAC220" s="593"/>
      <c r="EAD220" s="593"/>
      <c r="EAE220" s="593"/>
      <c r="EAF220" s="593"/>
      <c r="EAG220" s="593"/>
      <c r="EAH220" s="593"/>
      <c r="EAI220" s="593"/>
      <c r="EAJ220" s="593"/>
      <c r="EAK220" s="593"/>
      <c r="EAL220" s="593"/>
      <c r="EAM220" s="593"/>
      <c r="EAN220" s="593"/>
      <c r="EAO220" s="593"/>
      <c r="EAP220" s="593"/>
      <c r="EAQ220" s="593"/>
      <c r="EAR220" s="593"/>
      <c r="EAS220" s="593"/>
      <c r="EAT220" s="593"/>
      <c r="EAU220" s="593"/>
      <c r="EAV220" s="593"/>
      <c r="EAW220" s="593"/>
      <c r="EAX220" s="593"/>
      <c r="EAY220" s="593"/>
      <c r="EAZ220" s="593"/>
      <c r="EBA220" s="593"/>
      <c r="EBB220" s="593"/>
      <c r="EBC220" s="593"/>
      <c r="EBD220" s="593"/>
      <c r="EBE220" s="593"/>
      <c r="EBF220" s="593"/>
      <c r="EBG220" s="593"/>
      <c r="EBH220" s="593"/>
      <c r="EBI220" s="593"/>
      <c r="EBJ220" s="593"/>
      <c r="EBK220" s="593"/>
      <c r="EBL220" s="593"/>
      <c r="EBM220" s="593"/>
      <c r="EBN220" s="593"/>
      <c r="EBO220" s="593"/>
      <c r="EBP220" s="593"/>
      <c r="EBQ220" s="593"/>
      <c r="EBR220" s="593"/>
      <c r="EBS220" s="593"/>
      <c r="EBT220" s="593"/>
      <c r="EBU220" s="593"/>
      <c r="EBV220" s="593"/>
      <c r="EBW220" s="593"/>
      <c r="EBX220" s="593"/>
      <c r="EBY220" s="593"/>
      <c r="EBZ220" s="593"/>
      <c r="ECA220" s="593"/>
      <c r="ECB220" s="593"/>
      <c r="ECC220" s="593"/>
      <c r="ECD220" s="593"/>
      <c r="ECE220" s="593"/>
      <c r="ECF220" s="593"/>
      <c r="ECG220" s="593"/>
      <c r="ECH220" s="593"/>
      <c r="ECI220" s="593"/>
      <c r="ECJ220" s="593"/>
      <c r="ECK220" s="593"/>
      <c r="ECL220" s="593"/>
      <c r="ECM220" s="593"/>
      <c r="ECN220" s="593"/>
      <c r="ECO220" s="593"/>
      <c r="ECP220" s="593"/>
      <c r="ECQ220" s="593"/>
      <c r="ECR220" s="593"/>
      <c r="ECS220" s="593"/>
      <c r="ECT220" s="593"/>
      <c r="ECU220" s="593"/>
      <c r="ECV220" s="593"/>
      <c r="ECW220" s="593"/>
      <c r="ECX220" s="593"/>
      <c r="ECY220" s="593"/>
      <c r="ECZ220" s="593"/>
      <c r="EDA220" s="593"/>
      <c r="EDB220" s="593"/>
      <c r="EDC220" s="593"/>
      <c r="EDD220" s="593"/>
      <c r="EDE220" s="593"/>
      <c r="EDF220" s="593"/>
      <c r="EDG220" s="593"/>
      <c r="EDH220" s="593"/>
      <c r="EDI220" s="593"/>
      <c r="EDJ220" s="593"/>
      <c r="EDK220" s="593"/>
      <c r="EDL220" s="593"/>
      <c r="EDM220" s="593"/>
      <c r="EDN220" s="593"/>
      <c r="EDO220" s="593"/>
      <c r="EDP220" s="593"/>
      <c r="EDQ220" s="593"/>
      <c r="EDR220" s="593"/>
      <c r="EDS220" s="593"/>
      <c r="EDT220" s="593"/>
      <c r="EDU220" s="593"/>
      <c r="EDV220" s="593"/>
      <c r="EDW220" s="593"/>
      <c r="EDX220" s="593"/>
      <c r="EDY220" s="593"/>
      <c r="EDZ220" s="593"/>
      <c r="EEA220" s="593"/>
      <c r="EEB220" s="593"/>
      <c r="EEC220" s="593"/>
      <c r="EED220" s="593"/>
      <c r="EEE220" s="593"/>
      <c r="EEF220" s="593"/>
      <c r="EEG220" s="593"/>
      <c r="EEH220" s="593"/>
      <c r="EEI220" s="593"/>
      <c r="EEJ220" s="593"/>
      <c r="EEK220" s="593"/>
      <c r="EEL220" s="593"/>
      <c r="EEM220" s="593"/>
      <c r="EEN220" s="593"/>
      <c r="EEO220" s="593"/>
      <c r="EEP220" s="593"/>
      <c r="EEQ220" s="593"/>
      <c r="EER220" s="593"/>
      <c r="EES220" s="593"/>
      <c r="EET220" s="593"/>
      <c r="EEU220" s="593"/>
      <c r="EEV220" s="593"/>
      <c r="EEW220" s="593"/>
      <c r="EEX220" s="593"/>
      <c r="EEY220" s="593"/>
      <c r="EEZ220" s="593"/>
      <c r="EFA220" s="593"/>
      <c r="EFB220" s="593"/>
      <c r="EFC220" s="593"/>
      <c r="EFD220" s="593"/>
      <c r="EFE220" s="593"/>
      <c r="EFF220" s="593"/>
      <c r="EFG220" s="593"/>
      <c r="EFH220" s="593"/>
      <c r="EFI220" s="593"/>
      <c r="EFJ220" s="593"/>
      <c r="EFK220" s="593"/>
      <c r="EFL220" s="593"/>
      <c r="EFM220" s="593"/>
      <c r="EFN220" s="593"/>
      <c r="EFO220" s="593"/>
      <c r="EFP220" s="593"/>
      <c r="EFQ220" s="593"/>
      <c r="EFR220" s="593"/>
      <c r="EFS220" s="593"/>
      <c r="EFT220" s="593"/>
      <c r="EFU220" s="593"/>
      <c r="EFV220" s="593"/>
      <c r="EFW220" s="593"/>
      <c r="EFX220" s="593"/>
      <c r="EFY220" s="593"/>
      <c r="EFZ220" s="593"/>
      <c r="EGA220" s="593"/>
      <c r="EGB220" s="593"/>
      <c r="EGC220" s="593"/>
      <c r="EGD220" s="593"/>
      <c r="EGE220" s="593"/>
      <c r="EGF220" s="593"/>
      <c r="EGG220" s="593"/>
      <c r="EGH220" s="593"/>
      <c r="EGI220" s="593"/>
      <c r="EGJ220" s="593"/>
      <c r="EGK220" s="593"/>
      <c r="EGL220" s="593"/>
      <c r="EGM220" s="593"/>
      <c r="EGN220" s="593"/>
      <c r="EGO220" s="593"/>
      <c r="EGP220" s="593"/>
      <c r="EGQ220" s="593"/>
      <c r="EGR220" s="593"/>
      <c r="EGS220" s="593"/>
      <c r="EGT220" s="593"/>
      <c r="EGU220" s="593"/>
      <c r="EGV220" s="593"/>
      <c r="EGW220" s="593"/>
      <c r="EGX220" s="593"/>
      <c r="EGY220" s="593"/>
      <c r="EGZ220" s="593"/>
      <c r="EHA220" s="593"/>
      <c r="EHB220" s="593"/>
      <c r="EHC220" s="593"/>
      <c r="EHD220" s="593"/>
      <c r="EHE220" s="593"/>
      <c r="EHF220" s="593"/>
      <c r="EHG220" s="593"/>
      <c r="EHH220" s="593"/>
      <c r="EHI220" s="593"/>
      <c r="EHJ220" s="593"/>
      <c r="EHK220" s="593"/>
      <c r="EHL220" s="593"/>
      <c r="EHM220" s="593"/>
      <c r="EHN220" s="593"/>
      <c r="EHO220" s="593"/>
      <c r="EHP220" s="593"/>
      <c r="EHQ220" s="593"/>
      <c r="EHR220" s="593"/>
      <c r="EHS220" s="593"/>
      <c r="EHT220" s="593"/>
      <c r="EHU220" s="593"/>
      <c r="EHV220" s="593"/>
      <c r="EHW220" s="593"/>
      <c r="EHX220" s="593"/>
      <c r="EHY220" s="593"/>
      <c r="EHZ220" s="593"/>
      <c r="EIA220" s="593"/>
      <c r="EIB220" s="593"/>
      <c r="EIC220" s="593"/>
      <c r="EID220" s="593"/>
      <c r="EIE220" s="593"/>
      <c r="EIF220" s="593"/>
      <c r="EIG220" s="593"/>
      <c r="EIH220" s="593"/>
      <c r="EII220" s="593"/>
      <c r="EIJ220" s="593"/>
      <c r="EIK220" s="593"/>
      <c r="EIL220" s="593"/>
      <c r="EIM220" s="593"/>
      <c r="EIN220" s="593"/>
      <c r="EIO220" s="593"/>
      <c r="EIP220" s="593"/>
      <c r="EIQ220" s="593"/>
      <c r="EIR220" s="593"/>
      <c r="EIS220" s="593"/>
      <c r="EIT220" s="593"/>
      <c r="EIU220" s="593"/>
      <c r="EIV220" s="593"/>
      <c r="EIW220" s="593"/>
      <c r="EIX220" s="593"/>
      <c r="EIY220" s="593"/>
      <c r="EIZ220" s="593"/>
      <c r="EJA220" s="593"/>
      <c r="EJB220" s="593"/>
      <c r="EJC220" s="593"/>
      <c r="EJD220" s="593"/>
      <c r="EJE220" s="593"/>
      <c r="EJF220" s="593"/>
      <c r="EJG220" s="593"/>
      <c r="EJH220" s="593"/>
      <c r="EJI220" s="593"/>
      <c r="EJJ220" s="593"/>
      <c r="EJK220" s="593"/>
      <c r="EJL220" s="593"/>
      <c r="EJM220" s="593"/>
      <c r="EJN220" s="593"/>
      <c r="EJO220" s="593"/>
      <c r="EJP220" s="593"/>
      <c r="EJQ220" s="593"/>
      <c r="EJR220" s="593"/>
      <c r="EJS220" s="593"/>
      <c r="EJT220" s="593"/>
      <c r="EJU220" s="593"/>
      <c r="EJV220" s="593"/>
      <c r="EJW220" s="593"/>
      <c r="EJX220" s="593"/>
      <c r="EJY220" s="593"/>
      <c r="EJZ220" s="593"/>
      <c r="EKA220" s="593"/>
      <c r="EKB220" s="593"/>
      <c r="EKC220" s="593"/>
      <c r="EKD220" s="593"/>
      <c r="EKE220" s="593"/>
      <c r="EKF220" s="593"/>
      <c r="EKG220" s="593"/>
      <c r="EKH220" s="593"/>
      <c r="EKI220" s="593"/>
      <c r="EKJ220" s="593"/>
      <c r="EKK220" s="593"/>
      <c r="EKL220" s="593"/>
      <c r="EKM220" s="593"/>
      <c r="EKN220" s="593"/>
      <c r="EKO220" s="593"/>
      <c r="EKP220" s="593"/>
      <c r="EKQ220" s="593"/>
      <c r="EKR220" s="593"/>
      <c r="EKS220" s="593"/>
      <c r="EKT220" s="593"/>
      <c r="EKU220" s="593"/>
      <c r="EKV220" s="593"/>
      <c r="EKW220" s="593"/>
      <c r="EKX220" s="593"/>
      <c r="EKY220" s="593"/>
      <c r="EKZ220" s="593"/>
      <c r="ELA220" s="593"/>
      <c r="ELB220" s="593"/>
      <c r="ELC220" s="593"/>
      <c r="ELD220" s="593"/>
      <c r="ELE220" s="593"/>
      <c r="ELF220" s="593"/>
      <c r="ELG220" s="593"/>
      <c r="ELH220" s="593"/>
      <c r="ELI220" s="593"/>
      <c r="ELJ220" s="593"/>
      <c r="ELK220" s="593"/>
      <c r="ELL220" s="593"/>
      <c r="ELM220" s="593"/>
      <c r="ELN220" s="593"/>
      <c r="ELO220" s="593"/>
      <c r="ELP220" s="593"/>
      <c r="ELQ220" s="593"/>
      <c r="ELR220" s="593"/>
      <c r="ELS220" s="593"/>
      <c r="ELT220" s="593"/>
      <c r="ELU220" s="593"/>
      <c r="ELV220" s="593"/>
      <c r="ELW220" s="593"/>
      <c r="ELX220" s="593"/>
      <c r="ELY220" s="593"/>
      <c r="ELZ220" s="593"/>
      <c r="EMA220" s="593"/>
      <c r="EMB220" s="593"/>
      <c r="EMC220" s="593"/>
      <c r="EMD220" s="593"/>
      <c r="EME220" s="593"/>
      <c r="EMF220" s="593"/>
      <c r="EMG220" s="593"/>
      <c r="EMH220" s="593"/>
      <c r="EMI220" s="593"/>
      <c r="EMJ220" s="593"/>
      <c r="EMK220" s="593"/>
      <c r="EML220" s="593"/>
      <c r="EMM220" s="593"/>
      <c r="EMN220" s="593"/>
      <c r="EMO220" s="593"/>
      <c r="EMP220" s="593"/>
      <c r="EMQ220" s="593"/>
      <c r="EMR220" s="593"/>
      <c r="EMS220" s="593"/>
      <c r="EMT220" s="593"/>
      <c r="EMU220" s="593"/>
      <c r="EMV220" s="593"/>
      <c r="EMW220" s="593"/>
      <c r="EMX220" s="593"/>
      <c r="EMY220" s="593"/>
      <c r="EMZ220" s="593"/>
      <c r="ENA220" s="593"/>
      <c r="ENB220" s="593"/>
      <c r="ENC220" s="593"/>
      <c r="END220" s="593"/>
      <c r="ENE220" s="593"/>
      <c r="ENF220" s="593"/>
      <c r="ENG220" s="593"/>
      <c r="ENH220" s="593"/>
      <c r="ENI220" s="593"/>
      <c r="ENJ220" s="593"/>
      <c r="ENK220" s="593"/>
      <c r="ENL220" s="593"/>
      <c r="ENM220" s="593"/>
      <c r="ENN220" s="593"/>
      <c r="ENO220" s="593"/>
      <c r="ENP220" s="593"/>
      <c r="ENQ220" s="593"/>
      <c r="ENR220" s="593"/>
      <c r="ENS220" s="593"/>
      <c r="ENT220" s="593"/>
      <c r="ENU220" s="593"/>
      <c r="ENV220" s="593"/>
      <c r="ENW220" s="593"/>
      <c r="ENX220" s="593"/>
      <c r="ENY220" s="593"/>
      <c r="ENZ220" s="593"/>
      <c r="EOA220" s="593"/>
      <c r="EOB220" s="593"/>
      <c r="EOC220" s="593"/>
      <c r="EOD220" s="593"/>
      <c r="EOE220" s="593"/>
      <c r="EOF220" s="593"/>
      <c r="EOG220" s="593"/>
      <c r="EOH220" s="593"/>
      <c r="EOI220" s="593"/>
      <c r="EOJ220" s="593"/>
      <c r="EOK220" s="593"/>
      <c r="EOL220" s="593"/>
      <c r="EOM220" s="593"/>
      <c r="EON220" s="593"/>
      <c r="EOO220" s="593"/>
      <c r="EOP220" s="593"/>
      <c r="EOQ220" s="593"/>
      <c r="EOR220" s="593"/>
      <c r="EOS220" s="593"/>
      <c r="EOT220" s="593"/>
      <c r="EOU220" s="593"/>
      <c r="EOV220" s="593"/>
      <c r="EOW220" s="593"/>
      <c r="EOX220" s="593"/>
      <c r="EOY220" s="593"/>
      <c r="EOZ220" s="593"/>
      <c r="EPA220" s="593"/>
      <c r="EPB220" s="593"/>
      <c r="EPC220" s="593"/>
      <c r="EPD220" s="593"/>
      <c r="EPE220" s="593"/>
      <c r="EPF220" s="593"/>
      <c r="EPG220" s="593"/>
      <c r="EPH220" s="593"/>
      <c r="EPI220" s="593"/>
      <c r="EPJ220" s="593"/>
      <c r="EPK220" s="593"/>
      <c r="EPL220" s="593"/>
      <c r="EPM220" s="593"/>
      <c r="EPN220" s="593"/>
      <c r="EPO220" s="593"/>
      <c r="EPP220" s="593"/>
      <c r="EPQ220" s="593"/>
      <c r="EPR220" s="593"/>
      <c r="EPS220" s="593"/>
      <c r="EPT220" s="593"/>
      <c r="EPU220" s="593"/>
      <c r="EPV220" s="593"/>
      <c r="EPW220" s="593"/>
      <c r="EPX220" s="593"/>
      <c r="EPY220" s="593"/>
      <c r="EPZ220" s="593"/>
      <c r="EQA220" s="593"/>
      <c r="EQB220" s="593"/>
      <c r="EQC220" s="593"/>
      <c r="EQD220" s="593"/>
      <c r="EQE220" s="593"/>
      <c r="EQF220" s="593"/>
      <c r="EQG220" s="593"/>
      <c r="EQH220" s="593"/>
      <c r="EQI220" s="593"/>
      <c r="EQJ220" s="593"/>
      <c r="EQK220" s="593"/>
      <c r="EQL220" s="593"/>
      <c r="EQM220" s="593"/>
      <c r="EQN220" s="593"/>
      <c r="EQO220" s="593"/>
      <c r="EQP220" s="593"/>
      <c r="EQQ220" s="593"/>
      <c r="EQR220" s="593"/>
      <c r="EQS220" s="593"/>
      <c r="EQT220" s="593"/>
      <c r="EQU220" s="593"/>
      <c r="EQV220" s="593"/>
      <c r="EQW220" s="593"/>
      <c r="EQX220" s="593"/>
      <c r="EQY220" s="593"/>
      <c r="EQZ220" s="593"/>
      <c r="ERA220" s="593"/>
      <c r="ERB220" s="593"/>
      <c r="ERC220" s="593"/>
      <c r="ERD220" s="593"/>
      <c r="ERE220" s="593"/>
      <c r="ERF220" s="593"/>
      <c r="ERG220" s="593"/>
      <c r="ERH220" s="593"/>
      <c r="ERI220" s="593"/>
      <c r="ERJ220" s="593"/>
      <c r="ERK220" s="593"/>
      <c r="ERL220" s="593"/>
      <c r="ERM220" s="593"/>
      <c r="ERN220" s="593"/>
      <c r="ERO220" s="593"/>
      <c r="ERP220" s="593"/>
      <c r="ERQ220" s="593"/>
      <c r="ERR220" s="593"/>
      <c r="ERS220" s="593"/>
      <c r="ERT220" s="593"/>
      <c r="ERU220" s="593"/>
      <c r="ERV220" s="593"/>
      <c r="ERW220" s="593"/>
      <c r="ERX220" s="593"/>
      <c r="ERY220" s="593"/>
      <c r="ERZ220" s="593"/>
      <c r="ESA220" s="593"/>
      <c r="ESB220" s="593"/>
      <c r="ESC220" s="593"/>
      <c r="ESD220" s="593"/>
      <c r="ESE220" s="593"/>
      <c r="ESF220" s="593"/>
      <c r="ESG220" s="593"/>
      <c r="ESH220" s="593"/>
      <c r="ESI220" s="593"/>
      <c r="ESJ220" s="593"/>
      <c r="ESK220" s="593"/>
      <c r="ESL220" s="593"/>
      <c r="ESM220" s="593"/>
      <c r="ESN220" s="593"/>
      <c r="ESO220" s="593"/>
      <c r="ESP220" s="593"/>
      <c r="ESQ220" s="593"/>
      <c r="ESR220" s="593"/>
      <c r="ESS220" s="593"/>
      <c r="EST220" s="593"/>
      <c r="ESU220" s="593"/>
      <c r="ESV220" s="593"/>
      <c r="ESW220" s="593"/>
      <c r="ESX220" s="593"/>
      <c r="ESY220" s="593"/>
      <c r="ESZ220" s="593"/>
      <c r="ETA220" s="593"/>
      <c r="ETB220" s="593"/>
      <c r="ETC220" s="593"/>
      <c r="ETD220" s="593"/>
      <c r="ETE220" s="593"/>
      <c r="ETF220" s="593"/>
      <c r="ETG220" s="593"/>
      <c r="ETH220" s="593"/>
      <c r="ETI220" s="593"/>
      <c r="ETJ220" s="593"/>
      <c r="ETK220" s="593"/>
      <c r="ETL220" s="593"/>
      <c r="ETM220" s="593"/>
      <c r="ETN220" s="593"/>
      <c r="ETO220" s="593"/>
      <c r="ETP220" s="593"/>
      <c r="ETQ220" s="593"/>
      <c r="ETR220" s="593"/>
      <c r="ETS220" s="593"/>
      <c r="ETT220" s="593"/>
      <c r="ETU220" s="593"/>
      <c r="ETV220" s="593"/>
      <c r="ETW220" s="593"/>
      <c r="ETX220" s="593"/>
      <c r="ETY220" s="593"/>
      <c r="ETZ220" s="593"/>
      <c r="EUA220" s="593"/>
      <c r="EUB220" s="593"/>
      <c r="EUC220" s="593"/>
      <c r="EUD220" s="593"/>
      <c r="EUE220" s="593"/>
      <c r="EUF220" s="593"/>
      <c r="EUG220" s="593"/>
      <c r="EUH220" s="593"/>
      <c r="EUI220" s="593"/>
      <c r="EUJ220" s="593"/>
      <c r="EUK220" s="593"/>
      <c r="EUL220" s="593"/>
      <c r="EUM220" s="593"/>
      <c r="EUN220" s="593"/>
      <c r="EUO220" s="593"/>
      <c r="EUP220" s="593"/>
      <c r="EUQ220" s="593"/>
      <c r="EUR220" s="593"/>
      <c r="EUS220" s="593"/>
      <c r="EUT220" s="593"/>
      <c r="EUU220" s="593"/>
      <c r="EUV220" s="593"/>
      <c r="EUW220" s="593"/>
      <c r="EUX220" s="593"/>
      <c r="EUY220" s="593"/>
      <c r="EUZ220" s="593"/>
      <c r="EVA220" s="593"/>
      <c r="EVB220" s="593"/>
      <c r="EVC220" s="593"/>
      <c r="EVD220" s="593"/>
      <c r="EVE220" s="593"/>
      <c r="EVF220" s="593"/>
      <c r="EVG220" s="593"/>
      <c r="EVH220" s="593"/>
      <c r="EVI220" s="593"/>
      <c r="EVJ220" s="593"/>
      <c r="EVK220" s="593"/>
      <c r="EVL220" s="593"/>
      <c r="EVM220" s="593"/>
      <c r="EVN220" s="593"/>
      <c r="EVO220" s="593"/>
      <c r="EVP220" s="593"/>
      <c r="EVQ220" s="593"/>
      <c r="EVR220" s="593"/>
      <c r="EVS220" s="593"/>
      <c r="EVT220" s="593"/>
      <c r="EVU220" s="593"/>
      <c r="EVV220" s="593"/>
      <c r="EVW220" s="593"/>
      <c r="EVX220" s="593"/>
      <c r="EVY220" s="593"/>
      <c r="EVZ220" s="593"/>
      <c r="EWA220" s="593"/>
      <c r="EWB220" s="593"/>
      <c r="EWC220" s="593"/>
      <c r="EWD220" s="593"/>
      <c r="EWE220" s="593"/>
      <c r="EWF220" s="593"/>
      <c r="EWG220" s="593"/>
      <c r="EWH220" s="593"/>
      <c r="EWI220" s="593"/>
      <c r="EWJ220" s="593"/>
      <c r="EWK220" s="593"/>
      <c r="EWL220" s="593"/>
      <c r="EWM220" s="593"/>
      <c r="EWN220" s="593"/>
      <c r="EWO220" s="593"/>
      <c r="EWP220" s="593"/>
      <c r="EWQ220" s="593"/>
      <c r="EWR220" s="593"/>
      <c r="EWS220" s="593"/>
      <c r="EWT220" s="593"/>
      <c r="EWU220" s="593"/>
      <c r="EWV220" s="593"/>
      <c r="EWW220" s="593"/>
      <c r="EWX220" s="593"/>
      <c r="EWY220" s="593"/>
      <c r="EWZ220" s="593"/>
      <c r="EXA220" s="593"/>
      <c r="EXB220" s="593"/>
      <c r="EXC220" s="593"/>
      <c r="EXD220" s="593"/>
      <c r="EXE220" s="593"/>
      <c r="EXF220" s="593"/>
      <c r="EXG220" s="593"/>
      <c r="EXH220" s="593"/>
      <c r="EXI220" s="593"/>
      <c r="EXJ220" s="593"/>
      <c r="EXK220" s="593"/>
      <c r="EXL220" s="593"/>
      <c r="EXM220" s="593"/>
      <c r="EXN220" s="593"/>
      <c r="EXO220" s="593"/>
      <c r="EXP220" s="593"/>
      <c r="EXQ220" s="593"/>
      <c r="EXR220" s="593"/>
      <c r="EXS220" s="593"/>
      <c r="EXT220" s="593"/>
      <c r="EXU220" s="593"/>
      <c r="EXV220" s="593"/>
      <c r="EXW220" s="593"/>
      <c r="EXX220" s="593"/>
      <c r="EXY220" s="593"/>
      <c r="EXZ220" s="593"/>
      <c r="EYA220" s="593"/>
      <c r="EYB220" s="593"/>
      <c r="EYC220" s="593"/>
      <c r="EYD220" s="593"/>
      <c r="EYE220" s="593"/>
      <c r="EYF220" s="593"/>
      <c r="EYG220" s="593"/>
      <c r="EYH220" s="593"/>
      <c r="EYI220" s="593"/>
      <c r="EYJ220" s="593"/>
      <c r="EYK220" s="593"/>
      <c r="EYL220" s="593"/>
      <c r="EYM220" s="593"/>
      <c r="EYN220" s="593"/>
      <c r="EYO220" s="593"/>
      <c r="EYP220" s="593"/>
      <c r="EYQ220" s="593"/>
      <c r="EYR220" s="593"/>
      <c r="EYS220" s="593"/>
      <c r="EYT220" s="593"/>
      <c r="EYU220" s="593"/>
      <c r="EYV220" s="593"/>
      <c r="EYW220" s="593"/>
      <c r="EYX220" s="593"/>
      <c r="EYY220" s="593"/>
      <c r="EYZ220" s="593"/>
      <c r="EZA220" s="593"/>
      <c r="EZB220" s="593"/>
      <c r="EZC220" s="593"/>
      <c r="EZD220" s="593"/>
      <c r="EZE220" s="593"/>
      <c r="EZF220" s="593"/>
      <c r="EZG220" s="593"/>
      <c r="EZH220" s="593"/>
      <c r="EZI220" s="593"/>
      <c r="EZJ220" s="593"/>
      <c r="EZK220" s="593"/>
      <c r="EZL220" s="593"/>
      <c r="EZM220" s="593"/>
      <c r="EZN220" s="593"/>
      <c r="EZO220" s="593"/>
      <c r="EZP220" s="593"/>
      <c r="EZQ220" s="593"/>
      <c r="EZR220" s="593"/>
      <c r="EZS220" s="593"/>
      <c r="EZT220" s="593"/>
      <c r="EZU220" s="593"/>
      <c r="EZV220" s="593"/>
      <c r="EZW220" s="593"/>
      <c r="EZX220" s="593"/>
      <c r="EZY220" s="593"/>
      <c r="EZZ220" s="593"/>
      <c r="FAA220" s="593"/>
      <c r="FAB220" s="593"/>
      <c r="FAC220" s="593"/>
      <c r="FAD220" s="593"/>
      <c r="FAE220" s="593"/>
      <c r="FAF220" s="593"/>
      <c r="FAG220" s="593"/>
      <c r="FAH220" s="593"/>
      <c r="FAI220" s="593"/>
      <c r="FAJ220" s="593"/>
      <c r="FAK220" s="593"/>
      <c r="FAL220" s="593"/>
      <c r="FAM220" s="593"/>
      <c r="FAN220" s="593"/>
      <c r="FAO220" s="593"/>
      <c r="FAP220" s="593"/>
      <c r="FAQ220" s="593"/>
      <c r="FAR220" s="593"/>
      <c r="FAS220" s="593"/>
      <c r="FAT220" s="593"/>
      <c r="FAU220" s="593"/>
      <c r="FAV220" s="593"/>
      <c r="FAW220" s="593"/>
      <c r="FAX220" s="593"/>
      <c r="FAY220" s="593"/>
      <c r="FAZ220" s="593"/>
      <c r="FBA220" s="593"/>
      <c r="FBB220" s="593"/>
      <c r="FBC220" s="593"/>
      <c r="FBD220" s="593"/>
      <c r="FBE220" s="593"/>
      <c r="FBF220" s="593"/>
      <c r="FBG220" s="593"/>
      <c r="FBH220" s="593"/>
      <c r="FBI220" s="593"/>
      <c r="FBJ220" s="593"/>
      <c r="FBK220" s="593"/>
      <c r="FBL220" s="593"/>
      <c r="FBM220" s="593"/>
      <c r="FBN220" s="593"/>
      <c r="FBO220" s="593"/>
      <c r="FBP220" s="593"/>
      <c r="FBQ220" s="593"/>
      <c r="FBR220" s="593"/>
      <c r="FBS220" s="593"/>
      <c r="FBT220" s="593"/>
      <c r="FBU220" s="593"/>
      <c r="FBV220" s="593"/>
      <c r="FBW220" s="593"/>
      <c r="FBX220" s="593"/>
      <c r="FBY220" s="593"/>
      <c r="FBZ220" s="593"/>
      <c r="FCA220" s="593"/>
      <c r="FCB220" s="593"/>
      <c r="FCC220" s="593"/>
      <c r="FCD220" s="593"/>
      <c r="FCE220" s="593"/>
      <c r="FCF220" s="593"/>
      <c r="FCG220" s="593"/>
      <c r="FCH220" s="593"/>
      <c r="FCI220" s="593"/>
      <c r="FCJ220" s="593"/>
      <c r="FCK220" s="593"/>
      <c r="FCL220" s="593"/>
      <c r="FCM220" s="593"/>
      <c r="FCN220" s="593"/>
      <c r="FCO220" s="593"/>
      <c r="FCP220" s="593"/>
      <c r="FCQ220" s="593"/>
      <c r="FCR220" s="593"/>
      <c r="FCS220" s="593"/>
      <c r="FCT220" s="593"/>
      <c r="FCU220" s="593"/>
      <c r="FCV220" s="593"/>
      <c r="FCW220" s="593"/>
      <c r="FCX220" s="593"/>
      <c r="FCY220" s="593"/>
      <c r="FCZ220" s="593"/>
      <c r="FDA220" s="593"/>
      <c r="FDB220" s="593"/>
      <c r="FDC220" s="593"/>
      <c r="FDD220" s="593"/>
      <c r="FDE220" s="593"/>
      <c r="FDF220" s="593"/>
      <c r="FDG220" s="593"/>
      <c r="FDH220" s="593"/>
      <c r="FDI220" s="593"/>
      <c r="FDJ220" s="593"/>
      <c r="FDK220" s="593"/>
      <c r="FDL220" s="593"/>
      <c r="FDM220" s="593"/>
      <c r="FDN220" s="593"/>
      <c r="FDO220" s="593"/>
      <c r="FDP220" s="593"/>
      <c r="FDQ220" s="593"/>
      <c r="FDR220" s="593"/>
      <c r="FDS220" s="593"/>
      <c r="FDT220" s="593"/>
      <c r="FDU220" s="593"/>
      <c r="FDV220" s="593"/>
      <c r="FDW220" s="593"/>
      <c r="FDX220" s="593"/>
      <c r="FDY220" s="593"/>
      <c r="FDZ220" s="593"/>
      <c r="FEA220" s="593"/>
      <c r="FEB220" s="593"/>
      <c r="FEC220" s="593"/>
      <c r="FED220" s="593"/>
      <c r="FEE220" s="593"/>
      <c r="FEF220" s="593"/>
      <c r="FEG220" s="593"/>
      <c r="FEH220" s="593"/>
      <c r="FEI220" s="593"/>
      <c r="FEJ220" s="593"/>
      <c r="FEK220" s="593"/>
      <c r="FEL220" s="593"/>
      <c r="FEM220" s="593"/>
      <c r="FEN220" s="593"/>
      <c r="FEO220" s="593"/>
      <c r="FEP220" s="593"/>
      <c r="FEQ220" s="593"/>
      <c r="FER220" s="593"/>
      <c r="FES220" s="593"/>
      <c r="FET220" s="593"/>
      <c r="FEU220" s="593"/>
      <c r="FEV220" s="593"/>
      <c r="FEW220" s="593"/>
      <c r="FEX220" s="593"/>
      <c r="FEY220" s="593"/>
      <c r="FEZ220" s="593"/>
      <c r="FFA220" s="593"/>
      <c r="FFB220" s="593"/>
      <c r="FFC220" s="593"/>
      <c r="FFD220" s="593"/>
      <c r="FFE220" s="593"/>
      <c r="FFF220" s="593"/>
      <c r="FFG220" s="593"/>
      <c r="FFH220" s="593"/>
      <c r="FFI220" s="593"/>
      <c r="FFJ220" s="593"/>
      <c r="FFK220" s="593"/>
      <c r="FFL220" s="593"/>
      <c r="FFM220" s="593"/>
      <c r="FFN220" s="593"/>
      <c r="FFO220" s="593"/>
      <c r="FFP220" s="593"/>
      <c r="FFQ220" s="593"/>
      <c r="FFR220" s="593"/>
      <c r="FFS220" s="593"/>
      <c r="FFT220" s="593"/>
      <c r="FFU220" s="593"/>
      <c r="FFV220" s="593"/>
      <c r="FFW220" s="593"/>
      <c r="FFX220" s="593"/>
      <c r="FFY220" s="593"/>
      <c r="FFZ220" s="593"/>
      <c r="FGA220" s="593"/>
      <c r="FGB220" s="593"/>
      <c r="FGC220" s="593"/>
      <c r="FGD220" s="593"/>
      <c r="FGE220" s="593"/>
      <c r="FGF220" s="593"/>
      <c r="FGG220" s="593"/>
      <c r="FGH220" s="593"/>
      <c r="FGI220" s="593"/>
      <c r="FGJ220" s="593"/>
      <c r="FGK220" s="593"/>
      <c r="FGL220" s="593"/>
      <c r="FGM220" s="593"/>
      <c r="FGN220" s="593"/>
      <c r="FGO220" s="593"/>
      <c r="FGP220" s="593"/>
      <c r="FGQ220" s="593"/>
      <c r="FGR220" s="593"/>
      <c r="FGS220" s="593"/>
      <c r="FGT220" s="593"/>
      <c r="FGU220" s="593"/>
      <c r="FGV220" s="593"/>
      <c r="FGW220" s="593"/>
      <c r="FGX220" s="593"/>
      <c r="FGY220" s="593"/>
      <c r="FGZ220" s="593"/>
      <c r="FHA220" s="593"/>
      <c r="FHB220" s="593"/>
      <c r="FHC220" s="593"/>
      <c r="FHD220" s="593"/>
      <c r="FHE220" s="593"/>
      <c r="FHF220" s="593"/>
      <c r="FHG220" s="593"/>
      <c r="FHH220" s="593"/>
      <c r="FHI220" s="593"/>
      <c r="FHJ220" s="593"/>
      <c r="FHK220" s="593"/>
      <c r="FHL220" s="593"/>
      <c r="FHM220" s="593"/>
      <c r="FHN220" s="593"/>
      <c r="FHO220" s="593"/>
      <c r="FHP220" s="593"/>
      <c r="FHQ220" s="593"/>
      <c r="FHR220" s="593"/>
      <c r="FHS220" s="593"/>
      <c r="FHT220" s="593"/>
      <c r="FHU220" s="593"/>
      <c r="FHV220" s="593"/>
      <c r="FHW220" s="593"/>
      <c r="FHX220" s="593"/>
      <c r="FHY220" s="593"/>
      <c r="FHZ220" s="593"/>
      <c r="FIA220" s="593"/>
      <c r="FIB220" s="593"/>
      <c r="FIC220" s="593"/>
      <c r="FID220" s="593"/>
      <c r="FIE220" s="593"/>
      <c r="FIF220" s="593"/>
      <c r="FIG220" s="593"/>
      <c r="FIH220" s="593"/>
      <c r="FII220" s="593"/>
      <c r="FIJ220" s="593"/>
      <c r="FIK220" s="593"/>
      <c r="FIL220" s="593"/>
      <c r="FIM220" s="593"/>
      <c r="FIN220" s="593"/>
      <c r="FIO220" s="593"/>
      <c r="FIP220" s="593"/>
      <c r="FIQ220" s="593"/>
      <c r="FIR220" s="593"/>
      <c r="FIS220" s="593"/>
      <c r="FIT220" s="593"/>
      <c r="FIU220" s="593"/>
      <c r="FIV220" s="593"/>
      <c r="FIW220" s="593"/>
      <c r="FIX220" s="593"/>
      <c r="FIY220" s="593"/>
      <c r="FIZ220" s="593"/>
      <c r="FJA220" s="593"/>
      <c r="FJB220" s="593"/>
      <c r="FJC220" s="593"/>
      <c r="FJD220" s="593"/>
      <c r="FJE220" s="593"/>
      <c r="FJF220" s="593"/>
      <c r="FJG220" s="593"/>
      <c r="FJH220" s="593"/>
      <c r="FJI220" s="593"/>
      <c r="FJJ220" s="593"/>
      <c r="FJK220" s="593"/>
      <c r="FJL220" s="593"/>
      <c r="FJM220" s="593"/>
      <c r="FJN220" s="593"/>
      <c r="FJO220" s="593"/>
      <c r="FJP220" s="593"/>
      <c r="FJQ220" s="593"/>
      <c r="FJR220" s="593"/>
      <c r="FJS220" s="593"/>
      <c r="FJT220" s="593"/>
      <c r="FJU220" s="593"/>
      <c r="FJV220" s="593"/>
      <c r="FJW220" s="593"/>
      <c r="FJX220" s="593"/>
      <c r="FJY220" s="593"/>
      <c r="FJZ220" s="593"/>
      <c r="FKA220" s="593"/>
      <c r="FKB220" s="593"/>
      <c r="FKC220" s="593"/>
      <c r="FKD220" s="593"/>
      <c r="FKE220" s="593"/>
      <c r="FKF220" s="593"/>
      <c r="FKG220" s="593"/>
      <c r="FKH220" s="593"/>
      <c r="FKI220" s="593"/>
      <c r="FKJ220" s="593"/>
      <c r="FKK220" s="593"/>
      <c r="FKL220" s="593"/>
      <c r="FKM220" s="593"/>
      <c r="FKN220" s="593"/>
      <c r="FKO220" s="593"/>
      <c r="FKP220" s="593"/>
      <c r="FKQ220" s="593"/>
      <c r="FKR220" s="593"/>
      <c r="FKS220" s="593"/>
      <c r="FKT220" s="593"/>
      <c r="FKU220" s="593"/>
      <c r="FKV220" s="593"/>
      <c r="FKW220" s="593"/>
      <c r="FKX220" s="593"/>
      <c r="FKY220" s="593"/>
      <c r="FKZ220" s="593"/>
      <c r="FLA220" s="593"/>
      <c r="FLB220" s="593"/>
      <c r="FLC220" s="593"/>
      <c r="FLD220" s="593"/>
      <c r="FLE220" s="593"/>
      <c r="FLF220" s="593"/>
      <c r="FLG220" s="593"/>
      <c r="FLH220" s="593"/>
      <c r="FLI220" s="593"/>
      <c r="FLJ220" s="593"/>
      <c r="FLK220" s="593"/>
      <c r="FLL220" s="593"/>
      <c r="FLM220" s="593"/>
      <c r="FLN220" s="593"/>
      <c r="FLO220" s="593"/>
      <c r="FLP220" s="593"/>
      <c r="FLQ220" s="593"/>
      <c r="FLR220" s="593"/>
      <c r="FLS220" s="593"/>
      <c r="FLT220" s="593"/>
      <c r="FLU220" s="593"/>
      <c r="FLV220" s="593"/>
      <c r="FLW220" s="593"/>
      <c r="FLX220" s="593"/>
      <c r="FLY220" s="593"/>
      <c r="FLZ220" s="593"/>
      <c r="FMA220" s="593"/>
      <c r="FMB220" s="593"/>
      <c r="FMC220" s="593"/>
      <c r="FMD220" s="593"/>
      <c r="FME220" s="593"/>
      <c r="FMF220" s="593"/>
      <c r="FMG220" s="593"/>
      <c r="FMH220" s="593"/>
      <c r="FMI220" s="593"/>
      <c r="FMJ220" s="593"/>
      <c r="FMK220" s="593"/>
      <c r="FML220" s="593"/>
      <c r="FMM220" s="593"/>
      <c r="FMN220" s="593"/>
      <c r="FMO220" s="593"/>
      <c r="FMP220" s="593"/>
      <c r="FMQ220" s="593"/>
      <c r="FMR220" s="593"/>
      <c r="FMS220" s="593"/>
      <c r="FMT220" s="593"/>
      <c r="FMU220" s="593"/>
      <c r="FMV220" s="593"/>
      <c r="FMW220" s="593"/>
      <c r="FMX220" s="593"/>
      <c r="FMY220" s="593"/>
      <c r="FMZ220" s="593"/>
      <c r="FNA220" s="593"/>
      <c r="FNB220" s="593"/>
      <c r="FNC220" s="593"/>
      <c r="FND220" s="593"/>
      <c r="FNE220" s="593"/>
      <c r="FNF220" s="593"/>
      <c r="FNG220" s="593"/>
      <c r="FNH220" s="593"/>
      <c r="FNI220" s="593"/>
      <c r="FNJ220" s="593"/>
      <c r="FNK220" s="593"/>
      <c r="FNL220" s="593"/>
      <c r="FNM220" s="593"/>
      <c r="FNN220" s="593"/>
      <c r="FNO220" s="593"/>
      <c r="FNP220" s="593"/>
      <c r="FNQ220" s="593"/>
      <c r="FNR220" s="593"/>
      <c r="FNS220" s="593"/>
      <c r="FNT220" s="593"/>
      <c r="FNU220" s="593"/>
      <c r="FNV220" s="593"/>
      <c r="FNW220" s="593"/>
      <c r="FNX220" s="593"/>
      <c r="FNY220" s="593"/>
      <c r="FNZ220" s="593"/>
      <c r="FOA220" s="593"/>
      <c r="FOB220" s="593"/>
      <c r="FOC220" s="593"/>
      <c r="FOD220" s="593"/>
      <c r="FOE220" s="593"/>
      <c r="FOF220" s="593"/>
      <c r="FOG220" s="593"/>
      <c r="FOH220" s="593"/>
      <c r="FOI220" s="593"/>
      <c r="FOJ220" s="593"/>
      <c r="FOK220" s="593"/>
      <c r="FOL220" s="593"/>
      <c r="FOM220" s="593"/>
      <c r="FON220" s="593"/>
      <c r="FOO220" s="593"/>
      <c r="FOP220" s="593"/>
      <c r="FOQ220" s="593"/>
      <c r="FOR220" s="593"/>
      <c r="FOS220" s="593"/>
      <c r="FOT220" s="593"/>
      <c r="FOU220" s="593"/>
      <c r="FOV220" s="593"/>
      <c r="FOW220" s="593"/>
      <c r="FOX220" s="593"/>
      <c r="FOY220" s="593"/>
      <c r="FOZ220" s="593"/>
      <c r="FPA220" s="593"/>
      <c r="FPB220" s="593"/>
      <c r="FPC220" s="593"/>
      <c r="FPD220" s="593"/>
      <c r="FPE220" s="593"/>
      <c r="FPF220" s="593"/>
      <c r="FPG220" s="593"/>
      <c r="FPH220" s="593"/>
      <c r="FPI220" s="593"/>
      <c r="FPJ220" s="593"/>
      <c r="FPK220" s="593"/>
      <c r="FPL220" s="593"/>
      <c r="FPM220" s="593"/>
      <c r="FPN220" s="593"/>
      <c r="FPO220" s="593"/>
      <c r="FPP220" s="593"/>
      <c r="FPQ220" s="593"/>
      <c r="FPR220" s="593"/>
      <c r="FPS220" s="593"/>
      <c r="FPT220" s="593"/>
      <c r="FPU220" s="593"/>
      <c r="FPV220" s="593"/>
      <c r="FPW220" s="593"/>
      <c r="FPX220" s="593"/>
      <c r="FPY220" s="593"/>
      <c r="FPZ220" s="593"/>
      <c r="FQA220" s="593"/>
      <c r="FQB220" s="593"/>
      <c r="FQC220" s="593"/>
      <c r="FQD220" s="593"/>
      <c r="FQE220" s="593"/>
      <c r="FQF220" s="593"/>
      <c r="FQG220" s="593"/>
      <c r="FQH220" s="593"/>
      <c r="FQI220" s="593"/>
      <c r="FQJ220" s="593"/>
      <c r="FQK220" s="593"/>
      <c r="FQL220" s="593"/>
      <c r="FQM220" s="593"/>
      <c r="FQN220" s="593"/>
      <c r="FQO220" s="593"/>
      <c r="FQP220" s="593"/>
      <c r="FQQ220" s="593"/>
      <c r="FQR220" s="593"/>
      <c r="FQS220" s="593"/>
      <c r="FQT220" s="593"/>
      <c r="FQU220" s="593"/>
      <c r="FQV220" s="593"/>
      <c r="FQW220" s="593"/>
      <c r="FQX220" s="593"/>
      <c r="FQY220" s="593"/>
      <c r="FQZ220" s="593"/>
      <c r="FRA220" s="593"/>
      <c r="FRB220" s="593"/>
      <c r="FRC220" s="593"/>
      <c r="FRD220" s="593"/>
      <c r="FRE220" s="593"/>
      <c r="FRF220" s="593"/>
      <c r="FRG220" s="593"/>
      <c r="FRH220" s="593"/>
      <c r="FRI220" s="593"/>
      <c r="FRJ220" s="593"/>
      <c r="FRK220" s="593"/>
      <c r="FRL220" s="593"/>
      <c r="FRM220" s="593"/>
      <c r="FRN220" s="593"/>
      <c r="FRO220" s="593"/>
      <c r="FRP220" s="593"/>
      <c r="FRQ220" s="593"/>
      <c r="FRR220" s="593"/>
      <c r="FRS220" s="593"/>
      <c r="FRT220" s="593"/>
      <c r="FRU220" s="593"/>
      <c r="FRV220" s="593"/>
      <c r="FRW220" s="593"/>
      <c r="FRX220" s="593"/>
      <c r="FRY220" s="593"/>
      <c r="FRZ220" s="593"/>
      <c r="FSA220" s="593"/>
      <c r="FSB220" s="593"/>
      <c r="FSC220" s="593"/>
      <c r="FSD220" s="593"/>
      <c r="FSE220" s="593"/>
      <c r="FSF220" s="593"/>
      <c r="FSG220" s="593"/>
      <c r="FSH220" s="593"/>
      <c r="FSI220" s="593"/>
      <c r="FSJ220" s="593"/>
      <c r="FSK220" s="593"/>
      <c r="FSL220" s="593"/>
      <c r="FSM220" s="593"/>
      <c r="FSN220" s="593"/>
      <c r="FSO220" s="593"/>
      <c r="FSP220" s="593"/>
      <c r="FSQ220" s="593"/>
      <c r="FSR220" s="593"/>
      <c r="FSS220" s="593"/>
      <c r="FST220" s="593"/>
      <c r="FSU220" s="593"/>
      <c r="FSV220" s="593"/>
      <c r="FSW220" s="593"/>
      <c r="FSX220" s="593"/>
      <c r="FSY220" s="593"/>
      <c r="FSZ220" s="593"/>
      <c r="FTA220" s="593"/>
      <c r="FTB220" s="593"/>
      <c r="FTC220" s="593"/>
      <c r="FTD220" s="593"/>
      <c r="FTE220" s="593"/>
      <c r="FTF220" s="593"/>
      <c r="FTG220" s="593"/>
      <c r="FTH220" s="593"/>
      <c r="FTI220" s="593"/>
      <c r="FTJ220" s="593"/>
      <c r="FTK220" s="593"/>
      <c r="FTL220" s="593"/>
      <c r="FTM220" s="593"/>
      <c r="FTN220" s="593"/>
      <c r="FTO220" s="593"/>
      <c r="FTP220" s="593"/>
      <c r="FTQ220" s="593"/>
      <c r="FTR220" s="593"/>
      <c r="FTS220" s="593"/>
      <c r="FTT220" s="593"/>
      <c r="FTU220" s="593"/>
      <c r="FTV220" s="593"/>
      <c r="FTW220" s="593"/>
      <c r="FTX220" s="593"/>
      <c r="FTY220" s="593"/>
      <c r="FTZ220" s="593"/>
      <c r="FUA220" s="593"/>
      <c r="FUB220" s="593"/>
      <c r="FUC220" s="593"/>
      <c r="FUD220" s="593"/>
      <c r="FUE220" s="593"/>
      <c r="FUF220" s="593"/>
      <c r="FUG220" s="593"/>
      <c r="FUH220" s="593"/>
      <c r="FUI220" s="593"/>
      <c r="FUJ220" s="593"/>
      <c r="FUK220" s="593"/>
      <c r="FUL220" s="593"/>
      <c r="FUM220" s="593"/>
      <c r="FUN220" s="593"/>
      <c r="FUO220" s="593"/>
      <c r="FUP220" s="593"/>
      <c r="FUQ220" s="593"/>
      <c r="FUR220" s="593"/>
      <c r="FUS220" s="593"/>
      <c r="FUT220" s="593"/>
      <c r="FUU220" s="593"/>
      <c r="FUV220" s="593"/>
      <c r="FUW220" s="593"/>
      <c r="FUX220" s="593"/>
      <c r="FUY220" s="593"/>
      <c r="FUZ220" s="593"/>
      <c r="FVA220" s="593"/>
      <c r="FVB220" s="593"/>
      <c r="FVC220" s="593"/>
      <c r="FVD220" s="593"/>
      <c r="FVE220" s="593"/>
      <c r="FVF220" s="593"/>
      <c r="FVG220" s="593"/>
      <c r="FVH220" s="593"/>
      <c r="FVI220" s="593"/>
      <c r="FVJ220" s="593"/>
      <c r="FVK220" s="593"/>
      <c r="FVL220" s="593"/>
      <c r="FVM220" s="593"/>
      <c r="FVN220" s="593"/>
      <c r="FVO220" s="593"/>
      <c r="FVP220" s="593"/>
      <c r="FVQ220" s="593"/>
      <c r="FVR220" s="593"/>
      <c r="FVS220" s="593"/>
      <c r="FVT220" s="593"/>
      <c r="FVU220" s="593"/>
      <c r="FVV220" s="593"/>
      <c r="FVW220" s="593"/>
      <c r="FVX220" s="593"/>
      <c r="FVY220" s="593"/>
      <c r="FVZ220" s="593"/>
      <c r="FWA220" s="593"/>
      <c r="FWB220" s="593"/>
      <c r="FWC220" s="593"/>
      <c r="FWD220" s="593"/>
      <c r="FWE220" s="593"/>
      <c r="FWF220" s="593"/>
      <c r="FWG220" s="593"/>
      <c r="FWH220" s="593"/>
      <c r="FWI220" s="593"/>
      <c r="FWJ220" s="593"/>
      <c r="FWK220" s="593"/>
      <c r="FWL220" s="593"/>
      <c r="FWM220" s="593"/>
      <c r="FWN220" s="593"/>
      <c r="FWO220" s="593"/>
      <c r="FWP220" s="593"/>
      <c r="FWQ220" s="593"/>
      <c r="FWR220" s="593"/>
      <c r="FWS220" s="593"/>
      <c r="FWT220" s="593"/>
      <c r="FWU220" s="593"/>
      <c r="FWV220" s="593"/>
      <c r="FWW220" s="593"/>
      <c r="FWX220" s="593"/>
      <c r="FWY220" s="593"/>
      <c r="FWZ220" s="593"/>
      <c r="FXA220" s="593"/>
      <c r="FXB220" s="593"/>
      <c r="FXC220" s="593"/>
      <c r="FXD220" s="593"/>
      <c r="FXE220" s="593"/>
      <c r="FXF220" s="593"/>
      <c r="FXG220" s="593"/>
      <c r="FXH220" s="593"/>
      <c r="FXI220" s="593"/>
      <c r="FXJ220" s="593"/>
      <c r="FXK220" s="593"/>
      <c r="FXL220" s="593"/>
      <c r="FXM220" s="593"/>
      <c r="FXN220" s="593"/>
      <c r="FXO220" s="593"/>
      <c r="FXP220" s="593"/>
      <c r="FXQ220" s="593"/>
      <c r="FXR220" s="593"/>
      <c r="FXS220" s="593"/>
      <c r="FXT220" s="593"/>
      <c r="FXU220" s="593"/>
      <c r="FXV220" s="593"/>
      <c r="FXW220" s="593"/>
      <c r="FXX220" s="593"/>
      <c r="FXY220" s="593"/>
      <c r="FXZ220" s="593"/>
      <c r="FYA220" s="593"/>
      <c r="FYB220" s="593"/>
      <c r="FYC220" s="593"/>
      <c r="FYD220" s="593"/>
      <c r="FYE220" s="593"/>
      <c r="FYF220" s="593"/>
      <c r="FYG220" s="593"/>
      <c r="FYH220" s="593"/>
      <c r="FYI220" s="593"/>
      <c r="FYJ220" s="593"/>
      <c r="FYK220" s="593"/>
      <c r="FYL220" s="593"/>
      <c r="FYM220" s="593"/>
      <c r="FYN220" s="593"/>
      <c r="FYO220" s="593"/>
      <c r="FYP220" s="593"/>
      <c r="FYQ220" s="593"/>
      <c r="FYR220" s="593"/>
      <c r="FYS220" s="593"/>
      <c r="FYT220" s="593"/>
      <c r="FYU220" s="593"/>
      <c r="FYV220" s="593"/>
      <c r="FYW220" s="593"/>
      <c r="FYX220" s="593"/>
      <c r="FYY220" s="593"/>
      <c r="FYZ220" s="593"/>
      <c r="FZA220" s="593"/>
      <c r="FZB220" s="593"/>
      <c r="FZC220" s="593"/>
      <c r="FZD220" s="593"/>
      <c r="FZE220" s="593"/>
      <c r="FZF220" s="593"/>
      <c r="FZG220" s="593"/>
      <c r="FZH220" s="593"/>
      <c r="FZI220" s="593"/>
      <c r="FZJ220" s="593"/>
      <c r="FZK220" s="593"/>
      <c r="FZL220" s="593"/>
      <c r="FZM220" s="593"/>
      <c r="FZN220" s="593"/>
      <c r="FZO220" s="593"/>
      <c r="FZP220" s="593"/>
      <c r="FZQ220" s="593"/>
      <c r="FZR220" s="593"/>
      <c r="FZS220" s="593"/>
      <c r="FZT220" s="593"/>
      <c r="FZU220" s="593"/>
      <c r="FZV220" s="593"/>
      <c r="FZW220" s="593"/>
      <c r="FZX220" s="593"/>
      <c r="FZY220" s="593"/>
      <c r="FZZ220" s="593"/>
      <c r="GAA220" s="593"/>
      <c r="GAB220" s="593"/>
      <c r="GAC220" s="593"/>
      <c r="GAD220" s="593"/>
      <c r="GAE220" s="593"/>
      <c r="GAF220" s="593"/>
      <c r="GAG220" s="593"/>
      <c r="GAH220" s="593"/>
      <c r="GAI220" s="593"/>
      <c r="GAJ220" s="593"/>
      <c r="GAK220" s="593"/>
      <c r="GAL220" s="593"/>
      <c r="GAM220" s="593"/>
      <c r="GAN220" s="593"/>
      <c r="GAO220" s="593"/>
      <c r="GAP220" s="593"/>
      <c r="GAQ220" s="593"/>
      <c r="GAR220" s="593"/>
      <c r="GAS220" s="593"/>
      <c r="GAT220" s="593"/>
      <c r="GAU220" s="593"/>
      <c r="GAV220" s="593"/>
      <c r="GAW220" s="593"/>
      <c r="GAX220" s="593"/>
      <c r="GAY220" s="593"/>
      <c r="GAZ220" s="593"/>
      <c r="GBA220" s="593"/>
      <c r="GBB220" s="593"/>
      <c r="GBC220" s="593"/>
      <c r="GBD220" s="593"/>
      <c r="GBE220" s="593"/>
      <c r="GBF220" s="593"/>
      <c r="GBG220" s="593"/>
      <c r="GBH220" s="593"/>
      <c r="GBI220" s="593"/>
      <c r="GBJ220" s="593"/>
      <c r="GBK220" s="593"/>
      <c r="GBL220" s="593"/>
      <c r="GBM220" s="593"/>
      <c r="GBN220" s="593"/>
      <c r="GBO220" s="593"/>
      <c r="GBP220" s="593"/>
      <c r="GBQ220" s="593"/>
      <c r="GBR220" s="593"/>
      <c r="GBS220" s="593"/>
      <c r="GBT220" s="593"/>
      <c r="GBU220" s="593"/>
      <c r="GBV220" s="593"/>
      <c r="GBW220" s="593"/>
      <c r="GBX220" s="593"/>
      <c r="GBY220" s="593"/>
      <c r="GBZ220" s="593"/>
      <c r="GCA220" s="593"/>
      <c r="GCB220" s="593"/>
      <c r="GCC220" s="593"/>
      <c r="GCD220" s="593"/>
      <c r="GCE220" s="593"/>
      <c r="GCF220" s="593"/>
      <c r="GCG220" s="593"/>
      <c r="GCH220" s="593"/>
      <c r="GCI220" s="593"/>
      <c r="GCJ220" s="593"/>
      <c r="GCK220" s="593"/>
      <c r="GCL220" s="593"/>
      <c r="GCM220" s="593"/>
      <c r="GCN220" s="593"/>
      <c r="GCO220" s="593"/>
      <c r="GCP220" s="593"/>
      <c r="GCQ220" s="593"/>
      <c r="GCR220" s="593"/>
      <c r="GCS220" s="593"/>
      <c r="GCT220" s="593"/>
      <c r="GCU220" s="593"/>
      <c r="GCV220" s="593"/>
      <c r="GCW220" s="593"/>
      <c r="GCX220" s="593"/>
      <c r="GCY220" s="593"/>
      <c r="GCZ220" s="593"/>
      <c r="GDA220" s="593"/>
      <c r="GDB220" s="593"/>
      <c r="GDC220" s="593"/>
      <c r="GDD220" s="593"/>
      <c r="GDE220" s="593"/>
      <c r="GDF220" s="593"/>
      <c r="GDG220" s="593"/>
      <c r="GDH220" s="593"/>
      <c r="GDI220" s="593"/>
      <c r="GDJ220" s="593"/>
      <c r="GDK220" s="593"/>
      <c r="GDL220" s="593"/>
      <c r="GDM220" s="593"/>
      <c r="GDN220" s="593"/>
      <c r="GDO220" s="593"/>
      <c r="GDP220" s="593"/>
      <c r="GDQ220" s="593"/>
      <c r="GDR220" s="593"/>
      <c r="GDS220" s="593"/>
      <c r="GDT220" s="593"/>
      <c r="GDU220" s="593"/>
      <c r="GDV220" s="593"/>
      <c r="GDW220" s="593"/>
      <c r="GDX220" s="593"/>
      <c r="GDY220" s="593"/>
      <c r="GDZ220" s="593"/>
      <c r="GEA220" s="593"/>
      <c r="GEB220" s="593"/>
      <c r="GEC220" s="593"/>
      <c r="GED220" s="593"/>
      <c r="GEE220" s="593"/>
      <c r="GEF220" s="593"/>
      <c r="GEG220" s="593"/>
      <c r="GEH220" s="593"/>
      <c r="GEI220" s="593"/>
      <c r="GEJ220" s="593"/>
      <c r="GEK220" s="593"/>
      <c r="GEL220" s="593"/>
      <c r="GEM220" s="593"/>
      <c r="GEN220" s="593"/>
      <c r="GEO220" s="593"/>
      <c r="GEP220" s="593"/>
      <c r="GEQ220" s="593"/>
      <c r="GER220" s="593"/>
      <c r="GES220" s="593"/>
      <c r="GET220" s="593"/>
      <c r="GEU220" s="593"/>
      <c r="GEV220" s="593"/>
      <c r="GEW220" s="593"/>
      <c r="GEX220" s="593"/>
      <c r="GEY220" s="593"/>
      <c r="GEZ220" s="593"/>
      <c r="GFA220" s="593"/>
      <c r="GFB220" s="593"/>
      <c r="GFC220" s="593"/>
      <c r="GFD220" s="593"/>
      <c r="GFE220" s="593"/>
      <c r="GFF220" s="593"/>
      <c r="GFG220" s="593"/>
      <c r="GFH220" s="593"/>
      <c r="GFI220" s="593"/>
      <c r="GFJ220" s="593"/>
      <c r="GFK220" s="593"/>
      <c r="GFL220" s="593"/>
      <c r="GFM220" s="593"/>
      <c r="GFN220" s="593"/>
      <c r="GFO220" s="593"/>
      <c r="GFP220" s="593"/>
      <c r="GFQ220" s="593"/>
      <c r="GFR220" s="593"/>
      <c r="GFS220" s="593"/>
      <c r="GFT220" s="593"/>
      <c r="GFU220" s="593"/>
      <c r="GFV220" s="593"/>
      <c r="GFW220" s="593"/>
      <c r="GFX220" s="593"/>
      <c r="GFY220" s="593"/>
      <c r="GFZ220" s="593"/>
      <c r="GGA220" s="593"/>
      <c r="GGB220" s="593"/>
      <c r="GGC220" s="593"/>
      <c r="GGD220" s="593"/>
      <c r="GGE220" s="593"/>
      <c r="GGF220" s="593"/>
      <c r="GGG220" s="593"/>
      <c r="GGH220" s="593"/>
      <c r="GGI220" s="593"/>
      <c r="GGJ220" s="593"/>
      <c r="GGK220" s="593"/>
      <c r="GGL220" s="593"/>
      <c r="GGM220" s="593"/>
      <c r="GGN220" s="593"/>
      <c r="GGO220" s="593"/>
      <c r="GGP220" s="593"/>
      <c r="GGQ220" s="593"/>
      <c r="GGR220" s="593"/>
      <c r="GGS220" s="593"/>
      <c r="GGT220" s="593"/>
      <c r="GGU220" s="593"/>
      <c r="GGV220" s="593"/>
      <c r="GGW220" s="593"/>
      <c r="GGX220" s="593"/>
      <c r="GGY220" s="593"/>
      <c r="GGZ220" s="593"/>
      <c r="GHA220" s="593"/>
      <c r="GHB220" s="593"/>
      <c r="GHC220" s="593"/>
      <c r="GHD220" s="593"/>
      <c r="GHE220" s="593"/>
      <c r="GHF220" s="593"/>
      <c r="GHG220" s="593"/>
      <c r="GHH220" s="593"/>
      <c r="GHI220" s="593"/>
      <c r="GHJ220" s="593"/>
      <c r="GHK220" s="593"/>
      <c r="GHL220" s="593"/>
      <c r="GHM220" s="593"/>
      <c r="GHN220" s="593"/>
      <c r="GHO220" s="593"/>
      <c r="GHP220" s="593"/>
      <c r="GHQ220" s="593"/>
      <c r="GHR220" s="593"/>
      <c r="GHS220" s="593"/>
      <c r="GHT220" s="593"/>
      <c r="GHU220" s="593"/>
      <c r="GHV220" s="593"/>
      <c r="GHW220" s="593"/>
      <c r="GHX220" s="593"/>
      <c r="GHY220" s="593"/>
      <c r="GHZ220" s="593"/>
      <c r="GIA220" s="593"/>
      <c r="GIB220" s="593"/>
      <c r="GIC220" s="593"/>
      <c r="GID220" s="593"/>
      <c r="GIE220" s="593"/>
      <c r="GIF220" s="593"/>
      <c r="GIG220" s="593"/>
      <c r="GIH220" s="593"/>
      <c r="GII220" s="593"/>
      <c r="GIJ220" s="593"/>
      <c r="GIK220" s="593"/>
      <c r="GIL220" s="593"/>
      <c r="GIM220" s="593"/>
      <c r="GIN220" s="593"/>
      <c r="GIO220" s="593"/>
      <c r="GIP220" s="593"/>
      <c r="GIQ220" s="593"/>
      <c r="GIR220" s="593"/>
      <c r="GIS220" s="593"/>
      <c r="GIT220" s="593"/>
      <c r="GIU220" s="593"/>
      <c r="GIV220" s="593"/>
      <c r="GIW220" s="593"/>
      <c r="GIX220" s="593"/>
      <c r="GIY220" s="593"/>
      <c r="GIZ220" s="593"/>
      <c r="GJA220" s="593"/>
      <c r="GJB220" s="593"/>
      <c r="GJC220" s="593"/>
      <c r="GJD220" s="593"/>
      <c r="GJE220" s="593"/>
      <c r="GJF220" s="593"/>
      <c r="GJG220" s="593"/>
      <c r="GJH220" s="593"/>
      <c r="GJI220" s="593"/>
      <c r="GJJ220" s="593"/>
      <c r="GJK220" s="593"/>
      <c r="GJL220" s="593"/>
      <c r="GJM220" s="593"/>
      <c r="GJN220" s="593"/>
      <c r="GJO220" s="593"/>
      <c r="GJP220" s="593"/>
      <c r="GJQ220" s="593"/>
      <c r="GJR220" s="593"/>
      <c r="GJS220" s="593"/>
      <c r="GJT220" s="593"/>
      <c r="GJU220" s="593"/>
      <c r="GJV220" s="593"/>
      <c r="GJW220" s="593"/>
      <c r="GJX220" s="593"/>
      <c r="GJY220" s="593"/>
      <c r="GJZ220" s="593"/>
      <c r="GKA220" s="593"/>
      <c r="GKB220" s="593"/>
      <c r="GKC220" s="593"/>
      <c r="GKD220" s="593"/>
      <c r="GKE220" s="593"/>
      <c r="GKF220" s="593"/>
      <c r="GKG220" s="593"/>
      <c r="GKH220" s="593"/>
      <c r="GKI220" s="593"/>
      <c r="GKJ220" s="593"/>
      <c r="GKK220" s="593"/>
      <c r="GKL220" s="593"/>
      <c r="GKM220" s="593"/>
      <c r="GKN220" s="593"/>
      <c r="GKO220" s="593"/>
      <c r="GKP220" s="593"/>
      <c r="GKQ220" s="593"/>
      <c r="GKR220" s="593"/>
      <c r="GKS220" s="593"/>
      <c r="GKT220" s="593"/>
      <c r="GKU220" s="593"/>
      <c r="GKV220" s="593"/>
      <c r="GKW220" s="593"/>
      <c r="GKX220" s="593"/>
      <c r="GKY220" s="593"/>
      <c r="GKZ220" s="593"/>
      <c r="GLA220" s="593"/>
      <c r="GLB220" s="593"/>
      <c r="GLC220" s="593"/>
      <c r="GLD220" s="593"/>
      <c r="GLE220" s="593"/>
      <c r="GLF220" s="593"/>
      <c r="GLG220" s="593"/>
      <c r="GLH220" s="593"/>
      <c r="GLI220" s="593"/>
      <c r="GLJ220" s="593"/>
      <c r="GLK220" s="593"/>
      <c r="GLL220" s="593"/>
      <c r="GLM220" s="593"/>
      <c r="GLN220" s="593"/>
      <c r="GLO220" s="593"/>
      <c r="GLP220" s="593"/>
      <c r="GLQ220" s="593"/>
      <c r="GLR220" s="593"/>
      <c r="GLS220" s="593"/>
      <c r="GLT220" s="593"/>
      <c r="GLU220" s="593"/>
      <c r="GLV220" s="593"/>
      <c r="GLW220" s="593"/>
      <c r="GLX220" s="593"/>
      <c r="GLY220" s="593"/>
      <c r="GLZ220" s="593"/>
      <c r="GMA220" s="593"/>
      <c r="GMB220" s="593"/>
      <c r="GMC220" s="593"/>
      <c r="GMD220" s="593"/>
      <c r="GME220" s="593"/>
      <c r="GMF220" s="593"/>
      <c r="GMG220" s="593"/>
      <c r="GMH220" s="593"/>
      <c r="GMI220" s="593"/>
      <c r="GMJ220" s="593"/>
      <c r="GMK220" s="593"/>
      <c r="GML220" s="593"/>
      <c r="GMM220" s="593"/>
      <c r="GMN220" s="593"/>
      <c r="GMO220" s="593"/>
      <c r="GMP220" s="593"/>
      <c r="GMQ220" s="593"/>
      <c r="GMR220" s="593"/>
      <c r="GMS220" s="593"/>
      <c r="GMT220" s="593"/>
      <c r="GMU220" s="593"/>
      <c r="GMV220" s="593"/>
      <c r="GMW220" s="593"/>
      <c r="GMX220" s="593"/>
      <c r="GMY220" s="593"/>
      <c r="GMZ220" s="593"/>
      <c r="GNA220" s="593"/>
      <c r="GNB220" s="593"/>
      <c r="GNC220" s="593"/>
      <c r="GND220" s="593"/>
      <c r="GNE220" s="593"/>
      <c r="GNF220" s="593"/>
      <c r="GNG220" s="593"/>
      <c r="GNH220" s="593"/>
      <c r="GNI220" s="593"/>
      <c r="GNJ220" s="593"/>
      <c r="GNK220" s="593"/>
      <c r="GNL220" s="593"/>
      <c r="GNM220" s="593"/>
      <c r="GNN220" s="593"/>
      <c r="GNO220" s="593"/>
      <c r="GNP220" s="593"/>
      <c r="GNQ220" s="593"/>
      <c r="GNR220" s="593"/>
      <c r="GNS220" s="593"/>
      <c r="GNT220" s="593"/>
      <c r="GNU220" s="593"/>
      <c r="GNV220" s="593"/>
      <c r="GNW220" s="593"/>
      <c r="GNX220" s="593"/>
      <c r="GNY220" s="593"/>
      <c r="GNZ220" s="593"/>
      <c r="GOA220" s="593"/>
      <c r="GOB220" s="593"/>
      <c r="GOC220" s="593"/>
      <c r="GOD220" s="593"/>
      <c r="GOE220" s="593"/>
      <c r="GOF220" s="593"/>
      <c r="GOG220" s="593"/>
      <c r="GOH220" s="593"/>
      <c r="GOI220" s="593"/>
      <c r="GOJ220" s="593"/>
      <c r="GOK220" s="593"/>
      <c r="GOL220" s="593"/>
      <c r="GOM220" s="593"/>
      <c r="GON220" s="593"/>
      <c r="GOO220" s="593"/>
      <c r="GOP220" s="593"/>
      <c r="GOQ220" s="593"/>
      <c r="GOR220" s="593"/>
      <c r="GOS220" s="593"/>
      <c r="GOT220" s="593"/>
      <c r="GOU220" s="593"/>
      <c r="GOV220" s="593"/>
      <c r="GOW220" s="593"/>
      <c r="GOX220" s="593"/>
      <c r="GOY220" s="593"/>
      <c r="GOZ220" s="593"/>
      <c r="GPA220" s="593"/>
      <c r="GPB220" s="593"/>
      <c r="GPC220" s="593"/>
      <c r="GPD220" s="593"/>
      <c r="GPE220" s="593"/>
      <c r="GPF220" s="593"/>
      <c r="GPG220" s="593"/>
      <c r="GPH220" s="593"/>
      <c r="GPI220" s="593"/>
      <c r="GPJ220" s="593"/>
      <c r="GPK220" s="593"/>
      <c r="GPL220" s="593"/>
      <c r="GPM220" s="593"/>
      <c r="GPN220" s="593"/>
      <c r="GPO220" s="593"/>
      <c r="GPP220" s="593"/>
      <c r="GPQ220" s="593"/>
      <c r="GPR220" s="593"/>
      <c r="GPS220" s="593"/>
      <c r="GPT220" s="593"/>
      <c r="GPU220" s="593"/>
      <c r="GPV220" s="593"/>
      <c r="GPW220" s="593"/>
      <c r="GPX220" s="593"/>
      <c r="GPY220" s="593"/>
      <c r="GPZ220" s="593"/>
      <c r="GQA220" s="593"/>
      <c r="GQB220" s="593"/>
      <c r="GQC220" s="593"/>
      <c r="GQD220" s="593"/>
      <c r="GQE220" s="593"/>
      <c r="GQF220" s="593"/>
      <c r="GQG220" s="593"/>
      <c r="GQH220" s="593"/>
      <c r="GQI220" s="593"/>
      <c r="GQJ220" s="593"/>
      <c r="GQK220" s="593"/>
      <c r="GQL220" s="593"/>
      <c r="GQM220" s="593"/>
      <c r="GQN220" s="593"/>
      <c r="GQO220" s="593"/>
      <c r="GQP220" s="593"/>
      <c r="GQQ220" s="593"/>
      <c r="GQR220" s="593"/>
      <c r="GQS220" s="593"/>
      <c r="GQT220" s="593"/>
      <c r="GQU220" s="593"/>
      <c r="GQV220" s="593"/>
      <c r="GQW220" s="593"/>
      <c r="GQX220" s="593"/>
      <c r="GQY220" s="593"/>
      <c r="GQZ220" s="593"/>
      <c r="GRA220" s="593"/>
      <c r="GRB220" s="593"/>
      <c r="GRC220" s="593"/>
      <c r="GRD220" s="593"/>
      <c r="GRE220" s="593"/>
      <c r="GRF220" s="593"/>
      <c r="GRG220" s="593"/>
      <c r="GRH220" s="593"/>
      <c r="GRI220" s="593"/>
      <c r="GRJ220" s="593"/>
      <c r="GRK220" s="593"/>
      <c r="GRL220" s="593"/>
      <c r="GRM220" s="593"/>
      <c r="GRN220" s="593"/>
      <c r="GRO220" s="593"/>
      <c r="GRP220" s="593"/>
      <c r="GRQ220" s="593"/>
      <c r="GRR220" s="593"/>
      <c r="GRS220" s="593"/>
      <c r="GRT220" s="593"/>
      <c r="GRU220" s="593"/>
      <c r="GRV220" s="593"/>
      <c r="GRW220" s="593"/>
      <c r="GRX220" s="593"/>
      <c r="GRY220" s="593"/>
      <c r="GRZ220" s="593"/>
      <c r="GSA220" s="593"/>
      <c r="GSB220" s="593"/>
      <c r="GSC220" s="593"/>
      <c r="GSD220" s="593"/>
      <c r="GSE220" s="593"/>
      <c r="GSF220" s="593"/>
      <c r="GSG220" s="593"/>
      <c r="GSH220" s="593"/>
      <c r="GSI220" s="593"/>
      <c r="GSJ220" s="593"/>
      <c r="GSK220" s="593"/>
      <c r="GSL220" s="593"/>
      <c r="GSM220" s="593"/>
      <c r="GSN220" s="593"/>
      <c r="GSO220" s="593"/>
      <c r="GSP220" s="593"/>
      <c r="GSQ220" s="593"/>
      <c r="GSR220" s="593"/>
      <c r="GSS220" s="593"/>
      <c r="GST220" s="593"/>
      <c r="GSU220" s="593"/>
      <c r="GSV220" s="593"/>
      <c r="GSW220" s="593"/>
      <c r="GSX220" s="593"/>
      <c r="GSY220" s="593"/>
      <c r="GSZ220" s="593"/>
      <c r="GTA220" s="593"/>
      <c r="GTB220" s="593"/>
      <c r="GTC220" s="593"/>
      <c r="GTD220" s="593"/>
      <c r="GTE220" s="593"/>
      <c r="GTF220" s="593"/>
      <c r="GTG220" s="593"/>
      <c r="GTH220" s="593"/>
      <c r="GTI220" s="593"/>
      <c r="GTJ220" s="593"/>
      <c r="GTK220" s="593"/>
      <c r="GTL220" s="593"/>
      <c r="GTM220" s="593"/>
      <c r="GTN220" s="593"/>
      <c r="GTO220" s="593"/>
      <c r="GTP220" s="593"/>
      <c r="GTQ220" s="593"/>
      <c r="GTR220" s="593"/>
      <c r="GTS220" s="593"/>
      <c r="GTT220" s="593"/>
      <c r="GTU220" s="593"/>
      <c r="GTV220" s="593"/>
      <c r="GTW220" s="593"/>
      <c r="GTX220" s="593"/>
      <c r="GTY220" s="593"/>
      <c r="GTZ220" s="593"/>
      <c r="GUA220" s="593"/>
      <c r="GUB220" s="593"/>
      <c r="GUC220" s="593"/>
      <c r="GUD220" s="593"/>
      <c r="GUE220" s="593"/>
      <c r="GUF220" s="593"/>
      <c r="GUG220" s="593"/>
      <c r="GUH220" s="593"/>
      <c r="GUI220" s="593"/>
      <c r="GUJ220" s="593"/>
      <c r="GUK220" s="593"/>
      <c r="GUL220" s="593"/>
      <c r="GUM220" s="593"/>
      <c r="GUN220" s="593"/>
      <c r="GUO220" s="593"/>
      <c r="GUP220" s="593"/>
      <c r="GUQ220" s="593"/>
      <c r="GUR220" s="593"/>
      <c r="GUS220" s="593"/>
      <c r="GUT220" s="593"/>
      <c r="GUU220" s="593"/>
      <c r="GUV220" s="593"/>
      <c r="GUW220" s="593"/>
      <c r="GUX220" s="593"/>
      <c r="GUY220" s="593"/>
      <c r="GUZ220" s="593"/>
      <c r="GVA220" s="593"/>
      <c r="GVB220" s="593"/>
      <c r="GVC220" s="593"/>
      <c r="GVD220" s="593"/>
      <c r="GVE220" s="593"/>
      <c r="GVF220" s="593"/>
      <c r="GVG220" s="593"/>
      <c r="GVH220" s="593"/>
      <c r="GVI220" s="593"/>
      <c r="GVJ220" s="593"/>
      <c r="GVK220" s="593"/>
      <c r="GVL220" s="593"/>
      <c r="GVM220" s="593"/>
      <c r="GVN220" s="593"/>
      <c r="GVO220" s="593"/>
      <c r="GVP220" s="593"/>
      <c r="GVQ220" s="593"/>
      <c r="GVR220" s="593"/>
      <c r="GVS220" s="593"/>
      <c r="GVT220" s="593"/>
      <c r="GVU220" s="593"/>
      <c r="GVV220" s="593"/>
      <c r="GVW220" s="593"/>
      <c r="GVX220" s="593"/>
      <c r="GVY220" s="593"/>
      <c r="GVZ220" s="593"/>
      <c r="GWA220" s="593"/>
      <c r="GWB220" s="593"/>
      <c r="GWC220" s="593"/>
      <c r="GWD220" s="593"/>
      <c r="GWE220" s="593"/>
      <c r="GWF220" s="593"/>
      <c r="GWG220" s="593"/>
      <c r="GWH220" s="593"/>
      <c r="GWI220" s="593"/>
      <c r="GWJ220" s="593"/>
      <c r="GWK220" s="593"/>
      <c r="GWL220" s="593"/>
      <c r="GWM220" s="593"/>
      <c r="GWN220" s="593"/>
      <c r="GWO220" s="593"/>
      <c r="GWP220" s="593"/>
      <c r="GWQ220" s="593"/>
      <c r="GWR220" s="593"/>
      <c r="GWS220" s="593"/>
      <c r="GWT220" s="593"/>
      <c r="GWU220" s="593"/>
      <c r="GWV220" s="593"/>
      <c r="GWW220" s="593"/>
      <c r="GWX220" s="593"/>
      <c r="GWY220" s="593"/>
      <c r="GWZ220" s="593"/>
      <c r="GXA220" s="593"/>
      <c r="GXB220" s="593"/>
      <c r="GXC220" s="593"/>
      <c r="GXD220" s="593"/>
      <c r="GXE220" s="593"/>
      <c r="GXF220" s="593"/>
      <c r="GXG220" s="593"/>
      <c r="GXH220" s="593"/>
      <c r="GXI220" s="593"/>
      <c r="GXJ220" s="593"/>
      <c r="GXK220" s="593"/>
      <c r="GXL220" s="593"/>
      <c r="GXM220" s="593"/>
      <c r="GXN220" s="593"/>
      <c r="GXO220" s="593"/>
      <c r="GXP220" s="593"/>
      <c r="GXQ220" s="593"/>
      <c r="GXR220" s="593"/>
      <c r="GXS220" s="593"/>
      <c r="GXT220" s="593"/>
      <c r="GXU220" s="593"/>
      <c r="GXV220" s="593"/>
      <c r="GXW220" s="593"/>
      <c r="GXX220" s="593"/>
      <c r="GXY220" s="593"/>
      <c r="GXZ220" s="593"/>
      <c r="GYA220" s="593"/>
      <c r="GYB220" s="593"/>
      <c r="GYC220" s="593"/>
      <c r="GYD220" s="593"/>
      <c r="GYE220" s="593"/>
      <c r="GYF220" s="593"/>
      <c r="GYG220" s="593"/>
      <c r="GYH220" s="593"/>
      <c r="GYI220" s="593"/>
      <c r="GYJ220" s="593"/>
      <c r="GYK220" s="593"/>
      <c r="GYL220" s="593"/>
      <c r="GYM220" s="593"/>
      <c r="GYN220" s="593"/>
      <c r="GYO220" s="593"/>
      <c r="GYP220" s="593"/>
      <c r="GYQ220" s="593"/>
      <c r="GYR220" s="593"/>
      <c r="GYS220" s="593"/>
      <c r="GYT220" s="593"/>
      <c r="GYU220" s="593"/>
      <c r="GYV220" s="593"/>
      <c r="GYW220" s="593"/>
      <c r="GYX220" s="593"/>
      <c r="GYY220" s="593"/>
      <c r="GYZ220" s="593"/>
      <c r="GZA220" s="593"/>
      <c r="GZB220" s="593"/>
      <c r="GZC220" s="593"/>
      <c r="GZD220" s="593"/>
      <c r="GZE220" s="593"/>
      <c r="GZF220" s="593"/>
      <c r="GZG220" s="593"/>
      <c r="GZH220" s="593"/>
      <c r="GZI220" s="593"/>
      <c r="GZJ220" s="593"/>
      <c r="GZK220" s="593"/>
      <c r="GZL220" s="593"/>
      <c r="GZM220" s="593"/>
      <c r="GZN220" s="593"/>
      <c r="GZO220" s="593"/>
      <c r="GZP220" s="593"/>
      <c r="GZQ220" s="593"/>
      <c r="GZR220" s="593"/>
      <c r="GZS220" s="593"/>
      <c r="GZT220" s="593"/>
      <c r="GZU220" s="593"/>
      <c r="GZV220" s="593"/>
      <c r="GZW220" s="593"/>
      <c r="GZX220" s="593"/>
      <c r="GZY220" s="593"/>
      <c r="GZZ220" s="593"/>
      <c r="HAA220" s="593"/>
      <c r="HAB220" s="593"/>
      <c r="HAC220" s="593"/>
      <c r="HAD220" s="593"/>
      <c r="HAE220" s="593"/>
      <c r="HAF220" s="593"/>
      <c r="HAG220" s="593"/>
      <c r="HAH220" s="593"/>
      <c r="HAI220" s="593"/>
      <c r="HAJ220" s="593"/>
      <c r="HAK220" s="593"/>
      <c r="HAL220" s="593"/>
      <c r="HAM220" s="593"/>
      <c r="HAN220" s="593"/>
      <c r="HAO220" s="593"/>
      <c r="HAP220" s="593"/>
      <c r="HAQ220" s="593"/>
      <c r="HAR220" s="593"/>
      <c r="HAS220" s="593"/>
      <c r="HAT220" s="593"/>
      <c r="HAU220" s="593"/>
      <c r="HAV220" s="593"/>
      <c r="HAW220" s="593"/>
      <c r="HAX220" s="593"/>
      <c r="HAY220" s="593"/>
      <c r="HAZ220" s="593"/>
      <c r="HBA220" s="593"/>
      <c r="HBB220" s="593"/>
      <c r="HBC220" s="593"/>
      <c r="HBD220" s="593"/>
      <c r="HBE220" s="593"/>
      <c r="HBF220" s="593"/>
      <c r="HBG220" s="593"/>
      <c r="HBH220" s="593"/>
      <c r="HBI220" s="593"/>
      <c r="HBJ220" s="593"/>
      <c r="HBK220" s="593"/>
      <c r="HBL220" s="593"/>
      <c r="HBM220" s="593"/>
      <c r="HBN220" s="593"/>
      <c r="HBO220" s="593"/>
      <c r="HBP220" s="593"/>
      <c r="HBQ220" s="593"/>
      <c r="HBR220" s="593"/>
      <c r="HBS220" s="593"/>
      <c r="HBT220" s="593"/>
      <c r="HBU220" s="593"/>
      <c r="HBV220" s="593"/>
      <c r="HBW220" s="593"/>
      <c r="HBX220" s="593"/>
      <c r="HBY220" s="593"/>
      <c r="HBZ220" s="593"/>
      <c r="HCA220" s="593"/>
      <c r="HCB220" s="593"/>
      <c r="HCC220" s="593"/>
      <c r="HCD220" s="593"/>
      <c r="HCE220" s="593"/>
      <c r="HCF220" s="593"/>
      <c r="HCG220" s="593"/>
      <c r="HCH220" s="593"/>
      <c r="HCI220" s="593"/>
      <c r="HCJ220" s="593"/>
      <c r="HCK220" s="593"/>
      <c r="HCL220" s="593"/>
      <c r="HCM220" s="593"/>
      <c r="HCN220" s="593"/>
      <c r="HCO220" s="593"/>
      <c r="HCP220" s="593"/>
      <c r="HCQ220" s="593"/>
      <c r="HCR220" s="593"/>
      <c r="HCS220" s="593"/>
      <c r="HCT220" s="593"/>
      <c r="HCU220" s="593"/>
      <c r="HCV220" s="593"/>
      <c r="HCW220" s="593"/>
      <c r="HCX220" s="593"/>
      <c r="HCY220" s="593"/>
      <c r="HCZ220" s="593"/>
      <c r="HDA220" s="593"/>
      <c r="HDB220" s="593"/>
      <c r="HDC220" s="593"/>
      <c r="HDD220" s="593"/>
      <c r="HDE220" s="593"/>
      <c r="HDF220" s="593"/>
      <c r="HDG220" s="593"/>
      <c r="HDH220" s="593"/>
      <c r="HDI220" s="593"/>
      <c r="HDJ220" s="593"/>
      <c r="HDK220" s="593"/>
      <c r="HDL220" s="593"/>
      <c r="HDM220" s="593"/>
      <c r="HDN220" s="593"/>
      <c r="HDO220" s="593"/>
      <c r="HDP220" s="593"/>
      <c r="HDQ220" s="593"/>
      <c r="HDR220" s="593"/>
      <c r="HDS220" s="593"/>
      <c r="HDT220" s="593"/>
      <c r="HDU220" s="593"/>
      <c r="HDV220" s="593"/>
      <c r="HDW220" s="593"/>
      <c r="HDX220" s="593"/>
      <c r="HDY220" s="593"/>
      <c r="HDZ220" s="593"/>
      <c r="HEA220" s="593"/>
      <c r="HEB220" s="593"/>
      <c r="HEC220" s="593"/>
      <c r="HED220" s="593"/>
      <c r="HEE220" s="593"/>
      <c r="HEF220" s="593"/>
      <c r="HEG220" s="593"/>
      <c r="HEH220" s="593"/>
      <c r="HEI220" s="593"/>
      <c r="HEJ220" s="593"/>
      <c r="HEK220" s="593"/>
      <c r="HEL220" s="593"/>
      <c r="HEM220" s="593"/>
      <c r="HEN220" s="593"/>
      <c r="HEO220" s="593"/>
      <c r="HEP220" s="593"/>
      <c r="HEQ220" s="593"/>
      <c r="HER220" s="593"/>
      <c r="HES220" s="593"/>
      <c r="HET220" s="593"/>
      <c r="HEU220" s="593"/>
      <c r="HEV220" s="593"/>
      <c r="HEW220" s="593"/>
      <c r="HEX220" s="593"/>
      <c r="HEY220" s="593"/>
      <c r="HEZ220" s="593"/>
      <c r="HFA220" s="593"/>
      <c r="HFB220" s="593"/>
      <c r="HFC220" s="593"/>
      <c r="HFD220" s="593"/>
      <c r="HFE220" s="593"/>
      <c r="HFF220" s="593"/>
      <c r="HFG220" s="593"/>
      <c r="HFH220" s="593"/>
      <c r="HFI220" s="593"/>
      <c r="HFJ220" s="593"/>
      <c r="HFK220" s="593"/>
      <c r="HFL220" s="593"/>
      <c r="HFM220" s="593"/>
      <c r="HFN220" s="593"/>
      <c r="HFO220" s="593"/>
      <c r="HFP220" s="593"/>
      <c r="HFQ220" s="593"/>
      <c r="HFR220" s="593"/>
      <c r="HFS220" s="593"/>
      <c r="HFT220" s="593"/>
      <c r="HFU220" s="593"/>
      <c r="HFV220" s="593"/>
      <c r="HFW220" s="593"/>
      <c r="HFX220" s="593"/>
      <c r="HFY220" s="593"/>
      <c r="HFZ220" s="593"/>
      <c r="HGA220" s="593"/>
      <c r="HGB220" s="593"/>
      <c r="HGC220" s="593"/>
      <c r="HGD220" s="593"/>
      <c r="HGE220" s="593"/>
      <c r="HGF220" s="593"/>
      <c r="HGG220" s="593"/>
      <c r="HGH220" s="593"/>
      <c r="HGI220" s="593"/>
      <c r="HGJ220" s="593"/>
      <c r="HGK220" s="593"/>
      <c r="HGL220" s="593"/>
      <c r="HGM220" s="593"/>
      <c r="HGN220" s="593"/>
      <c r="HGO220" s="593"/>
      <c r="HGP220" s="593"/>
      <c r="HGQ220" s="593"/>
      <c r="HGR220" s="593"/>
      <c r="HGS220" s="593"/>
      <c r="HGT220" s="593"/>
      <c r="HGU220" s="593"/>
      <c r="HGV220" s="593"/>
      <c r="HGW220" s="593"/>
      <c r="HGX220" s="593"/>
      <c r="HGY220" s="593"/>
      <c r="HGZ220" s="593"/>
      <c r="HHA220" s="593"/>
      <c r="HHB220" s="593"/>
      <c r="HHC220" s="593"/>
      <c r="HHD220" s="593"/>
      <c r="HHE220" s="593"/>
      <c r="HHF220" s="593"/>
      <c r="HHG220" s="593"/>
      <c r="HHH220" s="593"/>
      <c r="HHI220" s="593"/>
      <c r="HHJ220" s="593"/>
      <c r="HHK220" s="593"/>
      <c r="HHL220" s="593"/>
      <c r="HHM220" s="593"/>
      <c r="HHN220" s="593"/>
      <c r="HHO220" s="593"/>
      <c r="HHP220" s="593"/>
      <c r="HHQ220" s="593"/>
      <c r="HHR220" s="593"/>
      <c r="HHS220" s="593"/>
      <c r="HHT220" s="593"/>
      <c r="HHU220" s="593"/>
      <c r="HHV220" s="593"/>
      <c r="HHW220" s="593"/>
      <c r="HHX220" s="593"/>
      <c r="HHY220" s="593"/>
      <c r="HHZ220" s="593"/>
      <c r="HIA220" s="593"/>
      <c r="HIB220" s="593"/>
      <c r="HIC220" s="593"/>
      <c r="HID220" s="593"/>
      <c r="HIE220" s="593"/>
      <c r="HIF220" s="593"/>
      <c r="HIG220" s="593"/>
      <c r="HIH220" s="593"/>
      <c r="HII220" s="593"/>
      <c r="HIJ220" s="593"/>
      <c r="HIK220" s="593"/>
      <c r="HIL220" s="593"/>
      <c r="HIM220" s="593"/>
      <c r="HIN220" s="593"/>
      <c r="HIO220" s="593"/>
      <c r="HIP220" s="593"/>
      <c r="HIQ220" s="593"/>
      <c r="HIR220" s="593"/>
      <c r="HIS220" s="593"/>
      <c r="HIT220" s="593"/>
      <c r="HIU220" s="593"/>
      <c r="HIV220" s="593"/>
      <c r="HIW220" s="593"/>
      <c r="HIX220" s="593"/>
      <c r="HIY220" s="593"/>
      <c r="HIZ220" s="593"/>
      <c r="HJA220" s="593"/>
      <c r="HJB220" s="593"/>
      <c r="HJC220" s="593"/>
      <c r="HJD220" s="593"/>
      <c r="HJE220" s="593"/>
      <c r="HJF220" s="593"/>
      <c r="HJG220" s="593"/>
      <c r="HJH220" s="593"/>
      <c r="HJI220" s="593"/>
      <c r="HJJ220" s="593"/>
      <c r="HJK220" s="593"/>
      <c r="HJL220" s="593"/>
      <c r="HJM220" s="593"/>
      <c r="HJN220" s="593"/>
      <c r="HJO220" s="593"/>
      <c r="HJP220" s="593"/>
      <c r="HJQ220" s="593"/>
      <c r="HJR220" s="593"/>
      <c r="HJS220" s="593"/>
      <c r="HJT220" s="593"/>
      <c r="HJU220" s="593"/>
      <c r="HJV220" s="593"/>
      <c r="HJW220" s="593"/>
      <c r="HJX220" s="593"/>
      <c r="HJY220" s="593"/>
      <c r="HJZ220" s="593"/>
      <c r="HKA220" s="593"/>
      <c r="HKB220" s="593"/>
      <c r="HKC220" s="593"/>
      <c r="HKD220" s="593"/>
      <c r="HKE220" s="593"/>
      <c r="HKF220" s="593"/>
      <c r="HKG220" s="593"/>
      <c r="HKH220" s="593"/>
      <c r="HKI220" s="593"/>
      <c r="HKJ220" s="593"/>
      <c r="HKK220" s="593"/>
      <c r="HKL220" s="593"/>
      <c r="HKM220" s="593"/>
      <c r="HKN220" s="593"/>
      <c r="HKO220" s="593"/>
      <c r="HKP220" s="593"/>
      <c r="HKQ220" s="593"/>
      <c r="HKR220" s="593"/>
      <c r="HKS220" s="593"/>
      <c r="HKT220" s="593"/>
      <c r="HKU220" s="593"/>
      <c r="HKV220" s="593"/>
      <c r="HKW220" s="593"/>
      <c r="HKX220" s="593"/>
      <c r="HKY220" s="593"/>
      <c r="HKZ220" s="593"/>
      <c r="HLA220" s="593"/>
      <c r="HLB220" s="593"/>
      <c r="HLC220" s="593"/>
      <c r="HLD220" s="593"/>
      <c r="HLE220" s="593"/>
      <c r="HLF220" s="593"/>
      <c r="HLG220" s="593"/>
      <c r="HLH220" s="593"/>
      <c r="HLI220" s="593"/>
      <c r="HLJ220" s="593"/>
      <c r="HLK220" s="593"/>
      <c r="HLL220" s="593"/>
      <c r="HLM220" s="593"/>
      <c r="HLN220" s="593"/>
      <c r="HLO220" s="593"/>
      <c r="HLP220" s="593"/>
      <c r="HLQ220" s="593"/>
      <c r="HLR220" s="593"/>
      <c r="HLS220" s="593"/>
      <c r="HLT220" s="593"/>
      <c r="HLU220" s="593"/>
      <c r="HLV220" s="593"/>
      <c r="HLW220" s="593"/>
      <c r="HLX220" s="593"/>
      <c r="HLY220" s="593"/>
      <c r="HLZ220" s="593"/>
      <c r="HMA220" s="593"/>
      <c r="HMB220" s="593"/>
      <c r="HMC220" s="593"/>
      <c r="HMD220" s="593"/>
      <c r="HME220" s="593"/>
      <c r="HMF220" s="593"/>
      <c r="HMG220" s="593"/>
      <c r="HMH220" s="593"/>
      <c r="HMI220" s="593"/>
      <c r="HMJ220" s="593"/>
      <c r="HMK220" s="593"/>
      <c r="HML220" s="593"/>
      <c r="HMM220" s="593"/>
      <c r="HMN220" s="593"/>
      <c r="HMO220" s="593"/>
      <c r="HMP220" s="593"/>
      <c r="HMQ220" s="593"/>
      <c r="HMR220" s="593"/>
      <c r="HMS220" s="593"/>
      <c r="HMT220" s="593"/>
      <c r="HMU220" s="593"/>
      <c r="HMV220" s="593"/>
      <c r="HMW220" s="593"/>
      <c r="HMX220" s="593"/>
      <c r="HMY220" s="593"/>
      <c r="HMZ220" s="593"/>
      <c r="HNA220" s="593"/>
      <c r="HNB220" s="593"/>
      <c r="HNC220" s="593"/>
      <c r="HND220" s="593"/>
      <c r="HNE220" s="593"/>
      <c r="HNF220" s="593"/>
      <c r="HNG220" s="593"/>
      <c r="HNH220" s="593"/>
      <c r="HNI220" s="593"/>
      <c r="HNJ220" s="593"/>
      <c r="HNK220" s="593"/>
      <c r="HNL220" s="593"/>
      <c r="HNM220" s="593"/>
      <c r="HNN220" s="593"/>
      <c r="HNO220" s="593"/>
      <c r="HNP220" s="593"/>
      <c r="HNQ220" s="593"/>
      <c r="HNR220" s="593"/>
      <c r="HNS220" s="593"/>
      <c r="HNT220" s="593"/>
      <c r="HNU220" s="593"/>
      <c r="HNV220" s="593"/>
      <c r="HNW220" s="593"/>
      <c r="HNX220" s="593"/>
      <c r="HNY220" s="593"/>
      <c r="HNZ220" s="593"/>
      <c r="HOA220" s="593"/>
      <c r="HOB220" s="593"/>
      <c r="HOC220" s="593"/>
      <c r="HOD220" s="593"/>
      <c r="HOE220" s="593"/>
      <c r="HOF220" s="593"/>
      <c r="HOG220" s="593"/>
      <c r="HOH220" s="593"/>
      <c r="HOI220" s="593"/>
      <c r="HOJ220" s="593"/>
      <c r="HOK220" s="593"/>
      <c r="HOL220" s="593"/>
      <c r="HOM220" s="593"/>
      <c r="HON220" s="593"/>
      <c r="HOO220" s="593"/>
      <c r="HOP220" s="593"/>
      <c r="HOQ220" s="593"/>
      <c r="HOR220" s="593"/>
      <c r="HOS220" s="593"/>
      <c r="HOT220" s="593"/>
      <c r="HOU220" s="593"/>
      <c r="HOV220" s="593"/>
      <c r="HOW220" s="593"/>
      <c r="HOX220" s="593"/>
      <c r="HOY220" s="593"/>
      <c r="HOZ220" s="593"/>
      <c r="HPA220" s="593"/>
      <c r="HPB220" s="593"/>
      <c r="HPC220" s="593"/>
      <c r="HPD220" s="593"/>
      <c r="HPE220" s="593"/>
      <c r="HPF220" s="593"/>
      <c r="HPG220" s="593"/>
      <c r="HPH220" s="593"/>
      <c r="HPI220" s="593"/>
      <c r="HPJ220" s="593"/>
      <c r="HPK220" s="593"/>
      <c r="HPL220" s="593"/>
      <c r="HPM220" s="593"/>
      <c r="HPN220" s="593"/>
      <c r="HPO220" s="593"/>
      <c r="HPP220" s="593"/>
      <c r="HPQ220" s="593"/>
      <c r="HPR220" s="593"/>
      <c r="HPS220" s="593"/>
      <c r="HPT220" s="593"/>
      <c r="HPU220" s="593"/>
      <c r="HPV220" s="593"/>
      <c r="HPW220" s="593"/>
      <c r="HPX220" s="593"/>
      <c r="HPY220" s="593"/>
      <c r="HPZ220" s="593"/>
      <c r="HQA220" s="593"/>
      <c r="HQB220" s="593"/>
      <c r="HQC220" s="593"/>
      <c r="HQD220" s="593"/>
      <c r="HQE220" s="593"/>
      <c r="HQF220" s="593"/>
      <c r="HQG220" s="593"/>
      <c r="HQH220" s="593"/>
      <c r="HQI220" s="593"/>
      <c r="HQJ220" s="593"/>
      <c r="HQK220" s="593"/>
      <c r="HQL220" s="593"/>
      <c r="HQM220" s="593"/>
      <c r="HQN220" s="593"/>
      <c r="HQO220" s="593"/>
      <c r="HQP220" s="593"/>
      <c r="HQQ220" s="593"/>
      <c r="HQR220" s="593"/>
      <c r="HQS220" s="593"/>
      <c r="HQT220" s="593"/>
      <c r="HQU220" s="593"/>
      <c r="HQV220" s="593"/>
      <c r="HQW220" s="593"/>
      <c r="HQX220" s="593"/>
      <c r="HQY220" s="593"/>
      <c r="HQZ220" s="593"/>
      <c r="HRA220" s="593"/>
      <c r="HRB220" s="593"/>
      <c r="HRC220" s="593"/>
      <c r="HRD220" s="593"/>
      <c r="HRE220" s="593"/>
      <c r="HRF220" s="593"/>
      <c r="HRG220" s="593"/>
      <c r="HRH220" s="593"/>
      <c r="HRI220" s="593"/>
      <c r="HRJ220" s="593"/>
      <c r="HRK220" s="593"/>
      <c r="HRL220" s="593"/>
      <c r="HRM220" s="593"/>
      <c r="HRN220" s="593"/>
      <c r="HRO220" s="593"/>
      <c r="HRP220" s="593"/>
      <c r="HRQ220" s="593"/>
      <c r="HRR220" s="593"/>
      <c r="HRS220" s="593"/>
      <c r="HRT220" s="593"/>
      <c r="HRU220" s="593"/>
      <c r="HRV220" s="593"/>
      <c r="HRW220" s="593"/>
      <c r="HRX220" s="593"/>
      <c r="HRY220" s="593"/>
      <c r="HRZ220" s="593"/>
      <c r="HSA220" s="593"/>
      <c r="HSB220" s="593"/>
      <c r="HSC220" s="593"/>
      <c r="HSD220" s="593"/>
      <c r="HSE220" s="593"/>
      <c r="HSF220" s="593"/>
      <c r="HSG220" s="593"/>
      <c r="HSH220" s="593"/>
      <c r="HSI220" s="593"/>
      <c r="HSJ220" s="593"/>
      <c r="HSK220" s="593"/>
      <c r="HSL220" s="593"/>
      <c r="HSM220" s="593"/>
      <c r="HSN220" s="593"/>
      <c r="HSO220" s="593"/>
      <c r="HSP220" s="593"/>
      <c r="HSQ220" s="593"/>
      <c r="HSR220" s="593"/>
      <c r="HSS220" s="593"/>
      <c r="HST220" s="593"/>
      <c r="HSU220" s="593"/>
      <c r="HSV220" s="593"/>
      <c r="HSW220" s="593"/>
      <c r="HSX220" s="593"/>
      <c r="HSY220" s="593"/>
      <c r="HSZ220" s="593"/>
      <c r="HTA220" s="593"/>
      <c r="HTB220" s="593"/>
      <c r="HTC220" s="593"/>
      <c r="HTD220" s="593"/>
      <c r="HTE220" s="593"/>
      <c r="HTF220" s="593"/>
      <c r="HTG220" s="593"/>
      <c r="HTH220" s="593"/>
      <c r="HTI220" s="593"/>
      <c r="HTJ220" s="593"/>
      <c r="HTK220" s="593"/>
      <c r="HTL220" s="593"/>
      <c r="HTM220" s="593"/>
      <c r="HTN220" s="593"/>
      <c r="HTO220" s="593"/>
      <c r="HTP220" s="593"/>
      <c r="HTQ220" s="593"/>
      <c r="HTR220" s="593"/>
      <c r="HTS220" s="593"/>
      <c r="HTT220" s="593"/>
      <c r="HTU220" s="593"/>
      <c r="HTV220" s="593"/>
      <c r="HTW220" s="593"/>
      <c r="HTX220" s="593"/>
      <c r="HTY220" s="593"/>
      <c r="HTZ220" s="593"/>
      <c r="HUA220" s="593"/>
      <c r="HUB220" s="593"/>
      <c r="HUC220" s="593"/>
      <c r="HUD220" s="593"/>
      <c r="HUE220" s="593"/>
      <c r="HUF220" s="593"/>
      <c r="HUG220" s="593"/>
      <c r="HUH220" s="593"/>
      <c r="HUI220" s="593"/>
      <c r="HUJ220" s="593"/>
      <c r="HUK220" s="593"/>
      <c r="HUL220" s="593"/>
      <c r="HUM220" s="593"/>
      <c r="HUN220" s="593"/>
      <c r="HUO220" s="593"/>
      <c r="HUP220" s="593"/>
      <c r="HUQ220" s="593"/>
      <c r="HUR220" s="593"/>
      <c r="HUS220" s="593"/>
      <c r="HUT220" s="593"/>
      <c r="HUU220" s="593"/>
      <c r="HUV220" s="593"/>
      <c r="HUW220" s="593"/>
      <c r="HUX220" s="593"/>
      <c r="HUY220" s="593"/>
      <c r="HUZ220" s="593"/>
      <c r="HVA220" s="593"/>
      <c r="HVB220" s="593"/>
      <c r="HVC220" s="593"/>
      <c r="HVD220" s="593"/>
      <c r="HVE220" s="593"/>
      <c r="HVF220" s="593"/>
      <c r="HVG220" s="593"/>
      <c r="HVH220" s="593"/>
      <c r="HVI220" s="593"/>
      <c r="HVJ220" s="593"/>
      <c r="HVK220" s="593"/>
      <c r="HVL220" s="593"/>
      <c r="HVM220" s="593"/>
      <c r="HVN220" s="593"/>
      <c r="HVO220" s="593"/>
      <c r="HVP220" s="593"/>
      <c r="HVQ220" s="593"/>
      <c r="HVR220" s="593"/>
      <c r="HVS220" s="593"/>
      <c r="HVT220" s="593"/>
      <c r="HVU220" s="593"/>
      <c r="HVV220" s="593"/>
      <c r="HVW220" s="593"/>
      <c r="HVX220" s="593"/>
      <c r="HVY220" s="593"/>
      <c r="HVZ220" s="593"/>
      <c r="HWA220" s="593"/>
      <c r="HWB220" s="593"/>
      <c r="HWC220" s="593"/>
      <c r="HWD220" s="593"/>
      <c r="HWE220" s="593"/>
      <c r="HWF220" s="593"/>
      <c r="HWG220" s="593"/>
      <c r="HWH220" s="593"/>
      <c r="HWI220" s="593"/>
      <c r="HWJ220" s="593"/>
      <c r="HWK220" s="593"/>
      <c r="HWL220" s="593"/>
      <c r="HWM220" s="593"/>
      <c r="HWN220" s="593"/>
      <c r="HWO220" s="593"/>
      <c r="HWP220" s="593"/>
      <c r="HWQ220" s="593"/>
      <c r="HWR220" s="593"/>
      <c r="HWS220" s="593"/>
      <c r="HWT220" s="593"/>
      <c r="HWU220" s="593"/>
      <c r="HWV220" s="593"/>
      <c r="HWW220" s="593"/>
      <c r="HWX220" s="593"/>
      <c r="HWY220" s="593"/>
      <c r="HWZ220" s="593"/>
      <c r="HXA220" s="593"/>
      <c r="HXB220" s="593"/>
      <c r="HXC220" s="593"/>
      <c r="HXD220" s="593"/>
      <c r="HXE220" s="593"/>
      <c r="HXF220" s="593"/>
      <c r="HXG220" s="593"/>
      <c r="HXH220" s="593"/>
      <c r="HXI220" s="593"/>
      <c r="HXJ220" s="593"/>
      <c r="HXK220" s="593"/>
      <c r="HXL220" s="593"/>
      <c r="HXM220" s="593"/>
      <c r="HXN220" s="593"/>
      <c r="HXO220" s="593"/>
      <c r="HXP220" s="593"/>
      <c r="HXQ220" s="593"/>
      <c r="HXR220" s="593"/>
      <c r="HXS220" s="593"/>
      <c r="HXT220" s="593"/>
      <c r="HXU220" s="593"/>
      <c r="HXV220" s="593"/>
      <c r="HXW220" s="593"/>
      <c r="HXX220" s="593"/>
      <c r="HXY220" s="593"/>
      <c r="HXZ220" s="593"/>
      <c r="HYA220" s="593"/>
      <c r="HYB220" s="593"/>
      <c r="HYC220" s="593"/>
      <c r="HYD220" s="593"/>
      <c r="HYE220" s="593"/>
      <c r="HYF220" s="593"/>
      <c r="HYG220" s="593"/>
      <c r="HYH220" s="593"/>
      <c r="HYI220" s="593"/>
      <c r="HYJ220" s="593"/>
      <c r="HYK220" s="593"/>
      <c r="HYL220" s="593"/>
      <c r="HYM220" s="593"/>
      <c r="HYN220" s="593"/>
      <c r="HYO220" s="593"/>
      <c r="HYP220" s="593"/>
      <c r="HYQ220" s="593"/>
      <c r="HYR220" s="593"/>
      <c r="HYS220" s="593"/>
      <c r="HYT220" s="593"/>
      <c r="HYU220" s="593"/>
      <c r="HYV220" s="593"/>
      <c r="HYW220" s="593"/>
      <c r="HYX220" s="593"/>
      <c r="HYY220" s="593"/>
      <c r="HYZ220" s="593"/>
      <c r="HZA220" s="593"/>
      <c r="HZB220" s="593"/>
      <c r="HZC220" s="593"/>
      <c r="HZD220" s="593"/>
      <c r="HZE220" s="593"/>
      <c r="HZF220" s="593"/>
      <c r="HZG220" s="593"/>
      <c r="HZH220" s="593"/>
      <c r="HZI220" s="593"/>
      <c r="HZJ220" s="593"/>
      <c r="HZK220" s="593"/>
      <c r="HZL220" s="593"/>
      <c r="HZM220" s="593"/>
      <c r="HZN220" s="593"/>
      <c r="HZO220" s="593"/>
      <c r="HZP220" s="593"/>
      <c r="HZQ220" s="593"/>
      <c r="HZR220" s="593"/>
      <c r="HZS220" s="593"/>
      <c r="HZT220" s="593"/>
      <c r="HZU220" s="593"/>
      <c r="HZV220" s="593"/>
      <c r="HZW220" s="593"/>
      <c r="HZX220" s="593"/>
      <c r="HZY220" s="593"/>
      <c r="HZZ220" s="593"/>
      <c r="IAA220" s="593"/>
      <c r="IAB220" s="593"/>
      <c r="IAC220" s="593"/>
      <c r="IAD220" s="593"/>
      <c r="IAE220" s="593"/>
      <c r="IAF220" s="593"/>
      <c r="IAG220" s="593"/>
      <c r="IAH220" s="593"/>
      <c r="IAI220" s="593"/>
      <c r="IAJ220" s="593"/>
      <c r="IAK220" s="593"/>
      <c r="IAL220" s="593"/>
      <c r="IAM220" s="593"/>
      <c r="IAN220" s="593"/>
      <c r="IAO220" s="593"/>
      <c r="IAP220" s="593"/>
      <c r="IAQ220" s="593"/>
      <c r="IAR220" s="593"/>
      <c r="IAS220" s="593"/>
      <c r="IAT220" s="593"/>
      <c r="IAU220" s="593"/>
      <c r="IAV220" s="593"/>
      <c r="IAW220" s="593"/>
      <c r="IAX220" s="593"/>
      <c r="IAY220" s="593"/>
      <c r="IAZ220" s="593"/>
      <c r="IBA220" s="593"/>
      <c r="IBB220" s="593"/>
      <c r="IBC220" s="593"/>
      <c r="IBD220" s="593"/>
      <c r="IBE220" s="593"/>
      <c r="IBF220" s="593"/>
      <c r="IBG220" s="593"/>
      <c r="IBH220" s="593"/>
      <c r="IBI220" s="593"/>
      <c r="IBJ220" s="593"/>
      <c r="IBK220" s="593"/>
      <c r="IBL220" s="593"/>
      <c r="IBM220" s="593"/>
      <c r="IBN220" s="593"/>
      <c r="IBO220" s="593"/>
      <c r="IBP220" s="593"/>
      <c r="IBQ220" s="593"/>
      <c r="IBR220" s="593"/>
      <c r="IBS220" s="593"/>
      <c r="IBT220" s="593"/>
      <c r="IBU220" s="593"/>
      <c r="IBV220" s="593"/>
      <c r="IBW220" s="593"/>
      <c r="IBX220" s="593"/>
      <c r="IBY220" s="593"/>
      <c r="IBZ220" s="593"/>
      <c r="ICA220" s="593"/>
      <c r="ICB220" s="593"/>
      <c r="ICC220" s="593"/>
      <c r="ICD220" s="593"/>
      <c r="ICE220" s="593"/>
      <c r="ICF220" s="593"/>
      <c r="ICG220" s="593"/>
      <c r="ICH220" s="593"/>
      <c r="ICI220" s="593"/>
      <c r="ICJ220" s="593"/>
      <c r="ICK220" s="593"/>
      <c r="ICL220" s="593"/>
      <c r="ICM220" s="593"/>
      <c r="ICN220" s="593"/>
      <c r="ICO220" s="593"/>
      <c r="ICP220" s="593"/>
      <c r="ICQ220" s="593"/>
      <c r="ICR220" s="593"/>
      <c r="ICS220" s="593"/>
      <c r="ICT220" s="593"/>
      <c r="ICU220" s="593"/>
      <c r="ICV220" s="593"/>
      <c r="ICW220" s="593"/>
      <c r="ICX220" s="593"/>
      <c r="ICY220" s="593"/>
      <c r="ICZ220" s="593"/>
      <c r="IDA220" s="593"/>
      <c r="IDB220" s="593"/>
      <c r="IDC220" s="593"/>
      <c r="IDD220" s="593"/>
      <c r="IDE220" s="593"/>
      <c r="IDF220" s="593"/>
      <c r="IDG220" s="593"/>
      <c r="IDH220" s="593"/>
      <c r="IDI220" s="593"/>
      <c r="IDJ220" s="593"/>
      <c r="IDK220" s="593"/>
      <c r="IDL220" s="593"/>
      <c r="IDM220" s="593"/>
      <c r="IDN220" s="593"/>
      <c r="IDO220" s="593"/>
      <c r="IDP220" s="593"/>
      <c r="IDQ220" s="593"/>
      <c r="IDR220" s="593"/>
      <c r="IDS220" s="593"/>
      <c r="IDT220" s="593"/>
      <c r="IDU220" s="593"/>
      <c r="IDV220" s="593"/>
      <c r="IDW220" s="593"/>
      <c r="IDX220" s="593"/>
      <c r="IDY220" s="593"/>
      <c r="IDZ220" s="593"/>
      <c r="IEA220" s="593"/>
      <c r="IEB220" s="593"/>
      <c r="IEC220" s="593"/>
      <c r="IED220" s="593"/>
      <c r="IEE220" s="593"/>
      <c r="IEF220" s="593"/>
      <c r="IEG220" s="593"/>
      <c r="IEH220" s="593"/>
      <c r="IEI220" s="593"/>
      <c r="IEJ220" s="593"/>
      <c r="IEK220" s="593"/>
      <c r="IEL220" s="593"/>
      <c r="IEM220" s="593"/>
      <c r="IEN220" s="593"/>
      <c r="IEO220" s="593"/>
      <c r="IEP220" s="593"/>
      <c r="IEQ220" s="593"/>
      <c r="IER220" s="593"/>
      <c r="IES220" s="593"/>
      <c r="IET220" s="593"/>
      <c r="IEU220" s="593"/>
      <c r="IEV220" s="593"/>
      <c r="IEW220" s="593"/>
      <c r="IEX220" s="593"/>
      <c r="IEY220" s="593"/>
      <c r="IEZ220" s="593"/>
      <c r="IFA220" s="593"/>
      <c r="IFB220" s="593"/>
      <c r="IFC220" s="593"/>
      <c r="IFD220" s="593"/>
      <c r="IFE220" s="593"/>
      <c r="IFF220" s="593"/>
      <c r="IFG220" s="593"/>
      <c r="IFH220" s="593"/>
      <c r="IFI220" s="593"/>
      <c r="IFJ220" s="593"/>
      <c r="IFK220" s="593"/>
      <c r="IFL220" s="593"/>
      <c r="IFM220" s="593"/>
      <c r="IFN220" s="593"/>
      <c r="IFO220" s="593"/>
      <c r="IFP220" s="593"/>
      <c r="IFQ220" s="593"/>
      <c r="IFR220" s="593"/>
      <c r="IFS220" s="593"/>
      <c r="IFT220" s="593"/>
      <c r="IFU220" s="593"/>
      <c r="IFV220" s="593"/>
      <c r="IFW220" s="593"/>
      <c r="IFX220" s="593"/>
      <c r="IFY220" s="593"/>
      <c r="IFZ220" s="593"/>
      <c r="IGA220" s="593"/>
      <c r="IGB220" s="593"/>
      <c r="IGC220" s="593"/>
      <c r="IGD220" s="593"/>
      <c r="IGE220" s="593"/>
      <c r="IGF220" s="593"/>
      <c r="IGG220" s="593"/>
      <c r="IGH220" s="593"/>
      <c r="IGI220" s="593"/>
      <c r="IGJ220" s="593"/>
      <c r="IGK220" s="593"/>
      <c r="IGL220" s="593"/>
      <c r="IGM220" s="593"/>
      <c r="IGN220" s="593"/>
      <c r="IGO220" s="593"/>
      <c r="IGP220" s="593"/>
      <c r="IGQ220" s="593"/>
      <c r="IGR220" s="593"/>
      <c r="IGS220" s="593"/>
      <c r="IGT220" s="593"/>
      <c r="IGU220" s="593"/>
      <c r="IGV220" s="593"/>
      <c r="IGW220" s="593"/>
      <c r="IGX220" s="593"/>
      <c r="IGY220" s="593"/>
      <c r="IGZ220" s="593"/>
      <c r="IHA220" s="593"/>
      <c r="IHB220" s="593"/>
      <c r="IHC220" s="593"/>
      <c r="IHD220" s="593"/>
      <c r="IHE220" s="593"/>
      <c r="IHF220" s="593"/>
      <c r="IHG220" s="593"/>
      <c r="IHH220" s="593"/>
      <c r="IHI220" s="593"/>
      <c r="IHJ220" s="593"/>
      <c r="IHK220" s="593"/>
      <c r="IHL220" s="593"/>
      <c r="IHM220" s="593"/>
      <c r="IHN220" s="593"/>
      <c r="IHO220" s="593"/>
      <c r="IHP220" s="593"/>
      <c r="IHQ220" s="593"/>
      <c r="IHR220" s="593"/>
      <c r="IHS220" s="593"/>
      <c r="IHT220" s="593"/>
      <c r="IHU220" s="593"/>
      <c r="IHV220" s="593"/>
      <c r="IHW220" s="593"/>
      <c r="IHX220" s="593"/>
      <c r="IHY220" s="593"/>
      <c r="IHZ220" s="593"/>
      <c r="IIA220" s="593"/>
      <c r="IIB220" s="593"/>
      <c r="IIC220" s="593"/>
      <c r="IID220" s="593"/>
      <c r="IIE220" s="593"/>
      <c r="IIF220" s="593"/>
      <c r="IIG220" s="593"/>
      <c r="IIH220" s="593"/>
      <c r="III220" s="593"/>
      <c r="IIJ220" s="593"/>
      <c r="IIK220" s="593"/>
      <c r="IIL220" s="593"/>
      <c r="IIM220" s="593"/>
      <c r="IIN220" s="593"/>
      <c r="IIO220" s="593"/>
      <c r="IIP220" s="593"/>
      <c r="IIQ220" s="593"/>
      <c r="IIR220" s="593"/>
      <c r="IIS220" s="593"/>
      <c r="IIT220" s="593"/>
      <c r="IIU220" s="593"/>
      <c r="IIV220" s="593"/>
      <c r="IIW220" s="593"/>
      <c r="IIX220" s="593"/>
      <c r="IIY220" s="593"/>
      <c r="IIZ220" s="593"/>
      <c r="IJA220" s="593"/>
      <c r="IJB220" s="593"/>
      <c r="IJC220" s="593"/>
      <c r="IJD220" s="593"/>
      <c r="IJE220" s="593"/>
      <c r="IJF220" s="593"/>
      <c r="IJG220" s="593"/>
      <c r="IJH220" s="593"/>
      <c r="IJI220" s="593"/>
      <c r="IJJ220" s="593"/>
      <c r="IJK220" s="593"/>
      <c r="IJL220" s="593"/>
      <c r="IJM220" s="593"/>
      <c r="IJN220" s="593"/>
      <c r="IJO220" s="593"/>
      <c r="IJP220" s="593"/>
      <c r="IJQ220" s="593"/>
      <c r="IJR220" s="593"/>
      <c r="IJS220" s="593"/>
      <c r="IJT220" s="593"/>
      <c r="IJU220" s="593"/>
      <c r="IJV220" s="593"/>
      <c r="IJW220" s="593"/>
      <c r="IJX220" s="593"/>
      <c r="IJY220" s="593"/>
      <c r="IJZ220" s="593"/>
      <c r="IKA220" s="593"/>
      <c r="IKB220" s="593"/>
      <c r="IKC220" s="593"/>
      <c r="IKD220" s="593"/>
      <c r="IKE220" s="593"/>
      <c r="IKF220" s="593"/>
      <c r="IKG220" s="593"/>
      <c r="IKH220" s="593"/>
      <c r="IKI220" s="593"/>
      <c r="IKJ220" s="593"/>
      <c r="IKK220" s="593"/>
      <c r="IKL220" s="593"/>
      <c r="IKM220" s="593"/>
      <c r="IKN220" s="593"/>
      <c r="IKO220" s="593"/>
      <c r="IKP220" s="593"/>
      <c r="IKQ220" s="593"/>
      <c r="IKR220" s="593"/>
      <c r="IKS220" s="593"/>
      <c r="IKT220" s="593"/>
      <c r="IKU220" s="593"/>
      <c r="IKV220" s="593"/>
      <c r="IKW220" s="593"/>
      <c r="IKX220" s="593"/>
      <c r="IKY220" s="593"/>
      <c r="IKZ220" s="593"/>
      <c r="ILA220" s="593"/>
      <c r="ILB220" s="593"/>
      <c r="ILC220" s="593"/>
      <c r="ILD220" s="593"/>
      <c r="ILE220" s="593"/>
      <c r="ILF220" s="593"/>
      <c r="ILG220" s="593"/>
      <c r="ILH220" s="593"/>
      <c r="ILI220" s="593"/>
      <c r="ILJ220" s="593"/>
      <c r="ILK220" s="593"/>
      <c r="ILL220" s="593"/>
      <c r="ILM220" s="593"/>
      <c r="ILN220" s="593"/>
      <c r="ILO220" s="593"/>
      <c r="ILP220" s="593"/>
      <c r="ILQ220" s="593"/>
      <c r="ILR220" s="593"/>
      <c r="ILS220" s="593"/>
      <c r="ILT220" s="593"/>
      <c r="ILU220" s="593"/>
      <c r="ILV220" s="593"/>
      <c r="ILW220" s="593"/>
      <c r="ILX220" s="593"/>
      <c r="ILY220" s="593"/>
      <c r="ILZ220" s="593"/>
      <c r="IMA220" s="593"/>
      <c r="IMB220" s="593"/>
      <c r="IMC220" s="593"/>
      <c r="IMD220" s="593"/>
      <c r="IME220" s="593"/>
      <c r="IMF220" s="593"/>
      <c r="IMG220" s="593"/>
      <c r="IMH220" s="593"/>
      <c r="IMI220" s="593"/>
      <c r="IMJ220" s="593"/>
      <c r="IMK220" s="593"/>
      <c r="IML220" s="593"/>
      <c r="IMM220" s="593"/>
      <c r="IMN220" s="593"/>
      <c r="IMO220" s="593"/>
      <c r="IMP220" s="593"/>
      <c r="IMQ220" s="593"/>
      <c r="IMR220" s="593"/>
      <c r="IMS220" s="593"/>
      <c r="IMT220" s="593"/>
      <c r="IMU220" s="593"/>
      <c r="IMV220" s="593"/>
      <c r="IMW220" s="593"/>
      <c r="IMX220" s="593"/>
      <c r="IMY220" s="593"/>
      <c r="IMZ220" s="593"/>
      <c r="INA220" s="593"/>
      <c r="INB220" s="593"/>
      <c r="INC220" s="593"/>
      <c r="IND220" s="593"/>
      <c r="INE220" s="593"/>
      <c r="INF220" s="593"/>
      <c r="ING220" s="593"/>
      <c r="INH220" s="593"/>
      <c r="INI220" s="593"/>
      <c r="INJ220" s="593"/>
      <c r="INK220" s="593"/>
      <c r="INL220" s="593"/>
      <c r="INM220" s="593"/>
      <c r="INN220" s="593"/>
      <c r="INO220" s="593"/>
      <c r="INP220" s="593"/>
      <c r="INQ220" s="593"/>
      <c r="INR220" s="593"/>
      <c r="INS220" s="593"/>
      <c r="INT220" s="593"/>
      <c r="INU220" s="593"/>
      <c r="INV220" s="593"/>
      <c r="INW220" s="593"/>
      <c r="INX220" s="593"/>
      <c r="INY220" s="593"/>
      <c r="INZ220" s="593"/>
      <c r="IOA220" s="593"/>
      <c r="IOB220" s="593"/>
      <c r="IOC220" s="593"/>
      <c r="IOD220" s="593"/>
      <c r="IOE220" s="593"/>
      <c r="IOF220" s="593"/>
      <c r="IOG220" s="593"/>
      <c r="IOH220" s="593"/>
      <c r="IOI220" s="593"/>
      <c r="IOJ220" s="593"/>
      <c r="IOK220" s="593"/>
      <c r="IOL220" s="593"/>
      <c r="IOM220" s="593"/>
      <c r="ION220" s="593"/>
      <c r="IOO220" s="593"/>
      <c r="IOP220" s="593"/>
      <c r="IOQ220" s="593"/>
      <c r="IOR220" s="593"/>
      <c r="IOS220" s="593"/>
      <c r="IOT220" s="593"/>
      <c r="IOU220" s="593"/>
      <c r="IOV220" s="593"/>
      <c r="IOW220" s="593"/>
      <c r="IOX220" s="593"/>
      <c r="IOY220" s="593"/>
      <c r="IOZ220" s="593"/>
      <c r="IPA220" s="593"/>
      <c r="IPB220" s="593"/>
      <c r="IPC220" s="593"/>
      <c r="IPD220" s="593"/>
      <c r="IPE220" s="593"/>
      <c r="IPF220" s="593"/>
      <c r="IPG220" s="593"/>
      <c r="IPH220" s="593"/>
      <c r="IPI220" s="593"/>
      <c r="IPJ220" s="593"/>
      <c r="IPK220" s="593"/>
      <c r="IPL220" s="593"/>
      <c r="IPM220" s="593"/>
      <c r="IPN220" s="593"/>
      <c r="IPO220" s="593"/>
      <c r="IPP220" s="593"/>
      <c r="IPQ220" s="593"/>
      <c r="IPR220" s="593"/>
      <c r="IPS220" s="593"/>
      <c r="IPT220" s="593"/>
      <c r="IPU220" s="593"/>
      <c r="IPV220" s="593"/>
      <c r="IPW220" s="593"/>
      <c r="IPX220" s="593"/>
      <c r="IPY220" s="593"/>
      <c r="IPZ220" s="593"/>
      <c r="IQA220" s="593"/>
      <c r="IQB220" s="593"/>
      <c r="IQC220" s="593"/>
      <c r="IQD220" s="593"/>
      <c r="IQE220" s="593"/>
      <c r="IQF220" s="593"/>
      <c r="IQG220" s="593"/>
      <c r="IQH220" s="593"/>
      <c r="IQI220" s="593"/>
      <c r="IQJ220" s="593"/>
      <c r="IQK220" s="593"/>
      <c r="IQL220" s="593"/>
      <c r="IQM220" s="593"/>
      <c r="IQN220" s="593"/>
      <c r="IQO220" s="593"/>
      <c r="IQP220" s="593"/>
      <c r="IQQ220" s="593"/>
      <c r="IQR220" s="593"/>
      <c r="IQS220" s="593"/>
      <c r="IQT220" s="593"/>
      <c r="IQU220" s="593"/>
      <c r="IQV220" s="593"/>
      <c r="IQW220" s="593"/>
      <c r="IQX220" s="593"/>
      <c r="IQY220" s="593"/>
      <c r="IQZ220" s="593"/>
      <c r="IRA220" s="593"/>
      <c r="IRB220" s="593"/>
      <c r="IRC220" s="593"/>
      <c r="IRD220" s="593"/>
      <c r="IRE220" s="593"/>
      <c r="IRF220" s="593"/>
      <c r="IRG220" s="593"/>
      <c r="IRH220" s="593"/>
      <c r="IRI220" s="593"/>
      <c r="IRJ220" s="593"/>
      <c r="IRK220" s="593"/>
      <c r="IRL220" s="593"/>
      <c r="IRM220" s="593"/>
      <c r="IRN220" s="593"/>
      <c r="IRO220" s="593"/>
      <c r="IRP220" s="593"/>
      <c r="IRQ220" s="593"/>
      <c r="IRR220" s="593"/>
      <c r="IRS220" s="593"/>
      <c r="IRT220" s="593"/>
      <c r="IRU220" s="593"/>
      <c r="IRV220" s="593"/>
      <c r="IRW220" s="593"/>
      <c r="IRX220" s="593"/>
      <c r="IRY220" s="593"/>
      <c r="IRZ220" s="593"/>
      <c r="ISA220" s="593"/>
      <c r="ISB220" s="593"/>
      <c r="ISC220" s="593"/>
      <c r="ISD220" s="593"/>
      <c r="ISE220" s="593"/>
      <c r="ISF220" s="593"/>
      <c r="ISG220" s="593"/>
      <c r="ISH220" s="593"/>
      <c r="ISI220" s="593"/>
      <c r="ISJ220" s="593"/>
      <c r="ISK220" s="593"/>
      <c r="ISL220" s="593"/>
      <c r="ISM220" s="593"/>
      <c r="ISN220" s="593"/>
      <c r="ISO220" s="593"/>
      <c r="ISP220" s="593"/>
      <c r="ISQ220" s="593"/>
      <c r="ISR220" s="593"/>
      <c r="ISS220" s="593"/>
      <c r="IST220" s="593"/>
      <c r="ISU220" s="593"/>
      <c r="ISV220" s="593"/>
      <c r="ISW220" s="593"/>
      <c r="ISX220" s="593"/>
      <c r="ISY220" s="593"/>
      <c r="ISZ220" s="593"/>
      <c r="ITA220" s="593"/>
      <c r="ITB220" s="593"/>
      <c r="ITC220" s="593"/>
      <c r="ITD220" s="593"/>
      <c r="ITE220" s="593"/>
      <c r="ITF220" s="593"/>
      <c r="ITG220" s="593"/>
      <c r="ITH220" s="593"/>
      <c r="ITI220" s="593"/>
      <c r="ITJ220" s="593"/>
      <c r="ITK220" s="593"/>
      <c r="ITL220" s="593"/>
      <c r="ITM220" s="593"/>
      <c r="ITN220" s="593"/>
      <c r="ITO220" s="593"/>
      <c r="ITP220" s="593"/>
      <c r="ITQ220" s="593"/>
      <c r="ITR220" s="593"/>
      <c r="ITS220" s="593"/>
      <c r="ITT220" s="593"/>
      <c r="ITU220" s="593"/>
      <c r="ITV220" s="593"/>
      <c r="ITW220" s="593"/>
      <c r="ITX220" s="593"/>
      <c r="ITY220" s="593"/>
      <c r="ITZ220" s="593"/>
      <c r="IUA220" s="593"/>
      <c r="IUB220" s="593"/>
      <c r="IUC220" s="593"/>
      <c r="IUD220" s="593"/>
      <c r="IUE220" s="593"/>
      <c r="IUF220" s="593"/>
      <c r="IUG220" s="593"/>
      <c r="IUH220" s="593"/>
      <c r="IUI220" s="593"/>
      <c r="IUJ220" s="593"/>
      <c r="IUK220" s="593"/>
      <c r="IUL220" s="593"/>
      <c r="IUM220" s="593"/>
      <c r="IUN220" s="593"/>
      <c r="IUO220" s="593"/>
      <c r="IUP220" s="593"/>
      <c r="IUQ220" s="593"/>
      <c r="IUR220" s="593"/>
      <c r="IUS220" s="593"/>
      <c r="IUT220" s="593"/>
      <c r="IUU220" s="593"/>
      <c r="IUV220" s="593"/>
      <c r="IUW220" s="593"/>
      <c r="IUX220" s="593"/>
      <c r="IUY220" s="593"/>
      <c r="IUZ220" s="593"/>
      <c r="IVA220" s="593"/>
      <c r="IVB220" s="593"/>
      <c r="IVC220" s="593"/>
      <c r="IVD220" s="593"/>
      <c r="IVE220" s="593"/>
      <c r="IVF220" s="593"/>
      <c r="IVG220" s="593"/>
      <c r="IVH220" s="593"/>
      <c r="IVI220" s="593"/>
      <c r="IVJ220" s="593"/>
      <c r="IVK220" s="593"/>
      <c r="IVL220" s="593"/>
      <c r="IVM220" s="593"/>
      <c r="IVN220" s="593"/>
      <c r="IVO220" s="593"/>
      <c r="IVP220" s="593"/>
      <c r="IVQ220" s="593"/>
      <c r="IVR220" s="593"/>
      <c r="IVS220" s="593"/>
      <c r="IVT220" s="593"/>
      <c r="IVU220" s="593"/>
      <c r="IVV220" s="593"/>
      <c r="IVW220" s="593"/>
      <c r="IVX220" s="593"/>
      <c r="IVY220" s="593"/>
      <c r="IVZ220" s="593"/>
      <c r="IWA220" s="593"/>
      <c r="IWB220" s="593"/>
      <c r="IWC220" s="593"/>
      <c r="IWD220" s="593"/>
      <c r="IWE220" s="593"/>
      <c r="IWF220" s="593"/>
      <c r="IWG220" s="593"/>
      <c r="IWH220" s="593"/>
      <c r="IWI220" s="593"/>
      <c r="IWJ220" s="593"/>
      <c r="IWK220" s="593"/>
      <c r="IWL220" s="593"/>
      <c r="IWM220" s="593"/>
      <c r="IWN220" s="593"/>
      <c r="IWO220" s="593"/>
      <c r="IWP220" s="593"/>
      <c r="IWQ220" s="593"/>
      <c r="IWR220" s="593"/>
      <c r="IWS220" s="593"/>
      <c r="IWT220" s="593"/>
      <c r="IWU220" s="593"/>
      <c r="IWV220" s="593"/>
      <c r="IWW220" s="593"/>
      <c r="IWX220" s="593"/>
      <c r="IWY220" s="593"/>
      <c r="IWZ220" s="593"/>
      <c r="IXA220" s="593"/>
      <c r="IXB220" s="593"/>
      <c r="IXC220" s="593"/>
      <c r="IXD220" s="593"/>
      <c r="IXE220" s="593"/>
      <c r="IXF220" s="593"/>
      <c r="IXG220" s="593"/>
      <c r="IXH220" s="593"/>
      <c r="IXI220" s="593"/>
      <c r="IXJ220" s="593"/>
      <c r="IXK220" s="593"/>
      <c r="IXL220" s="593"/>
      <c r="IXM220" s="593"/>
      <c r="IXN220" s="593"/>
      <c r="IXO220" s="593"/>
      <c r="IXP220" s="593"/>
      <c r="IXQ220" s="593"/>
      <c r="IXR220" s="593"/>
      <c r="IXS220" s="593"/>
      <c r="IXT220" s="593"/>
      <c r="IXU220" s="593"/>
      <c r="IXV220" s="593"/>
      <c r="IXW220" s="593"/>
      <c r="IXX220" s="593"/>
      <c r="IXY220" s="593"/>
      <c r="IXZ220" s="593"/>
      <c r="IYA220" s="593"/>
      <c r="IYB220" s="593"/>
      <c r="IYC220" s="593"/>
      <c r="IYD220" s="593"/>
      <c r="IYE220" s="593"/>
      <c r="IYF220" s="593"/>
      <c r="IYG220" s="593"/>
      <c r="IYH220" s="593"/>
      <c r="IYI220" s="593"/>
      <c r="IYJ220" s="593"/>
      <c r="IYK220" s="593"/>
      <c r="IYL220" s="593"/>
      <c r="IYM220" s="593"/>
      <c r="IYN220" s="593"/>
      <c r="IYO220" s="593"/>
      <c r="IYP220" s="593"/>
      <c r="IYQ220" s="593"/>
      <c r="IYR220" s="593"/>
      <c r="IYS220" s="593"/>
      <c r="IYT220" s="593"/>
      <c r="IYU220" s="593"/>
      <c r="IYV220" s="593"/>
      <c r="IYW220" s="593"/>
      <c r="IYX220" s="593"/>
      <c r="IYY220" s="593"/>
      <c r="IYZ220" s="593"/>
      <c r="IZA220" s="593"/>
      <c r="IZB220" s="593"/>
      <c r="IZC220" s="593"/>
      <c r="IZD220" s="593"/>
      <c r="IZE220" s="593"/>
      <c r="IZF220" s="593"/>
      <c r="IZG220" s="593"/>
      <c r="IZH220" s="593"/>
      <c r="IZI220" s="593"/>
      <c r="IZJ220" s="593"/>
      <c r="IZK220" s="593"/>
      <c r="IZL220" s="593"/>
      <c r="IZM220" s="593"/>
      <c r="IZN220" s="593"/>
      <c r="IZO220" s="593"/>
      <c r="IZP220" s="593"/>
      <c r="IZQ220" s="593"/>
      <c r="IZR220" s="593"/>
      <c r="IZS220" s="593"/>
      <c r="IZT220" s="593"/>
      <c r="IZU220" s="593"/>
      <c r="IZV220" s="593"/>
      <c r="IZW220" s="593"/>
      <c r="IZX220" s="593"/>
      <c r="IZY220" s="593"/>
      <c r="IZZ220" s="593"/>
      <c r="JAA220" s="593"/>
      <c r="JAB220" s="593"/>
      <c r="JAC220" s="593"/>
      <c r="JAD220" s="593"/>
      <c r="JAE220" s="593"/>
      <c r="JAF220" s="593"/>
      <c r="JAG220" s="593"/>
      <c r="JAH220" s="593"/>
      <c r="JAI220" s="593"/>
      <c r="JAJ220" s="593"/>
      <c r="JAK220" s="593"/>
      <c r="JAL220" s="593"/>
      <c r="JAM220" s="593"/>
      <c r="JAN220" s="593"/>
      <c r="JAO220" s="593"/>
      <c r="JAP220" s="593"/>
      <c r="JAQ220" s="593"/>
      <c r="JAR220" s="593"/>
      <c r="JAS220" s="593"/>
      <c r="JAT220" s="593"/>
      <c r="JAU220" s="593"/>
      <c r="JAV220" s="593"/>
      <c r="JAW220" s="593"/>
      <c r="JAX220" s="593"/>
      <c r="JAY220" s="593"/>
      <c r="JAZ220" s="593"/>
      <c r="JBA220" s="593"/>
      <c r="JBB220" s="593"/>
      <c r="JBC220" s="593"/>
      <c r="JBD220" s="593"/>
      <c r="JBE220" s="593"/>
      <c r="JBF220" s="593"/>
      <c r="JBG220" s="593"/>
      <c r="JBH220" s="593"/>
      <c r="JBI220" s="593"/>
      <c r="JBJ220" s="593"/>
      <c r="JBK220" s="593"/>
      <c r="JBL220" s="593"/>
      <c r="JBM220" s="593"/>
      <c r="JBN220" s="593"/>
      <c r="JBO220" s="593"/>
      <c r="JBP220" s="593"/>
      <c r="JBQ220" s="593"/>
      <c r="JBR220" s="593"/>
      <c r="JBS220" s="593"/>
      <c r="JBT220" s="593"/>
      <c r="JBU220" s="593"/>
      <c r="JBV220" s="593"/>
      <c r="JBW220" s="593"/>
      <c r="JBX220" s="593"/>
      <c r="JBY220" s="593"/>
      <c r="JBZ220" s="593"/>
      <c r="JCA220" s="593"/>
      <c r="JCB220" s="593"/>
      <c r="JCC220" s="593"/>
      <c r="JCD220" s="593"/>
      <c r="JCE220" s="593"/>
      <c r="JCF220" s="593"/>
      <c r="JCG220" s="593"/>
      <c r="JCH220" s="593"/>
      <c r="JCI220" s="593"/>
      <c r="JCJ220" s="593"/>
      <c r="JCK220" s="593"/>
      <c r="JCL220" s="593"/>
      <c r="JCM220" s="593"/>
      <c r="JCN220" s="593"/>
      <c r="JCO220" s="593"/>
      <c r="JCP220" s="593"/>
      <c r="JCQ220" s="593"/>
      <c r="JCR220" s="593"/>
      <c r="JCS220" s="593"/>
      <c r="JCT220" s="593"/>
      <c r="JCU220" s="593"/>
      <c r="JCV220" s="593"/>
      <c r="JCW220" s="593"/>
      <c r="JCX220" s="593"/>
      <c r="JCY220" s="593"/>
      <c r="JCZ220" s="593"/>
      <c r="JDA220" s="593"/>
      <c r="JDB220" s="593"/>
      <c r="JDC220" s="593"/>
      <c r="JDD220" s="593"/>
      <c r="JDE220" s="593"/>
      <c r="JDF220" s="593"/>
      <c r="JDG220" s="593"/>
      <c r="JDH220" s="593"/>
      <c r="JDI220" s="593"/>
      <c r="JDJ220" s="593"/>
      <c r="JDK220" s="593"/>
      <c r="JDL220" s="593"/>
      <c r="JDM220" s="593"/>
      <c r="JDN220" s="593"/>
      <c r="JDO220" s="593"/>
      <c r="JDP220" s="593"/>
      <c r="JDQ220" s="593"/>
      <c r="JDR220" s="593"/>
      <c r="JDS220" s="593"/>
      <c r="JDT220" s="593"/>
      <c r="JDU220" s="593"/>
      <c r="JDV220" s="593"/>
      <c r="JDW220" s="593"/>
      <c r="JDX220" s="593"/>
      <c r="JDY220" s="593"/>
      <c r="JDZ220" s="593"/>
      <c r="JEA220" s="593"/>
      <c r="JEB220" s="593"/>
      <c r="JEC220" s="593"/>
      <c r="JED220" s="593"/>
      <c r="JEE220" s="593"/>
      <c r="JEF220" s="593"/>
      <c r="JEG220" s="593"/>
      <c r="JEH220" s="593"/>
      <c r="JEI220" s="593"/>
      <c r="JEJ220" s="593"/>
      <c r="JEK220" s="593"/>
      <c r="JEL220" s="593"/>
      <c r="JEM220" s="593"/>
      <c r="JEN220" s="593"/>
      <c r="JEO220" s="593"/>
      <c r="JEP220" s="593"/>
      <c r="JEQ220" s="593"/>
      <c r="JER220" s="593"/>
      <c r="JES220" s="593"/>
      <c r="JET220" s="593"/>
      <c r="JEU220" s="593"/>
      <c r="JEV220" s="593"/>
      <c r="JEW220" s="593"/>
      <c r="JEX220" s="593"/>
      <c r="JEY220" s="593"/>
      <c r="JEZ220" s="593"/>
      <c r="JFA220" s="593"/>
      <c r="JFB220" s="593"/>
      <c r="JFC220" s="593"/>
      <c r="JFD220" s="593"/>
      <c r="JFE220" s="593"/>
      <c r="JFF220" s="593"/>
      <c r="JFG220" s="593"/>
      <c r="JFH220" s="593"/>
      <c r="JFI220" s="593"/>
      <c r="JFJ220" s="593"/>
      <c r="JFK220" s="593"/>
      <c r="JFL220" s="593"/>
      <c r="JFM220" s="593"/>
      <c r="JFN220" s="593"/>
      <c r="JFO220" s="593"/>
      <c r="JFP220" s="593"/>
      <c r="JFQ220" s="593"/>
      <c r="JFR220" s="593"/>
      <c r="JFS220" s="593"/>
      <c r="JFT220" s="593"/>
      <c r="JFU220" s="593"/>
      <c r="JFV220" s="593"/>
      <c r="JFW220" s="593"/>
      <c r="JFX220" s="593"/>
      <c r="JFY220" s="593"/>
      <c r="JFZ220" s="593"/>
      <c r="JGA220" s="593"/>
      <c r="JGB220" s="593"/>
      <c r="JGC220" s="593"/>
      <c r="JGD220" s="593"/>
      <c r="JGE220" s="593"/>
      <c r="JGF220" s="593"/>
      <c r="JGG220" s="593"/>
      <c r="JGH220" s="593"/>
      <c r="JGI220" s="593"/>
      <c r="JGJ220" s="593"/>
      <c r="JGK220" s="593"/>
      <c r="JGL220" s="593"/>
      <c r="JGM220" s="593"/>
      <c r="JGN220" s="593"/>
      <c r="JGO220" s="593"/>
      <c r="JGP220" s="593"/>
      <c r="JGQ220" s="593"/>
      <c r="JGR220" s="593"/>
      <c r="JGS220" s="593"/>
      <c r="JGT220" s="593"/>
      <c r="JGU220" s="593"/>
      <c r="JGV220" s="593"/>
      <c r="JGW220" s="593"/>
      <c r="JGX220" s="593"/>
      <c r="JGY220" s="593"/>
      <c r="JGZ220" s="593"/>
      <c r="JHA220" s="593"/>
      <c r="JHB220" s="593"/>
      <c r="JHC220" s="593"/>
      <c r="JHD220" s="593"/>
      <c r="JHE220" s="593"/>
      <c r="JHF220" s="593"/>
      <c r="JHG220" s="593"/>
      <c r="JHH220" s="593"/>
      <c r="JHI220" s="593"/>
      <c r="JHJ220" s="593"/>
      <c r="JHK220" s="593"/>
      <c r="JHL220" s="593"/>
      <c r="JHM220" s="593"/>
      <c r="JHN220" s="593"/>
      <c r="JHO220" s="593"/>
      <c r="JHP220" s="593"/>
      <c r="JHQ220" s="593"/>
      <c r="JHR220" s="593"/>
      <c r="JHS220" s="593"/>
      <c r="JHT220" s="593"/>
      <c r="JHU220" s="593"/>
      <c r="JHV220" s="593"/>
      <c r="JHW220" s="593"/>
      <c r="JHX220" s="593"/>
      <c r="JHY220" s="593"/>
      <c r="JHZ220" s="593"/>
      <c r="JIA220" s="593"/>
      <c r="JIB220" s="593"/>
      <c r="JIC220" s="593"/>
      <c r="JID220" s="593"/>
      <c r="JIE220" s="593"/>
      <c r="JIF220" s="593"/>
      <c r="JIG220" s="593"/>
      <c r="JIH220" s="593"/>
      <c r="JII220" s="593"/>
      <c r="JIJ220" s="593"/>
      <c r="JIK220" s="593"/>
      <c r="JIL220" s="593"/>
      <c r="JIM220" s="593"/>
      <c r="JIN220" s="593"/>
      <c r="JIO220" s="593"/>
      <c r="JIP220" s="593"/>
      <c r="JIQ220" s="593"/>
      <c r="JIR220" s="593"/>
      <c r="JIS220" s="593"/>
      <c r="JIT220" s="593"/>
      <c r="JIU220" s="593"/>
      <c r="JIV220" s="593"/>
      <c r="JIW220" s="593"/>
      <c r="JIX220" s="593"/>
      <c r="JIY220" s="593"/>
      <c r="JIZ220" s="593"/>
      <c r="JJA220" s="593"/>
      <c r="JJB220" s="593"/>
      <c r="JJC220" s="593"/>
      <c r="JJD220" s="593"/>
      <c r="JJE220" s="593"/>
      <c r="JJF220" s="593"/>
      <c r="JJG220" s="593"/>
      <c r="JJH220" s="593"/>
      <c r="JJI220" s="593"/>
      <c r="JJJ220" s="593"/>
      <c r="JJK220" s="593"/>
      <c r="JJL220" s="593"/>
      <c r="JJM220" s="593"/>
      <c r="JJN220" s="593"/>
      <c r="JJO220" s="593"/>
      <c r="JJP220" s="593"/>
      <c r="JJQ220" s="593"/>
      <c r="JJR220" s="593"/>
      <c r="JJS220" s="593"/>
      <c r="JJT220" s="593"/>
      <c r="JJU220" s="593"/>
      <c r="JJV220" s="593"/>
      <c r="JJW220" s="593"/>
      <c r="JJX220" s="593"/>
      <c r="JJY220" s="593"/>
      <c r="JJZ220" s="593"/>
      <c r="JKA220" s="593"/>
      <c r="JKB220" s="593"/>
      <c r="JKC220" s="593"/>
      <c r="JKD220" s="593"/>
      <c r="JKE220" s="593"/>
      <c r="JKF220" s="593"/>
      <c r="JKG220" s="593"/>
      <c r="JKH220" s="593"/>
      <c r="JKI220" s="593"/>
      <c r="JKJ220" s="593"/>
      <c r="JKK220" s="593"/>
      <c r="JKL220" s="593"/>
      <c r="JKM220" s="593"/>
      <c r="JKN220" s="593"/>
      <c r="JKO220" s="593"/>
      <c r="JKP220" s="593"/>
      <c r="JKQ220" s="593"/>
      <c r="JKR220" s="593"/>
      <c r="JKS220" s="593"/>
      <c r="JKT220" s="593"/>
      <c r="JKU220" s="593"/>
      <c r="JKV220" s="593"/>
      <c r="JKW220" s="593"/>
      <c r="JKX220" s="593"/>
      <c r="JKY220" s="593"/>
      <c r="JKZ220" s="593"/>
      <c r="JLA220" s="593"/>
      <c r="JLB220" s="593"/>
      <c r="JLC220" s="593"/>
      <c r="JLD220" s="593"/>
      <c r="JLE220" s="593"/>
      <c r="JLF220" s="593"/>
      <c r="JLG220" s="593"/>
      <c r="JLH220" s="593"/>
      <c r="JLI220" s="593"/>
      <c r="JLJ220" s="593"/>
      <c r="JLK220" s="593"/>
      <c r="JLL220" s="593"/>
      <c r="JLM220" s="593"/>
      <c r="JLN220" s="593"/>
      <c r="JLO220" s="593"/>
      <c r="JLP220" s="593"/>
      <c r="JLQ220" s="593"/>
      <c r="JLR220" s="593"/>
      <c r="JLS220" s="593"/>
      <c r="JLT220" s="593"/>
      <c r="JLU220" s="593"/>
      <c r="JLV220" s="593"/>
      <c r="JLW220" s="593"/>
      <c r="JLX220" s="593"/>
      <c r="JLY220" s="593"/>
      <c r="JLZ220" s="593"/>
      <c r="JMA220" s="593"/>
      <c r="JMB220" s="593"/>
      <c r="JMC220" s="593"/>
      <c r="JMD220" s="593"/>
      <c r="JME220" s="593"/>
      <c r="JMF220" s="593"/>
      <c r="JMG220" s="593"/>
      <c r="JMH220" s="593"/>
      <c r="JMI220" s="593"/>
      <c r="JMJ220" s="593"/>
      <c r="JMK220" s="593"/>
      <c r="JML220" s="593"/>
      <c r="JMM220" s="593"/>
      <c r="JMN220" s="593"/>
      <c r="JMO220" s="593"/>
      <c r="JMP220" s="593"/>
      <c r="JMQ220" s="593"/>
      <c r="JMR220" s="593"/>
      <c r="JMS220" s="593"/>
      <c r="JMT220" s="593"/>
      <c r="JMU220" s="593"/>
      <c r="JMV220" s="593"/>
      <c r="JMW220" s="593"/>
      <c r="JMX220" s="593"/>
      <c r="JMY220" s="593"/>
      <c r="JMZ220" s="593"/>
      <c r="JNA220" s="593"/>
      <c r="JNB220" s="593"/>
      <c r="JNC220" s="593"/>
      <c r="JND220" s="593"/>
      <c r="JNE220" s="593"/>
      <c r="JNF220" s="593"/>
      <c r="JNG220" s="593"/>
      <c r="JNH220" s="593"/>
      <c r="JNI220" s="593"/>
      <c r="JNJ220" s="593"/>
      <c r="JNK220" s="593"/>
      <c r="JNL220" s="593"/>
      <c r="JNM220" s="593"/>
      <c r="JNN220" s="593"/>
      <c r="JNO220" s="593"/>
      <c r="JNP220" s="593"/>
      <c r="JNQ220" s="593"/>
      <c r="JNR220" s="593"/>
      <c r="JNS220" s="593"/>
      <c r="JNT220" s="593"/>
      <c r="JNU220" s="593"/>
      <c r="JNV220" s="593"/>
      <c r="JNW220" s="593"/>
      <c r="JNX220" s="593"/>
      <c r="JNY220" s="593"/>
      <c r="JNZ220" s="593"/>
      <c r="JOA220" s="593"/>
      <c r="JOB220" s="593"/>
      <c r="JOC220" s="593"/>
      <c r="JOD220" s="593"/>
      <c r="JOE220" s="593"/>
      <c r="JOF220" s="593"/>
      <c r="JOG220" s="593"/>
      <c r="JOH220" s="593"/>
      <c r="JOI220" s="593"/>
      <c r="JOJ220" s="593"/>
      <c r="JOK220" s="593"/>
      <c r="JOL220" s="593"/>
      <c r="JOM220" s="593"/>
      <c r="JON220" s="593"/>
      <c r="JOO220" s="593"/>
      <c r="JOP220" s="593"/>
      <c r="JOQ220" s="593"/>
      <c r="JOR220" s="593"/>
      <c r="JOS220" s="593"/>
      <c r="JOT220" s="593"/>
      <c r="JOU220" s="593"/>
      <c r="JOV220" s="593"/>
      <c r="JOW220" s="593"/>
      <c r="JOX220" s="593"/>
      <c r="JOY220" s="593"/>
      <c r="JOZ220" s="593"/>
      <c r="JPA220" s="593"/>
      <c r="JPB220" s="593"/>
      <c r="JPC220" s="593"/>
      <c r="JPD220" s="593"/>
      <c r="JPE220" s="593"/>
      <c r="JPF220" s="593"/>
      <c r="JPG220" s="593"/>
      <c r="JPH220" s="593"/>
      <c r="JPI220" s="593"/>
      <c r="JPJ220" s="593"/>
      <c r="JPK220" s="593"/>
      <c r="JPL220" s="593"/>
      <c r="JPM220" s="593"/>
      <c r="JPN220" s="593"/>
      <c r="JPO220" s="593"/>
      <c r="JPP220" s="593"/>
      <c r="JPQ220" s="593"/>
      <c r="JPR220" s="593"/>
      <c r="JPS220" s="593"/>
      <c r="JPT220" s="593"/>
      <c r="JPU220" s="593"/>
      <c r="JPV220" s="593"/>
      <c r="JPW220" s="593"/>
      <c r="JPX220" s="593"/>
      <c r="JPY220" s="593"/>
      <c r="JPZ220" s="593"/>
      <c r="JQA220" s="593"/>
      <c r="JQB220" s="593"/>
      <c r="JQC220" s="593"/>
      <c r="JQD220" s="593"/>
      <c r="JQE220" s="593"/>
      <c r="JQF220" s="593"/>
      <c r="JQG220" s="593"/>
      <c r="JQH220" s="593"/>
      <c r="JQI220" s="593"/>
      <c r="JQJ220" s="593"/>
      <c r="JQK220" s="593"/>
      <c r="JQL220" s="593"/>
      <c r="JQM220" s="593"/>
      <c r="JQN220" s="593"/>
      <c r="JQO220" s="593"/>
      <c r="JQP220" s="593"/>
      <c r="JQQ220" s="593"/>
      <c r="JQR220" s="593"/>
      <c r="JQS220" s="593"/>
      <c r="JQT220" s="593"/>
      <c r="JQU220" s="593"/>
      <c r="JQV220" s="593"/>
      <c r="JQW220" s="593"/>
      <c r="JQX220" s="593"/>
      <c r="JQY220" s="593"/>
      <c r="JQZ220" s="593"/>
      <c r="JRA220" s="593"/>
      <c r="JRB220" s="593"/>
      <c r="JRC220" s="593"/>
      <c r="JRD220" s="593"/>
      <c r="JRE220" s="593"/>
      <c r="JRF220" s="593"/>
      <c r="JRG220" s="593"/>
      <c r="JRH220" s="593"/>
      <c r="JRI220" s="593"/>
      <c r="JRJ220" s="593"/>
      <c r="JRK220" s="593"/>
      <c r="JRL220" s="593"/>
      <c r="JRM220" s="593"/>
      <c r="JRN220" s="593"/>
      <c r="JRO220" s="593"/>
      <c r="JRP220" s="593"/>
      <c r="JRQ220" s="593"/>
      <c r="JRR220" s="593"/>
      <c r="JRS220" s="593"/>
      <c r="JRT220" s="593"/>
      <c r="JRU220" s="593"/>
      <c r="JRV220" s="593"/>
      <c r="JRW220" s="593"/>
      <c r="JRX220" s="593"/>
      <c r="JRY220" s="593"/>
      <c r="JRZ220" s="593"/>
      <c r="JSA220" s="593"/>
      <c r="JSB220" s="593"/>
      <c r="JSC220" s="593"/>
      <c r="JSD220" s="593"/>
      <c r="JSE220" s="593"/>
      <c r="JSF220" s="593"/>
      <c r="JSG220" s="593"/>
      <c r="JSH220" s="593"/>
      <c r="JSI220" s="593"/>
      <c r="JSJ220" s="593"/>
      <c r="JSK220" s="593"/>
      <c r="JSL220" s="593"/>
      <c r="JSM220" s="593"/>
      <c r="JSN220" s="593"/>
      <c r="JSO220" s="593"/>
      <c r="JSP220" s="593"/>
      <c r="JSQ220" s="593"/>
      <c r="JSR220" s="593"/>
      <c r="JSS220" s="593"/>
      <c r="JST220" s="593"/>
      <c r="JSU220" s="593"/>
      <c r="JSV220" s="593"/>
      <c r="JSW220" s="593"/>
      <c r="JSX220" s="593"/>
      <c r="JSY220" s="593"/>
      <c r="JSZ220" s="593"/>
      <c r="JTA220" s="593"/>
      <c r="JTB220" s="593"/>
      <c r="JTC220" s="593"/>
      <c r="JTD220" s="593"/>
      <c r="JTE220" s="593"/>
      <c r="JTF220" s="593"/>
      <c r="JTG220" s="593"/>
      <c r="JTH220" s="593"/>
      <c r="JTI220" s="593"/>
      <c r="JTJ220" s="593"/>
      <c r="JTK220" s="593"/>
      <c r="JTL220" s="593"/>
      <c r="JTM220" s="593"/>
      <c r="JTN220" s="593"/>
      <c r="JTO220" s="593"/>
      <c r="JTP220" s="593"/>
      <c r="JTQ220" s="593"/>
      <c r="JTR220" s="593"/>
      <c r="JTS220" s="593"/>
      <c r="JTT220" s="593"/>
      <c r="JTU220" s="593"/>
      <c r="JTV220" s="593"/>
      <c r="JTW220" s="593"/>
      <c r="JTX220" s="593"/>
      <c r="JTY220" s="593"/>
      <c r="JTZ220" s="593"/>
      <c r="JUA220" s="593"/>
      <c r="JUB220" s="593"/>
      <c r="JUC220" s="593"/>
      <c r="JUD220" s="593"/>
      <c r="JUE220" s="593"/>
      <c r="JUF220" s="593"/>
      <c r="JUG220" s="593"/>
      <c r="JUH220" s="593"/>
      <c r="JUI220" s="593"/>
      <c r="JUJ220" s="593"/>
      <c r="JUK220" s="593"/>
      <c r="JUL220" s="593"/>
      <c r="JUM220" s="593"/>
      <c r="JUN220" s="593"/>
      <c r="JUO220" s="593"/>
      <c r="JUP220" s="593"/>
      <c r="JUQ220" s="593"/>
      <c r="JUR220" s="593"/>
      <c r="JUS220" s="593"/>
      <c r="JUT220" s="593"/>
      <c r="JUU220" s="593"/>
      <c r="JUV220" s="593"/>
      <c r="JUW220" s="593"/>
      <c r="JUX220" s="593"/>
      <c r="JUY220" s="593"/>
      <c r="JUZ220" s="593"/>
      <c r="JVA220" s="593"/>
      <c r="JVB220" s="593"/>
      <c r="JVC220" s="593"/>
      <c r="JVD220" s="593"/>
      <c r="JVE220" s="593"/>
      <c r="JVF220" s="593"/>
      <c r="JVG220" s="593"/>
      <c r="JVH220" s="593"/>
      <c r="JVI220" s="593"/>
      <c r="JVJ220" s="593"/>
      <c r="JVK220" s="593"/>
      <c r="JVL220" s="593"/>
      <c r="JVM220" s="593"/>
      <c r="JVN220" s="593"/>
      <c r="JVO220" s="593"/>
      <c r="JVP220" s="593"/>
      <c r="JVQ220" s="593"/>
      <c r="JVR220" s="593"/>
      <c r="JVS220" s="593"/>
      <c r="JVT220" s="593"/>
      <c r="JVU220" s="593"/>
      <c r="JVV220" s="593"/>
      <c r="JVW220" s="593"/>
      <c r="JVX220" s="593"/>
      <c r="JVY220" s="593"/>
      <c r="JVZ220" s="593"/>
      <c r="JWA220" s="593"/>
      <c r="JWB220" s="593"/>
      <c r="JWC220" s="593"/>
      <c r="JWD220" s="593"/>
      <c r="JWE220" s="593"/>
      <c r="JWF220" s="593"/>
      <c r="JWG220" s="593"/>
      <c r="JWH220" s="593"/>
      <c r="JWI220" s="593"/>
      <c r="JWJ220" s="593"/>
      <c r="JWK220" s="593"/>
      <c r="JWL220" s="593"/>
      <c r="JWM220" s="593"/>
      <c r="JWN220" s="593"/>
      <c r="JWO220" s="593"/>
      <c r="JWP220" s="593"/>
      <c r="JWQ220" s="593"/>
      <c r="JWR220" s="593"/>
      <c r="JWS220" s="593"/>
      <c r="JWT220" s="593"/>
      <c r="JWU220" s="593"/>
      <c r="JWV220" s="593"/>
      <c r="JWW220" s="593"/>
      <c r="JWX220" s="593"/>
      <c r="JWY220" s="593"/>
      <c r="JWZ220" s="593"/>
      <c r="JXA220" s="593"/>
      <c r="JXB220" s="593"/>
      <c r="JXC220" s="593"/>
      <c r="JXD220" s="593"/>
      <c r="JXE220" s="593"/>
      <c r="JXF220" s="593"/>
      <c r="JXG220" s="593"/>
      <c r="JXH220" s="593"/>
      <c r="JXI220" s="593"/>
      <c r="JXJ220" s="593"/>
      <c r="JXK220" s="593"/>
      <c r="JXL220" s="593"/>
      <c r="JXM220" s="593"/>
      <c r="JXN220" s="593"/>
      <c r="JXO220" s="593"/>
      <c r="JXP220" s="593"/>
      <c r="JXQ220" s="593"/>
      <c r="JXR220" s="593"/>
      <c r="JXS220" s="593"/>
      <c r="JXT220" s="593"/>
      <c r="JXU220" s="593"/>
      <c r="JXV220" s="593"/>
      <c r="JXW220" s="593"/>
      <c r="JXX220" s="593"/>
      <c r="JXY220" s="593"/>
      <c r="JXZ220" s="593"/>
      <c r="JYA220" s="593"/>
      <c r="JYB220" s="593"/>
      <c r="JYC220" s="593"/>
      <c r="JYD220" s="593"/>
      <c r="JYE220" s="593"/>
      <c r="JYF220" s="593"/>
      <c r="JYG220" s="593"/>
      <c r="JYH220" s="593"/>
      <c r="JYI220" s="593"/>
      <c r="JYJ220" s="593"/>
      <c r="JYK220" s="593"/>
      <c r="JYL220" s="593"/>
      <c r="JYM220" s="593"/>
      <c r="JYN220" s="593"/>
      <c r="JYO220" s="593"/>
      <c r="JYP220" s="593"/>
      <c r="JYQ220" s="593"/>
      <c r="JYR220" s="593"/>
      <c r="JYS220" s="593"/>
      <c r="JYT220" s="593"/>
      <c r="JYU220" s="593"/>
      <c r="JYV220" s="593"/>
      <c r="JYW220" s="593"/>
      <c r="JYX220" s="593"/>
      <c r="JYY220" s="593"/>
      <c r="JYZ220" s="593"/>
      <c r="JZA220" s="593"/>
      <c r="JZB220" s="593"/>
      <c r="JZC220" s="593"/>
      <c r="JZD220" s="593"/>
      <c r="JZE220" s="593"/>
      <c r="JZF220" s="593"/>
      <c r="JZG220" s="593"/>
      <c r="JZH220" s="593"/>
      <c r="JZI220" s="593"/>
      <c r="JZJ220" s="593"/>
      <c r="JZK220" s="593"/>
      <c r="JZL220" s="593"/>
      <c r="JZM220" s="593"/>
      <c r="JZN220" s="593"/>
      <c r="JZO220" s="593"/>
      <c r="JZP220" s="593"/>
      <c r="JZQ220" s="593"/>
      <c r="JZR220" s="593"/>
      <c r="JZS220" s="593"/>
      <c r="JZT220" s="593"/>
      <c r="JZU220" s="593"/>
      <c r="JZV220" s="593"/>
      <c r="JZW220" s="593"/>
      <c r="JZX220" s="593"/>
      <c r="JZY220" s="593"/>
      <c r="JZZ220" s="593"/>
      <c r="KAA220" s="593"/>
      <c r="KAB220" s="593"/>
      <c r="KAC220" s="593"/>
      <c r="KAD220" s="593"/>
      <c r="KAE220" s="593"/>
      <c r="KAF220" s="593"/>
      <c r="KAG220" s="593"/>
      <c r="KAH220" s="593"/>
      <c r="KAI220" s="593"/>
      <c r="KAJ220" s="593"/>
      <c r="KAK220" s="593"/>
      <c r="KAL220" s="593"/>
      <c r="KAM220" s="593"/>
      <c r="KAN220" s="593"/>
      <c r="KAO220" s="593"/>
      <c r="KAP220" s="593"/>
      <c r="KAQ220" s="593"/>
      <c r="KAR220" s="593"/>
      <c r="KAS220" s="593"/>
      <c r="KAT220" s="593"/>
      <c r="KAU220" s="593"/>
      <c r="KAV220" s="593"/>
      <c r="KAW220" s="593"/>
      <c r="KAX220" s="593"/>
      <c r="KAY220" s="593"/>
      <c r="KAZ220" s="593"/>
      <c r="KBA220" s="593"/>
      <c r="KBB220" s="593"/>
      <c r="KBC220" s="593"/>
      <c r="KBD220" s="593"/>
      <c r="KBE220" s="593"/>
      <c r="KBF220" s="593"/>
      <c r="KBG220" s="593"/>
      <c r="KBH220" s="593"/>
      <c r="KBI220" s="593"/>
      <c r="KBJ220" s="593"/>
      <c r="KBK220" s="593"/>
      <c r="KBL220" s="593"/>
      <c r="KBM220" s="593"/>
      <c r="KBN220" s="593"/>
      <c r="KBO220" s="593"/>
      <c r="KBP220" s="593"/>
      <c r="KBQ220" s="593"/>
      <c r="KBR220" s="593"/>
      <c r="KBS220" s="593"/>
      <c r="KBT220" s="593"/>
      <c r="KBU220" s="593"/>
      <c r="KBV220" s="593"/>
      <c r="KBW220" s="593"/>
      <c r="KBX220" s="593"/>
      <c r="KBY220" s="593"/>
      <c r="KBZ220" s="593"/>
      <c r="KCA220" s="593"/>
      <c r="KCB220" s="593"/>
      <c r="KCC220" s="593"/>
      <c r="KCD220" s="593"/>
      <c r="KCE220" s="593"/>
      <c r="KCF220" s="593"/>
      <c r="KCG220" s="593"/>
      <c r="KCH220" s="593"/>
      <c r="KCI220" s="593"/>
      <c r="KCJ220" s="593"/>
      <c r="KCK220" s="593"/>
      <c r="KCL220" s="593"/>
      <c r="KCM220" s="593"/>
      <c r="KCN220" s="593"/>
      <c r="KCO220" s="593"/>
      <c r="KCP220" s="593"/>
      <c r="KCQ220" s="593"/>
      <c r="KCR220" s="593"/>
      <c r="KCS220" s="593"/>
      <c r="KCT220" s="593"/>
      <c r="KCU220" s="593"/>
      <c r="KCV220" s="593"/>
      <c r="KCW220" s="593"/>
      <c r="KCX220" s="593"/>
      <c r="KCY220" s="593"/>
      <c r="KCZ220" s="593"/>
      <c r="KDA220" s="593"/>
      <c r="KDB220" s="593"/>
      <c r="KDC220" s="593"/>
      <c r="KDD220" s="593"/>
      <c r="KDE220" s="593"/>
      <c r="KDF220" s="593"/>
      <c r="KDG220" s="593"/>
      <c r="KDH220" s="593"/>
      <c r="KDI220" s="593"/>
      <c r="KDJ220" s="593"/>
      <c r="KDK220" s="593"/>
      <c r="KDL220" s="593"/>
      <c r="KDM220" s="593"/>
      <c r="KDN220" s="593"/>
      <c r="KDO220" s="593"/>
      <c r="KDP220" s="593"/>
      <c r="KDQ220" s="593"/>
      <c r="KDR220" s="593"/>
      <c r="KDS220" s="593"/>
      <c r="KDT220" s="593"/>
      <c r="KDU220" s="593"/>
      <c r="KDV220" s="593"/>
      <c r="KDW220" s="593"/>
      <c r="KDX220" s="593"/>
      <c r="KDY220" s="593"/>
      <c r="KDZ220" s="593"/>
      <c r="KEA220" s="593"/>
      <c r="KEB220" s="593"/>
      <c r="KEC220" s="593"/>
      <c r="KED220" s="593"/>
      <c r="KEE220" s="593"/>
      <c r="KEF220" s="593"/>
      <c r="KEG220" s="593"/>
      <c r="KEH220" s="593"/>
      <c r="KEI220" s="593"/>
      <c r="KEJ220" s="593"/>
      <c r="KEK220" s="593"/>
      <c r="KEL220" s="593"/>
      <c r="KEM220" s="593"/>
      <c r="KEN220" s="593"/>
      <c r="KEO220" s="593"/>
      <c r="KEP220" s="593"/>
      <c r="KEQ220" s="593"/>
      <c r="KER220" s="593"/>
      <c r="KES220" s="593"/>
      <c r="KET220" s="593"/>
      <c r="KEU220" s="593"/>
      <c r="KEV220" s="593"/>
      <c r="KEW220" s="593"/>
      <c r="KEX220" s="593"/>
      <c r="KEY220" s="593"/>
      <c r="KEZ220" s="593"/>
      <c r="KFA220" s="593"/>
      <c r="KFB220" s="593"/>
      <c r="KFC220" s="593"/>
      <c r="KFD220" s="593"/>
      <c r="KFE220" s="593"/>
      <c r="KFF220" s="593"/>
      <c r="KFG220" s="593"/>
      <c r="KFH220" s="593"/>
      <c r="KFI220" s="593"/>
      <c r="KFJ220" s="593"/>
      <c r="KFK220" s="593"/>
      <c r="KFL220" s="593"/>
      <c r="KFM220" s="593"/>
      <c r="KFN220" s="593"/>
      <c r="KFO220" s="593"/>
      <c r="KFP220" s="593"/>
      <c r="KFQ220" s="593"/>
      <c r="KFR220" s="593"/>
      <c r="KFS220" s="593"/>
      <c r="KFT220" s="593"/>
      <c r="KFU220" s="593"/>
      <c r="KFV220" s="593"/>
      <c r="KFW220" s="593"/>
      <c r="KFX220" s="593"/>
      <c r="KFY220" s="593"/>
      <c r="KFZ220" s="593"/>
      <c r="KGA220" s="593"/>
      <c r="KGB220" s="593"/>
      <c r="KGC220" s="593"/>
      <c r="KGD220" s="593"/>
      <c r="KGE220" s="593"/>
      <c r="KGF220" s="593"/>
      <c r="KGG220" s="593"/>
      <c r="KGH220" s="593"/>
      <c r="KGI220" s="593"/>
      <c r="KGJ220" s="593"/>
      <c r="KGK220" s="593"/>
      <c r="KGL220" s="593"/>
      <c r="KGM220" s="593"/>
      <c r="KGN220" s="593"/>
      <c r="KGO220" s="593"/>
      <c r="KGP220" s="593"/>
      <c r="KGQ220" s="593"/>
      <c r="KGR220" s="593"/>
      <c r="KGS220" s="593"/>
      <c r="KGT220" s="593"/>
      <c r="KGU220" s="593"/>
      <c r="KGV220" s="593"/>
      <c r="KGW220" s="593"/>
      <c r="KGX220" s="593"/>
      <c r="KGY220" s="593"/>
      <c r="KGZ220" s="593"/>
      <c r="KHA220" s="593"/>
      <c r="KHB220" s="593"/>
      <c r="KHC220" s="593"/>
      <c r="KHD220" s="593"/>
      <c r="KHE220" s="593"/>
      <c r="KHF220" s="593"/>
      <c r="KHG220" s="593"/>
      <c r="KHH220" s="593"/>
      <c r="KHI220" s="593"/>
      <c r="KHJ220" s="593"/>
      <c r="KHK220" s="593"/>
      <c r="KHL220" s="593"/>
      <c r="KHM220" s="593"/>
      <c r="KHN220" s="593"/>
      <c r="KHO220" s="593"/>
      <c r="KHP220" s="593"/>
      <c r="KHQ220" s="593"/>
      <c r="KHR220" s="593"/>
      <c r="KHS220" s="593"/>
      <c r="KHT220" s="593"/>
      <c r="KHU220" s="593"/>
      <c r="KHV220" s="593"/>
      <c r="KHW220" s="593"/>
      <c r="KHX220" s="593"/>
      <c r="KHY220" s="593"/>
      <c r="KHZ220" s="593"/>
      <c r="KIA220" s="593"/>
      <c r="KIB220" s="593"/>
      <c r="KIC220" s="593"/>
      <c r="KID220" s="593"/>
      <c r="KIE220" s="593"/>
      <c r="KIF220" s="593"/>
      <c r="KIG220" s="593"/>
      <c r="KIH220" s="593"/>
      <c r="KII220" s="593"/>
      <c r="KIJ220" s="593"/>
      <c r="KIK220" s="593"/>
      <c r="KIL220" s="593"/>
      <c r="KIM220" s="593"/>
      <c r="KIN220" s="593"/>
      <c r="KIO220" s="593"/>
      <c r="KIP220" s="593"/>
      <c r="KIQ220" s="593"/>
      <c r="KIR220" s="593"/>
      <c r="KIS220" s="593"/>
      <c r="KIT220" s="593"/>
      <c r="KIU220" s="593"/>
      <c r="KIV220" s="593"/>
      <c r="KIW220" s="593"/>
      <c r="KIX220" s="593"/>
      <c r="KIY220" s="593"/>
      <c r="KIZ220" s="593"/>
      <c r="KJA220" s="593"/>
      <c r="KJB220" s="593"/>
      <c r="KJC220" s="593"/>
      <c r="KJD220" s="593"/>
      <c r="KJE220" s="593"/>
      <c r="KJF220" s="593"/>
      <c r="KJG220" s="593"/>
      <c r="KJH220" s="593"/>
      <c r="KJI220" s="593"/>
      <c r="KJJ220" s="593"/>
      <c r="KJK220" s="593"/>
      <c r="KJL220" s="593"/>
      <c r="KJM220" s="593"/>
      <c r="KJN220" s="593"/>
      <c r="KJO220" s="593"/>
      <c r="KJP220" s="593"/>
      <c r="KJQ220" s="593"/>
      <c r="KJR220" s="593"/>
      <c r="KJS220" s="593"/>
      <c r="KJT220" s="593"/>
      <c r="KJU220" s="593"/>
      <c r="KJV220" s="593"/>
      <c r="KJW220" s="593"/>
      <c r="KJX220" s="593"/>
      <c r="KJY220" s="593"/>
      <c r="KJZ220" s="593"/>
      <c r="KKA220" s="593"/>
      <c r="KKB220" s="593"/>
      <c r="KKC220" s="593"/>
      <c r="KKD220" s="593"/>
      <c r="KKE220" s="593"/>
      <c r="KKF220" s="593"/>
      <c r="KKG220" s="593"/>
      <c r="KKH220" s="593"/>
      <c r="KKI220" s="593"/>
      <c r="KKJ220" s="593"/>
      <c r="KKK220" s="593"/>
      <c r="KKL220" s="593"/>
      <c r="KKM220" s="593"/>
      <c r="KKN220" s="593"/>
      <c r="KKO220" s="593"/>
      <c r="KKP220" s="593"/>
      <c r="KKQ220" s="593"/>
      <c r="KKR220" s="593"/>
      <c r="KKS220" s="593"/>
      <c r="KKT220" s="593"/>
      <c r="KKU220" s="593"/>
      <c r="KKV220" s="593"/>
      <c r="KKW220" s="593"/>
      <c r="KKX220" s="593"/>
      <c r="KKY220" s="593"/>
      <c r="KKZ220" s="593"/>
      <c r="KLA220" s="593"/>
      <c r="KLB220" s="593"/>
      <c r="KLC220" s="593"/>
      <c r="KLD220" s="593"/>
      <c r="KLE220" s="593"/>
      <c r="KLF220" s="593"/>
      <c r="KLG220" s="593"/>
      <c r="KLH220" s="593"/>
      <c r="KLI220" s="593"/>
      <c r="KLJ220" s="593"/>
      <c r="KLK220" s="593"/>
      <c r="KLL220" s="593"/>
      <c r="KLM220" s="593"/>
      <c r="KLN220" s="593"/>
      <c r="KLO220" s="593"/>
      <c r="KLP220" s="593"/>
      <c r="KLQ220" s="593"/>
      <c r="KLR220" s="593"/>
      <c r="KLS220" s="593"/>
      <c r="KLT220" s="593"/>
      <c r="KLU220" s="593"/>
      <c r="KLV220" s="593"/>
      <c r="KLW220" s="593"/>
      <c r="KLX220" s="593"/>
      <c r="KLY220" s="593"/>
      <c r="KLZ220" s="593"/>
      <c r="KMA220" s="593"/>
      <c r="KMB220" s="593"/>
      <c r="KMC220" s="593"/>
      <c r="KMD220" s="593"/>
      <c r="KME220" s="593"/>
      <c r="KMF220" s="593"/>
      <c r="KMG220" s="593"/>
      <c r="KMH220" s="593"/>
      <c r="KMI220" s="593"/>
      <c r="KMJ220" s="593"/>
      <c r="KMK220" s="593"/>
      <c r="KML220" s="593"/>
      <c r="KMM220" s="593"/>
      <c r="KMN220" s="593"/>
      <c r="KMO220" s="593"/>
      <c r="KMP220" s="593"/>
      <c r="KMQ220" s="593"/>
      <c r="KMR220" s="593"/>
      <c r="KMS220" s="593"/>
      <c r="KMT220" s="593"/>
      <c r="KMU220" s="593"/>
      <c r="KMV220" s="593"/>
      <c r="KMW220" s="593"/>
      <c r="KMX220" s="593"/>
      <c r="KMY220" s="593"/>
      <c r="KMZ220" s="593"/>
      <c r="KNA220" s="593"/>
      <c r="KNB220" s="593"/>
      <c r="KNC220" s="593"/>
      <c r="KND220" s="593"/>
      <c r="KNE220" s="593"/>
      <c r="KNF220" s="593"/>
      <c r="KNG220" s="593"/>
      <c r="KNH220" s="593"/>
      <c r="KNI220" s="593"/>
      <c r="KNJ220" s="593"/>
      <c r="KNK220" s="593"/>
      <c r="KNL220" s="593"/>
      <c r="KNM220" s="593"/>
      <c r="KNN220" s="593"/>
      <c r="KNO220" s="593"/>
      <c r="KNP220" s="593"/>
      <c r="KNQ220" s="593"/>
      <c r="KNR220" s="593"/>
      <c r="KNS220" s="593"/>
      <c r="KNT220" s="593"/>
      <c r="KNU220" s="593"/>
      <c r="KNV220" s="593"/>
      <c r="KNW220" s="593"/>
      <c r="KNX220" s="593"/>
      <c r="KNY220" s="593"/>
      <c r="KNZ220" s="593"/>
      <c r="KOA220" s="593"/>
      <c r="KOB220" s="593"/>
      <c r="KOC220" s="593"/>
      <c r="KOD220" s="593"/>
      <c r="KOE220" s="593"/>
      <c r="KOF220" s="593"/>
      <c r="KOG220" s="593"/>
      <c r="KOH220" s="593"/>
      <c r="KOI220" s="593"/>
      <c r="KOJ220" s="593"/>
      <c r="KOK220" s="593"/>
      <c r="KOL220" s="593"/>
      <c r="KOM220" s="593"/>
      <c r="KON220" s="593"/>
      <c r="KOO220" s="593"/>
      <c r="KOP220" s="593"/>
      <c r="KOQ220" s="593"/>
      <c r="KOR220" s="593"/>
      <c r="KOS220" s="593"/>
      <c r="KOT220" s="593"/>
      <c r="KOU220" s="593"/>
      <c r="KOV220" s="593"/>
      <c r="KOW220" s="593"/>
      <c r="KOX220" s="593"/>
      <c r="KOY220" s="593"/>
      <c r="KOZ220" s="593"/>
      <c r="KPA220" s="593"/>
      <c r="KPB220" s="593"/>
      <c r="KPC220" s="593"/>
      <c r="KPD220" s="593"/>
      <c r="KPE220" s="593"/>
      <c r="KPF220" s="593"/>
      <c r="KPG220" s="593"/>
      <c r="KPH220" s="593"/>
      <c r="KPI220" s="593"/>
      <c r="KPJ220" s="593"/>
      <c r="KPK220" s="593"/>
      <c r="KPL220" s="593"/>
      <c r="KPM220" s="593"/>
      <c r="KPN220" s="593"/>
      <c r="KPO220" s="593"/>
      <c r="KPP220" s="593"/>
      <c r="KPQ220" s="593"/>
      <c r="KPR220" s="593"/>
      <c r="KPS220" s="593"/>
      <c r="KPT220" s="593"/>
      <c r="KPU220" s="593"/>
      <c r="KPV220" s="593"/>
      <c r="KPW220" s="593"/>
      <c r="KPX220" s="593"/>
      <c r="KPY220" s="593"/>
      <c r="KPZ220" s="593"/>
      <c r="KQA220" s="593"/>
      <c r="KQB220" s="593"/>
      <c r="KQC220" s="593"/>
      <c r="KQD220" s="593"/>
      <c r="KQE220" s="593"/>
      <c r="KQF220" s="593"/>
      <c r="KQG220" s="593"/>
      <c r="KQH220" s="593"/>
      <c r="KQI220" s="593"/>
      <c r="KQJ220" s="593"/>
      <c r="KQK220" s="593"/>
      <c r="KQL220" s="593"/>
      <c r="KQM220" s="593"/>
      <c r="KQN220" s="593"/>
      <c r="KQO220" s="593"/>
      <c r="KQP220" s="593"/>
      <c r="KQQ220" s="593"/>
      <c r="KQR220" s="593"/>
      <c r="KQS220" s="593"/>
      <c r="KQT220" s="593"/>
      <c r="KQU220" s="593"/>
      <c r="KQV220" s="593"/>
      <c r="KQW220" s="593"/>
      <c r="KQX220" s="593"/>
      <c r="KQY220" s="593"/>
      <c r="KQZ220" s="593"/>
      <c r="KRA220" s="593"/>
      <c r="KRB220" s="593"/>
      <c r="KRC220" s="593"/>
      <c r="KRD220" s="593"/>
      <c r="KRE220" s="593"/>
      <c r="KRF220" s="593"/>
      <c r="KRG220" s="593"/>
      <c r="KRH220" s="593"/>
      <c r="KRI220" s="593"/>
      <c r="KRJ220" s="593"/>
      <c r="KRK220" s="593"/>
      <c r="KRL220" s="593"/>
      <c r="KRM220" s="593"/>
      <c r="KRN220" s="593"/>
      <c r="KRO220" s="593"/>
      <c r="KRP220" s="593"/>
      <c r="KRQ220" s="593"/>
      <c r="KRR220" s="593"/>
      <c r="KRS220" s="593"/>
      <c r="KRT220" s="593"/>
      <c r="KRU220" s="593"/>
      <c r="KRV220" s="593"/>
      <c r="KRW220" s="593"/>
      <c r="KRX220" s="593"/>
      <c r="KRY220" s="593"/>
      <c r="KRZ220" s="593"/>
      <c r="KSA220" s="593"/>
      <c r="KSB220" s="593"/>
      <c r="KSC220" s="593"/>
      <c r="KSD220" s="593"/>
      <c r="KSE220" s="593"/>
      <c r="KSF220" s="593"/>
      <c r="KSG220" s="593"/>
      <c r="KSH220" s="593"/>
      <c r="KSI220" s="593"/>
      <c r="KSJ220" s="593"/>
      <c r="KSK220" s="593"/>
      <c r="KSL220" s="593"/>
      <c r="KSM220" s="593"/>
      <c r="KSN220" s="593"/>
      <c r="KSO220" s="593"/>
      <c r="KSP220" s="593"/>
      <c r="KSQ220" s="593"/>
      <c r="KSR220" s="593"/>
      <c r="KSS220" s="593"/>
      <c r="KST220" s="593"/>
      <c r="KSU220" s="593"/>
      <c r="KSV220" s="593"/>
      <c r="KSW220" s="593"/>
      <c r="KSX220" s="593"/>
      <c r="KSY220" s="593"/>
      <c r="KSZ220" s="593"/>
      <c r="KTA220" s="593"/>
      <c r="KTB220" s="593"/>
      <c r="KTC220" s="593"/>
      <c r="KTD220" s="593"/>
      <c r="KTE220" s="593"/>
      <c r="KTF220" s="593"/>
      <c r="KTG220" s="593"/>
      <c r="KTH220" s="593"/>
      <c r="KTI220" s="593"/>
      <c r="KTJ220" s="593"/>
      <c r="KTK220" s="593"/>
      <c r="KTL220" s="593"/>
      <c r="KTM220" s="593"/>
      <c r="KTN220" s="593"/>
      <c r="KTO220" s="593"/>
      <c r="KTP220" s="593"/>
      <c r="KTQ220" s="593"/>
      <c r="KTR220" s="593"/>
      <c r="KTS220" s="593"/>
      <c r="KTT220" s="593"/>
      <c r="KTU220" s="593"/>
      <c r="KTV220" s="593"/>
      <c r="KTW220" s="593"/>
      <c r="KTX220" s="593"/>
      <c r="KTY220" s="593"/>
      <c r="KTZ220" s="593"/>
      <c r="KUA220" s="593"/>
      <c r="KUB220" s="593"/>
      <c r="KUC220" s="593"/>
      <c r="KUD220" s="593"/>
      <c r="KUE220" s="593"/>
      <c r="KUF220" s="593"/>
      <c r="KUG220" s="593"/>
      <c r="KUH220" s="593"/>
      <c r="KUI220" s="593"/>
      <c r="KUJ220" s="593"/>
      <c r="KUK220" s="593"/>
      <c r="KUL220" s="593"/>
      <c r="KUM220" s="593"/>
      <c r="KUN220" s="593"/>
      <c r="KUO220" s="593"/>
      <c r="KUP220" s="593"/>
      <c r="KUQ220" s="593"/>
      <c r="KUR220" s="593"/>
      <c r="KUS220" s="593"/>
      <c r="KUT220" s="593"/>
      <c r="KUU220" s="593"/>
      <c r="KUV220" s="593"/>
      <c r="KUW220" s="593"/>
      <c r="KUX220" s="593"/>
      <c r="KUY220" s="593"/>
      <c r="KUZ220" s="593"/>
      <c r="KVA220" s="593"/>
      <c r="KVB220" s="593"/>
      <c r="KVC220" s="593"/>
      <c r="KVD220" s="593"/>
      <c r="KVE220" s="593"/>
      <c r="KVF220" s="593"/>
      <c r="KVG220" s="593"/>
      <c r="KVH220" s="593"/>
      <c r="KVI220" s="593"/>
      <c r="KVJ220" s="593"/>
      <c r="KVK220" s="593"/>
      <c r="KVL220" s="593"/>
      <c r="KVM220" s="593"/>
      <c r="KVN220" s="593"/>
      <c r="KVO220" s="593"/>
      <c r="KVP220" s="593"/>
      <c r="KVQ220" s="593"/>
      <c r="KVR220" s="593"/>
      <c r="KVS220" s="593"/>
      <c r="KVT220" s="593"/>
      <c r="KVU220" s="593"/>
      <c r="KVV220" s="593"/>
      <c r="KVW220" s="593"/>
      <c r="KVX220" s="593"/>
      <c r="KVY220" s="593"/>
      <c r="KVZ220" s="593"/>
      <c r="KWA220" s="593"/>
      <c r="KWB220" s="593"/>
      <c r="KWC220" s="593"/>
      <c r="KWD220" s="593"/>
      <c r="KWE220" s="593"/>
      <c r="KWF220" s="593"/>
      <c r="KWG220" s="593"/>
      <c r="KWH220" s="593"/>
      <c r="KWI220" s="593"/>
      <c r="KWJ220" s="593"/>
      <c r="KWK220" s="593"/>
      <c r="KWL220" s="593"/>
      <c r="KWM220" s="593"/>
      <c r="KWN220" s="593"/>
      <c r="KWO220" s="593"/>
      <c r="KWP220" s="593"/>
      <c r="KWQ220" s="593"/>
      <c r="KWR220" s="593"/>
      <c r="KWS220" s="593"/>
      <c r="KWT220" s="593"/>
      <c r="KWU220" s="593"/>
      <c r="KWV220" s="593"/>
      <c r="KWW220" s="593"/>
      <c r="KWX220" s="593"/>
      <c r="KWY220" s="593"/>
      <c r="KWZ220" s="593"/>
      <c r="KXA220" s="593"/>
      <c r="KXB220" s="593"/>
      <c r="KXC220" s="593"/>
      <c r="KXD220" s="593"/>
      <c r="KXE220" s="593"/>
      <c r="KXF220" s="593"/>
      <c r="KXG220" s="593"/>
      <c r="KXH220" s="593"/>
      <c r="KXI220" s="593"/>
      <c r="KXJ220" s="593"/>
      <c r="KXK220" s="593"/>
      <c r="KXL220" s="593"/>
      <c r="KXM220" s="593"/>
      <c r="KXN220" s="593"/>
      <c r="KXO220" s="593"/>
      <c r="KXP220" s="593"/>
      <c r="KXQ220" s="593"/>
      <c r="KXR220" s="593"/>
      <c r="KXS220" s="593"/>
      <c r="KXT220" s="593"/>
      <c r="KXU220" s="593"/>
      <c r="KXV220" s="593"/>
      <c r="KXW220" s="593"/>
      <c r="KXX220" s="593"/>
      <c r="KXY220" s="593"/>
      <c r="KXZ220" s="593"/>
      <c r="KYA220" s="593"/>
      <c r="KYB220" s="593"/>
      <c r="KYC220" s="593"/>
      <c r="KYD220" s="593"/>
      <c r="KYE220" s="593"/>
      <c r="KYF220" s="593"/>
      <c r="KYG220" s="593"/>
      <c r="KYH220" s="593"/>
      <c r="KYI220" s="593"/>
      <c r="KYJ220" s="593"/>
      <c r="KYK220" s="593"/>
      <c r="KYL220" s="593"/>
      <c r="KYM220" s="593"/>
      <c r="KYN220" s="593"/>
      <c r="KYO220" s="593"/>
      <c r="KYP220" s="593"/>
      <c r="KYQ220" s="593"/>
      <c r="KYR220" s="593"/>
      <c r="KYS220" s="593"/>
      <c r="KYT220" s="593"/>
      <c r="KYU220" s="593"/>
      <c r="KYV220" s="593"/>
      <c r="KYW220" s="593"/>
      <c r="KYX220" s="593"/>
      <c r="KYY220" s="593"/>
      <c r="KYZ220" s="593"/>
      <c r="KZA220" s="593"/>
      <c r="KZB220" s="593"/>
      <c r="KZC220" s="593"/>
      <c r="KZD220" s="593"/>
      <c r="KZE220" s="593"/>
      <c r="KZF220" s="593"/>
      <c r="KZG220" s="593"/>
      <c r="KZH220" s="593"/>
      <c r="KZI220" s="593"/>
      <c r="KZJ220" s="593"/>
      <c r="KZK220" s="593"/>
      <c r="KZL220" s="593"/>
      <c r="KZM220" s="593"/>
      <c r="KZN220" s="593"/>
      <c r="KZO220" s="593"/>
      <c r="KZP220" s="593"/>
      <c r="KZQ220" s="593"/>
      <c r="KZR220" s="593"/>
      <c r="KZS220" s="593"/>
      <c r="KZT220" s="593"/>
      <c r="KZU220" s="593"/>
      <c r="KZV220" s="593"/>
      <c r="KZW220" s="593"/>
      <c r="KZX220" s="593"/>
      <c r="KZY220" s="593"/>
      <c r="KZZ220" s="593"/>
      <c r="LAA220" s="593"/>
      <c r="LAB220" s="593"/>
      <c r="LAC220" s="593"/>
      <c r="LAD220" s="593"/>
      <c r="LAE220" s="593"/>
      <c r="LAF220" s="593"/>
      <c r="LAG220" s="593"/>
      <c r="LAH220" s="593"/>
      <c r="LAI220" s="593"/>
      <c r="LAJ220" s="593"/>
      <c r="LAK220" s="593"/>
      <c r="LAL220" s="593"/>
      <c r="LAM220" s="593"/>
      <c r="LAN220" s="593"/>
      <c r="LAO220" s="593"/>
      <c r="LAP220" s="593"/>
      <c r="LAQ220" s="593"/>
      <c r="LAR220" s="593"/>
      <c r="LAS220" s="593"/>
      <c r="LAT220" s="593"/>
      <c r="LAU220" s="593"/>
      <c r="LAV220" s="593"/>
      <c r="LAW220" s="593"/>
      <c r="LAX220" s="593"/>
      <c r="LAY220" s="593"/>
      <c r="LAZ220" s="593"/>
      <c r="LBA220" s="593"/>
      <c r="LBB220" s="593"/>
      <c r="LBC220" s="593"/>
      <c r="LBD220" s="593"/>
      <c r="LBE220" s="593"/>
      <c r="LBF220" s="593"/>
      <c r="LBG220" s="593"/>
      <c r="LBH220" s="593"/>
      <c r="LBI220" s="593"/>
      <c r="LBJ220" s="593"/>
      <c r="LBK220" s="593"/>
      <c r="LBL220" s="593"/>
      <c r="LBM220" s="593"/>
      <c r="LBN220" s="593"/>
      <c r="LBO220" s="593"/>
      <c r="LBP220" s="593"/>
      <c r="LBQ220" s="593"/>
      <c r="LBR220" s="593"/>
      <c r="LBS220" s="593"/>
      <c r="LBT220" s="593"/>
      <c r="LBU220" s="593"/>
      <c r="LBV220" s="593"/>
      <c r="LBW220" s="593"/>
      <c r="LBX220" s="593"/>
      <c r="LBY220" s="593"/>
      <c r="LBZ220" s="593"/>
      <c r="LCA220" s="593"/>
      <c r="LCB220" s="593"/>
      <c r="LCC220" s="593"/>
      <c r="LCD220" s="593"/>
      <c r="LCE220" s="593"/>
      <c r="LCF220" s="593"/>
      <c r="LCG220" s="593"/>
      <c r="LCH220" s="593"/>
      <c r="LCI220" s="593"/>
      <c r="LCJ220" s="593"/>
      <c r="LCK220" s="593"/>
      <c r="LCL220" s="593"/>
      <c r="LCM220" s="593"/>
      <c r="LCN220" s="593"/>
      <c r="LCO220" s="593"/>
      <c r="LCP220" s="593"/>
      <c r="LCQ220" s="593"/>
      <c r="LCR220" s="593"/>
      <c r="LCS220" s="593"/>
      <c r="LCT220" s="593"/>
      <c r="LCU220" s="593"/>
      <c r="LCV220" s="593"/>
      <c r="LCW220" s="593"/>
      <c r="LCX220" s="593"/>
      <c r="LCY220" s="593"/>
      <c r="LCZ220" s="593"/>
      <c r="LDA220" s="593"/>
      <c r="LDB220" s="593"/>
      <c r="LDC220" s="593"/>
      <c r="LDD220" s="593"/>
      <c r="LDE220" s="593"/>
      <c r="LDF220" s="593"/>
      <c r="LDG220" s="593"/>
      <c r="LDH220" s="593"/>
      <c r="LDI220" s="593"/>
      <c r="LDJ220" s="593"/>
      <c r="LDK220" s="593"/>
      <c r="LDL220" s="593"/>
      <c r="LDM220" s="593"/>
      <c r="LDN220" s="593"/>
      <c r="LDO220" s="593"/>
      <c r="LDP220" s="593"/>
      <c r="LDQ220" s="593"/>
      <c r="LDR220" s="593"/>
      <c r="LDS220" s="593"/>
      <c r="LDT220" s="593"/>
      <c r="LDU220" s="593"/>
      <c r="LDV220" s="593"/>
      <c r="LDW220" s="593"/>
      <c r="LDX220" s="593"/>
      <c r="LDY220" s="593"/>
      <c r="LDZ220" s="593"/>
      <c r="LEA220" s="593"/>
      <c r="LEB220" s="593"/>
      <c r="LEC220" s="593"/>
      <c r="LED220" s="593"/>
      <c r="LEE220" s="593"/>
      <c r="LEF220" s="593"/>
      <c r="LEG220" s="593"/>
      <c r="LEH220" s="593"/>
      <c r="LEI220" s="593"/>
      <c r="LEJ220" s="593"/>
      <c r="LEK220" s="593"/>
      <c r="LEL220" s="593"/>
      <c r="LEM220" s="593"/>
      <c r="LEN220" s="593"/>
      <c r="LEO220" s="593"/>
      <c r="LEP220" s="593"/>
      <c r="LEQ220" s="593"/>
      <c r="LER220" s="593"/>
      <c r="LES220" s="593"/>
      <c r="LET220" s="593"/>
      <c r="LEU220" s="593"/>
      <c r="LEV220" s="593"/>
      <c r="LEW220" s="593"/>
      <c r="LEX220" s="593"/>
      <c r="LEY220" s="593"/>
      <c r="LEZ220" s="593"/>
      <c r="LFA220" s="593"/>
      <c r="LFB220" s="593"/>
      <c r="LFC220" s="593"/>
      <c r="LFD220" s="593"/>
      <c r="LFE220" s="593"/>
      <c r="LFF220" s="593"/>
      <c r="LFG220" s="593"/>
      <c r="LFH220" s="593"/>
      <c r="LFI220" s="593"/>
      <c r="LFJ220" s="593"/>
      <c r="LFK220" s="593"/>
      <c r="LFL220" s="593"/>
      <c r="LFM220" s="593"/>
      <c r="LFN220" s="593"/>
      <c r="LFO220" s="593"/>
      <c r="LFP220" s="593"/>
      <c r="LFQ220" s="593"/>
      <c r="LFR220" s="593"/>
      <c r="LFS220" s="593"/>
      <c r="LFT220" s="593"/>
      <c r="LFU220" s="593"/>
      <c r="LFV220" s="593"/>
      <c r="LFW220" s="593"/>
      <c r="LFX220" s="593"/>
      <c r="LFY220" s="593"/>
      <c r="LFZ220" s="593"/>
      <c r="LGA220" s="593"/>
      <c r="LGB220" s="593"/>
      <c r="LGC220" s="593"/>
      <c r="LGD220" s="593"/>
      <c r="LGE220" s="593"/>
      <c r="LGF220" s="593"/>
      <c r="LGG220" s="593"/>
      <c r="LGH220" s="593"/>
      <c r="LGI220" s="593"/>
      <c r="LGJ220" s="593"/>
      <c r="LGK220" s="593"/>
      <c r="LGL220" s="593"/>
      <c r="LGM220" s="593"/>
      <c r="LGN220" s="593"/>
      <c r="LGO220" s="593"/>
      <c r="LGP220" s="593"/>
      <c r="LGQ220" s="593"/>
      <c r="LGR220" s="593"/>
      <c r="LGS220" s="593"/>
      <c r="LGT220" s="593"/>
      <c r="LGU220" s="593"/>
      <c r="LGV220" s="593"/>
      <c r="LGW220" s="593"/>
      <c r="LGX220" s="593"/>
      <c r="LGY220" s="593"/>
      <c r="LGZ220" s="593"/>
      <c r="LHA220" s="593"/>
      <c r="LHB220" s="593"/>
      <c r="LHC220" s="593"/>
      <c r="LHD220" s="593"/>
      <c r="LHE220" s="593"/>
      <c r="LHF220" s="593"/>
      <c r="LHG220" s="593"/>
      <c r="LHH220" s="593"/>
      <c r="LHI220" s="593"/>
      <c r="LHJ220" s="593"/>
      <c r="LHK220" s="593"/>
      <c r="LHL220" s="593"/>
      <c r="LHM220" s="593"/>
      <c r="LHN220" s="593"/>
      <c r="LHO220" s="593"/>
      <c r="LHP220" s="593"/>
      <c r="LHQ220" s="593"/>
      <c r="LHR220" s="593"/>
      <c r="LHS220" s="593"/>
      <c r="LHT220" s="593"/>
      <c r="LHU220" s="593"/>
      <c r="LHV220" s="593"/>
      <c r="LHW220" s="593"/>
      <c r="LHX220" s="593"/>
      <c r="LHY220" s="593"/>
      <c r="LHZ220" s="593"/>
      <c r="LIA220" s="593"/>
      <c r="LIB220" s="593"/>
      <c r="LIC220" s="593"/>
      <c r="LID220" s="593"/>
      <c r="LIE220" s="593"/>
      <c r="LIF220" s="593"/>
      <c r="LIG220" s="593"/>
      <c r="LIH220" s="593"/>
      <c r="LII220" s="593"/>
      <c r="LIJ220" s="593"/>
      <c r="LIK220" s="593"/>
      <c r="LIL220" s="593"/>
      <c r="LIM220" s="593"/>
      <c r="LIN220" s="593"/>
      <c r="LIO220" s="593"/>
      <c r="LIP220" s="593"/>
      <c r="LIQ220" s="593"/>
      <c r="LIR220" s="593"/>
      <c r="LIS220" s="593"/>
      <c r="LIT220" s="593"/>
      <c r="LIU220" s="593"/>
      <c r="LIV220" s="593"/>
      <c r="LIW220" s="593"/>
      <c r="LIX220" s="593"/>
      <c r="LIY220" s="593"/>
      <c r="LIZ220" s="593"/>
      <c r="LJA220" s="593"/>
      <c r="LJB220" s="593"/>
      <c r="LJC220" s="593"/>
      <c r="LJD220" s="593"/>
      <c r="LJE220" s="593"/>
      <c r="LJF220" s="593"/>
      <c r="LJG220" s="593"/>
      <c r="LJH220" s="593"/>
      <c r="LJI220" s="593"/>
      <c r="LJJ220" s="593"/>
      <c r="LJK220" s="593"/>
      <c r="LJL220" s="593"/>
      <c r="LJM220" s="593"/>
      <c r="LJN220" s="593"/>
      <c r="LJO220" s="593"/>
      <c r="LJP220" s="593"/>
      <c r="LJQ220" s="593"/>
      <c r="LJR220" s="593"/>
      <c r="LJS220" s="593"/>
      <c r="LJT220" s="593"/>
      <c r="LJU220" s="593"/>
      <c r="LJV220" s="593"/>
      <c r="LJW220" s="593"/>
      <c r="LJX220" s="593"/>
      <c r="LJY220" s="593"/>
      <c r="LJZ220" s="593"/>
      <c r="LKA220" s="593"/>
      <c r="LKB220" s="593"/>
      <c r="LKC220" s="593"/>
      <c r="LKD220" s="593"/>
      <c r="LKE220" s="593"/>
      <c r="LKF220" s="593"/>
      <c r="LKG220" s="593"/>
      <c r="LKH220" s="593"/>
      <c r="LKI220" s="593"/>
      <c r="LKJ220" s="593"/>
      <c r="LKK220" s="593"/>
      <c r="LKL220" s="593"/>
      <c r="LKM220" s="593"/>
      <c r="LKN220" s="593"/>
      <c r="LKO220" s="593"/>
      <c r="LKP220" s="593"/>
      <c r="LKQ220" s="593"/>
      <c r="LKR220" s="593"/>
      <c r="LKS220" s="593"/>
      <c r="LKT220" s="593"/>
      <c r="LKU220" s="593"/>
      <c r="LKV220" s="593"/>
      <c r="LKW220" s="593"/>
      <c r="LKX220" s="593"/>
      <c r="LKY220" s="593"/>
      <c r="LKZ220" s="593"/>
      <c r="LLA220" s="593"/>
      <c r="LLB220" s="593"/>
      <c r="LLC220" s="593"/>
      <c r="LLD220" s="593"/>
      <c r="LLE220" s="593"/>
      <c r="LLF220" s="593"/>
      <c r="LLG220" s="593"/>
      <c r="LLH220" s="593"/>
      <c r="LLI220" s="593"/>
      <c r="LLJ220" s="593"/>
      <c r="LLK220" s="593"/>
      <c r="LLL220" s="593"/>
      <c r="LLM220" s="593"/>
      <c r="LLN220" s="593"/>
      <c r="LLO220" s="593"/>
      <c r="LLP220" s="593"/>
      <c r="LLQ220" s="593"/>
      <c r="LLR220" s="593"/>
      <c r="LLS220" s="593"/>
      <c r="LLT220" s="593"/>
      <c r="LLU220" s="593"/>
      <c r="LLV220" s="593"/>
      <c r="LLW220" s="593"/>
      <c r="LLX220" s="593"/>
      <c r="LLY220" s="593"/>
      <c r="LLZ220" s="593"/>
      <c r="LMA220" s="593"/>
      <c r="LMB220" s="593"/>
      <c r="LMC220" s="593"/>
      <c r="LMD220" s="593"/>
      <c r="LME220" s="593"/>
      <c r="LMF220" s="593"/>
      <c r="LMG220" s="593"/>
      <c r="LMH220" s="593"/>
      <c r="LMI220" s="593"/>
      <c r="LMJ220" s="593"/>
      <c r="LMK220" s="593"/>
      <c r="LML220" s="593"/>
      <c r="LMM220" s="593"/>
      <c r="LMN220" s="593"/>
      <c r="LMO220" s="593"/>
      <c r="LMP220" s="593"/>
      <c r="LMQ220" s="593"/>
      <c r="LMR220" s="593"/>
      <c r="LMS220" s="593"/>
      <c r="LMT220" s="593"/>
      <c r="LMU220" s="593"/>
      <c r="LMV220" s="593"/>
      <c r="LMW220" s="593"/>
      <c r="LMX220" s="593"/>
      <c r="LMY220" s="593"/>
      <c r="LMZ220" s="593"/>
      <c r="LNA220" s="593"/>
      <c r="LNB220" s="593"/>
      <c r="LNC220" s="593"/>
      <c r="LND220" s="593"/>
      <c r="LNE220" s="593"/>
      <c r="LNF220" s="593"/>
      <c r="LNG220" s="593"/>
      <c r="LNH220" s="593"/>
      <c r="LNI220" s="593"/>
      <c r="LNJ220" s="593"/>
      <c r="LNK220" s="593"/>
      <c r="LNL220" s="593"/>
      <c r="LNM220" s="593"/>
      <c r="LNN220" s="593"/>
      <c r="LNO220" s="593"/>
      <c r="LNP220" s="593"/>
      <c r="LNQ220" s="593"/>
      <c r="LNR220" s="593"/>
      <c r="LNS220" s="593"/>
      <c r="LNT220" s="593"/>
      <c r="LNU220" s="593"/>
      <c r="LNV220" s="593"/>
      <c r="LNW220" s="593"/>
      <c r="LNX220" s="593"/>
      <c r="LNY220" s="593"/>
      <c r="LNZ220" s="593"/>
      <c r="LOA220" s="593"/>
      <c r="LOB220" s="593"/>
      <c r="LOC220" s="593"/>
      <c r="LOD220" s="593"/>
      <c r="LOE220" s="593"/>
      <c r="LOF220" s="593"/>
      <c r="LOG220" s="593"/>
      <c r="LOH220" s="593"/>
      <c r="LOI220" s="593"/>
      <c r="LOJ220" s="593"/>
      <c r="LOK220" s="593"/>
      <c r="LOL220" s="593"/>
      <c r="LOM220" s="593"/>
      <c r="LON220" s="593"/>
      <c r="LOO220" s="593"/>
      <c r="LOP220" s="593"/>
      <c r="LOQ220" s="593"/>
      <c r="LOR220" s="593"/>
      <c r="LOS220" s="593"/>
      <c r="LOT220" s="593"/>
      <c r="LOU220" s="593"/>
      <c r="LOV220" s="593"/>
      <c r="LOW220" s="593"/>
      <c r="LOX220" s="593"/>
      <c r="LOY220" s="593"/>
      <c r="LOZ220" s="593"/>
      <c r="LPA220" s="593"/>
      <c r="LPB220" s="593"/>
      <c r="LPC220" s="593"/>
      <c r="LPD220" s="593"/>
      <c r="LPE220" s="593"/>
      <c r="LPF220" s="593"/>
      <c r="LPG220" s="593"/>
      <c r="LPH220" s="593"/>
      <c r="LPI220" s="593"/>
      <c r="LPJ220" s="593"/>
      <c r="LPK220" s="593"/>
      <c r="LPL220" s="593"/>
      <c r="LPM220" s="593"/>
      <c r="LPN220" s="593"/>
      <c r="LPO220" s="593"/>
      <c r="LPP220" s="593"/>
      <c r="LPQ220" s="593"/>
      <c r="LPR220" s="593"/>
      <c r="LPS220" s="593"/>
      <c r="LPT220" s="593"/>
      <c r="LPU220" s="593"/>
      <c r="LPV220" s="593"/>
      <c r="LPW220" s="593"/>
      <c r="LPX220" s="593"/>
      <c r="LPY220" s="593"/>
      <c r="LPZ220" s="593"/>
      <c r="LQA220" s="593"/>
      <c r="LQB220" s="593"/>
      <c r="LQC220" s="593"/>
      <c r="LQD220" s="593"/>
      <c r="LQE220" s="593"/>
      <c r="LQF220" s="593"/>
      <c r="LQG220" s="593"/>
      <c r="LQH220" s="593"/>
      <c r="LQI220" s="593"/>
      <c r="LQJ220" s="593"/>
      <c r="LQK220" s="593"/>
      <c r="LQL220" s="593"/>
      <c r="LQM220" s="593"/>
      <c r="LQN220" s="593"/>
      <c r="LQO220" s="593"/>
      <c r="LQP220" s="593"/>
      <c r="LQQ220" s="593"/>
      <c r="LQR220" s="593"/>
      <c r="LQS220" s="593"/>
      <c r="LQT220" s="593"/>
      <c r="LQU220" s="593"/>
      <c r="LQV220" s="593"/>
      <c r="LQW220" s="593"/>
      <c r="LQX220" s="593"/>
      <c r="LQY220" s="593"/>
      <c r="LQZ220" s="593"/>
      <c r="LRA220" s="593"/>
      <c r="LRB220" s="593"/>
      <c r="LRC220" s="593"/>
      <c r="LRD220" s="593"/>
      <c r="LRE220" s="593"/>
      <c r="LRF220" s="593"/>
      <c r="LRG220" s="593"/>
      <c r="LRH220" s="593"/>
      <c r="LRI220" s="593"/>
      <c r="LRJ220" s="593"/>
      <c r="LRK220" s="593"/>
      <c r="LRL220" s="593"/>
      <c r="LRM220" s="593"/>
      <c r="LRN220" s="593"/>
      <c r="LRO220" s="593"/>
      <c r="LRP220" s="593"/>
      <c r="LRQ220" s="593"/>
      <c r="LRR220" s="593"/>
      <c r="LRS220" s="593"/>
      <c r="LRT220" s="593"/>
      <c r="LRU220" s="593"/>
      <c r="LRV220" s="593"/>
      <c r="LRW220" s="593"/>
      <c r="LRX220" s="593"/>
      <c r="LRY220" s="593"/>
      <c r="LRZ220" s="593"/>
      <c r="LSA220" s="593"/>
      <c r="LSB220" s="593"/>
      <c r="LSC220" s="593"/>
      <c r="LSD220" s="593"/>
      <c r="LSE220" s="593"/>
      <c r="LSF220" s="593"/>
      <c r="LSG220" s="593"/>
      <c r="LSH220" s="593"/>
      <c r="LSI220" s="593"/>
      <c r="LSJ220" s="593"/>
      <c r="LSK220" s="593"/>
      <c r="LSL220" s="593"/>
      <c r="LSM220" s="593"/>
      <c r="LSN220" s="593"/>
      <c r="LSO220" s="593"/>
      <c r="LSP220" s="593"/>
      <c r="LSQ220" s="593"/>
      <c r="LSR220" s="593"/>
      <c r="LSS220" s="593"/>
      <c r="LST220" s="593"/>
      <c r="LSU220" s="593"/>
      <c r="LSV220" s="593"/>
      <c r="LSW220" s="593"/>
      <c r="LSX220" s="593"/>
      <c r="LSY220" s="593"/>
      <c r="LSZ220" s="593"/>
      <c r="LTA220" s="593"/>
      <c r="LTB220" s="593"/>
      <c r="LTC220" s="593"/>
      <c r="LTD220" s="593"/>
      <c r="LTE220" s="593"/>
      <c r="LTF220" s="593"/>
      <c r="LTG220" s="593"/>
      <c r="LTH220" s="593"/>
      <c r="LTI220" s="593"/>
      <c r="LTJ220" s="593"/>
      <c r="LTK220" s="593"/>
      <c r="LTL220" s="593"/>
      <c r="LTM220" s="593"/>
      <c r="LTN220" s="593"/>
      <c r="LTO220" s="593"/>
      <c r="LTP220" s="593"/>
      <c r="LTQ220" s="593"/>
      <c r="LTR220" s="593"/>
      <c r="LTS220" s="593"/>
      <c r="LTT220" s="593"/>
      <c r="LTU220" s="593"/>
      <c r="LTV220" s="593"/>
      <c r="LTW220" s="593"/>
      <c r="LTX220" s="593"/>
      <c r="LTY220" s="593"/>
      <c r="LTZ220" s="593"/>
      <c r="LUA220" s="593"/>
      <c r="LUB220" s="593"/>
      <c r="LUC220" s="593"/>
      <c r="LUD220" s="593"/>
      <c r="LUE220" s="593"/>
      <c r="LUF220" s="593"/>
      <c r="LUG220" s="593"/>
      <c r="LUH220" s="593"/>
      <c r="LUI220" s="593"/>
      <c r="LUJ220" s="593"/>
      <c r="LUK220" s="593"/>
      <c r="LUL220" s="593"/>
      <c r="LUM220" s="593"/>
      <c r="LUN220" s="593"/>
      <c r="LUO220" s="593"/>
      <c r="LUP220" s="593"/>
      <c r="LUQ220" s="593"/>
      <c r="LUR220" s="593"/>
      <c r="LUS220" s="593"/>
      <c r="LUT220" s="593"/>
      <c r="LUU220" s="593"/>
      <c r="LUV220" s="593"/>
      <c r="LUW220" s="593"/>
      <c r="LUX220" s="593"/>
      <c r="LUY220" s="593"/>
      <c r="LUZ220" s="593"/>
      <c r="LVA220" s="593"/>
      <c r="LVB220" s="593"/>
      <c r="LVC220" s="593"/>
      <c r="LVD220" s="593"/>
      <c r="LVE220" s="593"/>
      <c r="LVF220" s="593"/>
      <c r="LVG220" s="593"/>
      <c r="LVH220" s="593"/>
      <c r="LVI220" s="593"/>
      <c r="LVJ220" s="593"/>
      <c r="LVK220" s="593"/>
      <c r="LVL220" s="593"/>
      <c r="LVM220" s="593"/>
      <c r="LVN220" s="593"/>
      <c r="LVO220" s="593"/>
      <c r="LVP220" s="593"/>
      <c r="LVQ220" s="593"/>
      <c r="LVR220" s="593"/>
      <c r="LVS220" s="593"/>
      <c r="LVT220" s="593"/>
      <c r="LVU220" s="593"/>
      <c r="LVV220" s="593"/>
      <c r="LVW220" s="593"/>
      <c r="LVX220" s="593"/>
      <c r="LVY220" s="593"/>
      <c r="LVZ220" s="593"/>
      <c r="LWA220" s="593"/>
      <c r="LWB220" s="593"/>
      <c r="LWC220" s="593"/>
      <c r="LWD220" s="593"/>
      <c r="LWE220" s="593"/>
      <c r="LWF220" s="593"/>
      <c r="LWG220" s="593"/>
      <c r="LWH220" s="593"/>
      <c r="LWI220" s="593"/>
      <c r="LWJ220" s="593"/>
      <c r="LWK220" s="593"/>
      <c r="LWL220" s="593"/>
      <c r="LWM220" s="593"/>
      <c r="LWN220" s="593"/>
      <c r="LWO220" s="593"/>
      <c r="LWP220" s="593"/>
      <c r="LWQ220" s="593"/>
      <c r="LWR220" s="593"/>
      <c r="LWS220" s="593"/>
      <c r="LWT220" s="593"/>
      <c r="LWU220" s="593"/>
      <c r="LWV220" s="593"/>
      <c r="LWW220" s="593"/>
      <c r="LWX220" s="593"/>
      <c r="LWY220" s="593"/>
      <c r="LWZ220" s="593"/>
      <c r="LXA220" s="593"/>
      <c r="LXB220" s="593"/>
      <c r="LXC220" s="593"/>
      <c r="LXD220" s="593"/>
      <c r="LXE220" s="593"/>
      <c r="LXF220" s="593"/>
      <c r="LXG220" s="593"/>
      <c r="LXH220" s="593"/>
      <c r="LXI220" s="593"/>
      <c r="LXJ220" s="593"/>
      <c r="LXK220" s="593"/>
      <c r="LXL220" s="593"/>
      <c r="LXM220" s="593"/>
      <c r="LXN220" s="593"/>
      <c r="LXO220" s="593"/>
      <c r="LXP220" s="593"/>
      <c r="LXQ220" s="593"/>
      <c r="LXR220" s="593"/>
      <c r="LXS220" s="593"/>
      <c r="LXT220" s="593"/>
      <c r="LXU220" s="593"/>
      <c r="LXV220" s="593"/>
      <c r="LXW220" s="593"/>
      <c r="LXX220" s="593"/>
      <c r="LXY220" s="593"/>
      <c r="LXZ220" s="593"/>
      <c r="LYA220" s="593"/>
      <c r="LYB220" s="593"/>
      <c r="LYC220" s="593"/>
      <c r="LYD220" s="593"/>
      <c r="LYE220" s="593"/>
      <c r="LYF220" s="593"/>
      <c r="LYG220" s="593"/>
      <c r="LYH220" s="593"/>
      <c r="LYI220" s="593"/>
      <c r="LYJ220" s="593"/>
      <c r="LYK220" s="593"/>
      <c r="LYL220" s="593"/>
      <c r="LYM220" s="593"/>
      <c r="LYN220" s="593"/>
      <c r="LYO220" s="593"/>
      <c r="LYP220" s="593"/>
      <c r="LYQ220" s="593"/>
      <c r="LYR220" s="593"/>
      <c r="LYS220" s="593"/>
      <c r="LYT220" s="593"/>
      <c r="LYU220" s="593"/>
      <c r="LYV220" s="593"/>
      <c r="LYW220" s="593"/>
      <c r="LYX220" s="593"/>
      <c r="LYY220" s="593"/>
      <c r="LYZ220" s="593"/>
      <c r="LZA220" s="593"/>
      <c r="LZB220" s="593"/>
      <c r="LZC220" s="593"/>
      <c r="LZD220" s="593"/>
      <c r="LZE220" s="593"/>
      <c r="LZF220" s="593"/>
      <c r="LZG220" s="593"/>
      <c r="LZH220" s="593"/>
      <c r="LZI220" s="593"/>
      <c r="LZJ220" s="593"/>
      <c r="LZK220" s="593"/>
      <c r="LZL220" s="593"/>
      <c r="LZM220" s="593"/>
      <c r="LZN220" s="593"/>
      <c r="LZO220" s="593"/>
      <c r="LZP220" s="593"/>
      <c r="LZQ220" s="593"/>
      <c r="LZR220" s="593"/>
      <c r="LZS220" s="593"/>
      <c r="LZT220" s="593"/>
      <c r="LZU220" s="593"/>
      <c r="LZV220" s="593"/>
      <c r="LZW220" s="593"/>
      <c r="LZX220" s="593"/>
      <c r="LZY220" s="593"/>
      <c r="LZZ220" s="593"/>
      <c r="MAA220" s="593"/>
      <c r="MAB220" s="593"/>
      <c r="MAC220" s="593"/>
      <c r="MAD220" s="593"/>
      <c r="MAE220" s="593"/>
      <c r="MAF220" s="593"/>
      <c r="MAG220" s="593"/>
      <c r="MAH220" s="593"/>
      <c r="MAI220" s="593"/>
      <c r="MAJ220" s="593"/>
      <c r="MAK220" s="593"/>
      <c r="MAL220" s="593"/>
      <c r="MAM220" s="593"/>
      <c r="MAN220" s="593"/>
      <c r="MAO220" s="593"/>
      <c r="MAP220" s="593"/>
      <c r="MAQ220" s="593"/>
      <c r="MAR220" s="593"/>
      <c r="MAS220" s="593"/>
      <c r="MAT220" s="593"/>
      <c r="MAU220" s="593"/>
      <c r="MAV220" s="593"/>
      <c r="MAW220" s="593"/>
      <c r="MAX220" s="593"/>
      <c r="MAY220" s="593"/>
      <c r="MAZ220" s="593"/>
      <c r="MBA220" s="593"/>
      <c r="MBB220" s="593"/>
      <c r="MBC220" s="593"/>
      <c r="MBD220" s="593"/>
      <c r="MBE220" s="593"/>
      <c r="MBF220" s="593"/>
      <c r="MBG220" s="593"/>
      <c r="MBH220" s="593"/>
      <c r="MBI220" s="593"/>
      <c r="MBJ220" s="593"/>
      <c r="MBK220" s="593"/>
      <c r="MBL220" s="593"/>
      <c r="MBM220" s="593"/>
      <c r="MBN220" s="593"/>
      <c r="MBO220" s="593"/>
      <c r="MBP220" s="593"/>
      <c r="MBQ220" s="593"/>
      <c r="MBR220" s="593"/>
      <c r="MBS220" s="593"/>
      <c r="MBT220" s="593"/>
      <c r="MBU220" s="593"/>
      <c r="MBV220" s="593"/>
      <c r="MBW220" s="593"/>
      <c r="MBX220" s="593"/>
      <c r="MBY220" s="593"/>
      <c r="MBZ220" s="593"/>
      <c r="MCA220" s="593"/>
      <c r="MCB220" s="593"/>
      <c r="MCC220" s="593"/>
      <c r="MCD220" s="593"/>
      <c r="MCE220" s="593"/>
      <c r="MCF220" s="593"/>
      <c r="MCG220" s="593"/>
      <c r="MCH220" s="593"/>
      <c r="MCI220" s="593"/>
      <c r="MCJ220" s="593"/>
      <c r="MCK220" s="593"/>
      <c r="MCL220" s="593"/>
      <c r="MCM220" s="593"/>
      <c r="MCN220" s="593"/>
      <c r="MCO220" s="593"/>
      <c r="MCP220" s="593"/>
      <c r="MCQ220" s="593"/>
      <c r="MCR220" s="593"/>
      <c r="MCS220" s="593"/>
      <c r="MCT220" s="593"/>
      <c r="MCU220" s="593"/>
      <c r="MCV220" s="593"/>
      <c r="MCW220" s="593"/>
      <c r="MCX220" s="593"/>
      <c r="MCY220" s="593"/>
      <c r="MCZ220" s="593"/>
      <c r="MDA220" s="593"/>
      <c r="MDB220" s="593"/>
      <c r="MDC220" s="593"/>
      <c r="MDD220" s="593"/>
      <c r="MDE220" s="593"/>
      <c r="MDF220" s="593"/>
      <c r="MDG220" s="593"/>
      <c r="MDH220" s="593"/>
      <c r="MDI220" s="593"/>
      <c r="MDJ220" s="593"/>
      <c r="MDK220" s="593"/>
      <c r="MDL220" s="593"/>
      <c r="MDM220" s="593"/>
      <c r="MDN220" s="593"/>
      <c r="MDO220" s="593"/>
      <c r="MDP220" s="593"/>
      <c r="MDQ220" s="593"/>
      <c r="MDR220" s="593"/>
      <c r="MDS220" s="593"/>
      <c r="MDT220" s="593"/>
      <c r="MDU220" s="593"/>
      <c r="MDV220" s="593"/>
      <c r="MDW220" s="593"/>
      <c r="MDX220" s="593"/>
      <c r="MDY220" s="593"/>
      <c r="MDZ220" s="593"/>
      <c r="MEA220" s="593"/>
      <c r="MEB220" s="593"/>
      <c r="MEC220" s="593"/>
      <c r="MED220" s="593"/>
      <c r="MEE220" s="593"/>
      <c r="MEF220" s="593"/>
      <c r="MEG220" s="593"/>
      <c r="MEH220" s="593"/>
      <c r="MEI220" s="593"/>
      <c r="MEJ220" s="593"/>
      <c r="MEK220" s="593"/>
      <c r="MEL220" s="593"/>
      <c r="MEM220" s="593"/>
      <c r="MEN220" s="593"/>
      <c r="MEO220" s="593"/>
      <c r="MEP220" s="593"/>
      <c r="MEQ220" s="593"/>
      <c r="MER220" s="593"/>
      <c r="MES220" s="593"/>
      <c r="MET220" s="593"/>
      <c r="MEU220" s="593"/>
      <c r="MEV220" s="593"/>
      <c r="MEW220" s="593"/>
      <c r="MEX220" s="593"/>
      <c r="MEY220" s="593"/>
      <c r="MEZ220" s="593"/>
      <c r="MFA220" s="593"/>
      <c r="MFB220" s="593"/>
      <c r="MFC220" s="593"/>
      <c r="MFD220" s="593"/>
      <c r="MFE220" s="593"/>
      <c r="MFF220" s="593"/>
      <c r="MFG220" s="593"/>
      <c r="MFH220" s="593"/>
      <c r="MFI220" s="593"/>
      <c r="MFJ220" s="593"/>
      <c r="MFK220" s="593"/>
      <c r="MFL220" s="593"/>
      <c r="MFM220" s="593"/>
      <c r="MFN220" s="593"/>
      <c r="MFO220" s="593"/>
      <c r="MFP220" s="593"/>
      <c r="MFQ220" s="593"/>
      <c r="MFR220" s="593"/>
      <c r="MFS220" s="593"/>
      <c r="MFT220" s="593"/>
      <c r="MFU220" s="593"/>
      <c r="MFV220" s="593"/>
      <c r="MFW220" s="593"/>
      <c r="MFX220" s="593"/>
      <c r="MFY220" s="593"/>
      <c r="MFZ220" s="593"/>
      <c r="MGA220" s="593"/>
      <c r="MGB220" s="593"/>
      <c r="MGC220" s="593"/>
      <c r="MGD220" s="593"/>
      <c r="MGE220" s="593"/>
      <c r="MGF220" s="593"/>
      <c r="MGG220" s="593"/>
      <c r="MGH220" s="593"/>
      <c r="MGI220" s="593"/>
      <c r="MGJ220" s="593"/>
      <c r="MGK220" s="593"/>
      <c r="MGL220" s="593"/>
      <c r="MGM220" s="593"/>
      <c r="MGN220" s="593"/>
      <c r="MGO220" s="593"/>
      <c r="MGP220" s="593"/>
      <c r="MGQ220" s="593"/>
      <c r="MGR220" s="593"/>
      <c r="MGS220" s="593"/>
      <c r="MGT220" s="593"/>
      <c r="MGU220" s="593"/>
      <c r="MGV220" s="593"/>
      <c r="MGW220" s="593"/>
      <c r="MGX220" s="593"/>
      <c r="MGY220" s="593"/>
      <c r="MGZ220" s="593"/>
      <c r="MHA220" s="593"/>
      <c r="MHB220" s="593"/>
      <c r="MHC220" s="593"/>
      <c r="MHD220" s="593"/>
      <c r="MHE220" s="593"/>
      <c r="MHF220" s="593"/>
      <c r="MHG220" s="593"/>
      <c r="MHH220" s="593"/>
      <c r="MHI220" s="593"/>
      <c r="MHJ220" s="593"/>
      <c r="MHK220" s="593"/>
      <c r="MHL220" s="593"/>
      <c r="MHM220" s="593"/>
      <c r="MHN220" s="593"/>
      <c r="MHO220" s="593"/>
      <c r="MHP220" s="593"/>
      <c r="MHQ220" s="593"/>
      <c r="MHR220" s="593"/>
      <c r="MHS220" s="593"/>
      <c r="MHT220" s="593"/>
      <c r="MHU220" s="593"/>
      <c r="MHV220" s="593"/>
      <c r="MHW220" s="593"/>
      <c r="MHX220" s="593"/>
      <c r="MHY220" s="593"/>
      <c r="MHZ220" s="593"/>
      <c r="MIA220" s="593"/>
      <c r="MIB220" s="593"/>
      <c r="MIC220" s="593"/>
      <c r="MID220" s="593"/>
      <c r="MIE220" s="593"/>
      <c r="MIF220" s="593"/>
      <c r="MIG220" s="593"/>
      <c r="MIH220" s="593"/>
      <c r="MII220" s="593"/>
      <c r="MIJ220" s="593"/>
      <c r="MIK220" s="593"/>
      <c r="MIL220" s="593"/>
      <c r="MIM220" s="593"/>
      <c r="MIN220" s="593"/>
      <c r="MIO220" s="593"/>
      <c r="MIP220" s="593"/>
      <c r="MIQ220" s="593"/>
      <c r="MIR220" s="593"/>
      <c r="MIS220" s="593"/>
      <c r="MIT220" s="593"/>
      <c r="MIU220" s="593"/>
      <c r="MIV220" s="593"/>
      <c r="MIW220" s="593"/>
      <c r="MIX220" s="593"/>
      <c r="MIY220" s="593"/>
      <c r="MIZ220" s="593"/>
      <c r="MJA220" s="593"/>
      <c r="MJB220" s="593"/>
      <c r="MJC220" s="593"/>
      <c r="MJD220" s="593"/>
      <c r="MJE220" s="593"/>
      <c r="MJF220" s="593"/>
      <c r="MJG220" s="593"/>
      <c r="MJH220" s="593"/>
      <c r="MJI220" s="593"/>
      <c r="MJJ220" s="593"/>
      <c r="MJK220" s="593"/>
      <c r="MJL220" s="593"/>
      <c r="MJM220" s="593"/>
      <c r="MJN220" s="593"/>
      <c r="MJO220" s="593"/>
      <c r="MJP220" s="593"/>
      <c r="MJQ220" s="593"/>
      <c r="MJR220" s="593"/>
      <c r="MJS220" s="593"/>
      <c r="MJT220" s="593"/>
      <c r="MJU220" s="593"/>
      <c r="MJV220" s="593"/>
      <c r="MJW220" s="593"/>
      <c r="MJX220" s="593"/>
      <c r="MJY220" s="593"/>
      <c r="MJZ220" s="593"/>
      <c r="MKA220" s="593"/>
      <c r="MKB220" s="593"/>
      <c r="MKC220" s="593"/>
      <c r="MKD220" s="593"/>
      <c r="MKE220" s="593"/>
      <c r="MKF220" s="593"/>
      <c r="MKG220" s="593"/>
      <c r="MKH220" s="593"/>
      <c r="MKI220" s="593"/>
      <c r="MKJ220" s="593"/>
      <c r="MKK220" s="593"/>
      <c r="MKL220" s="593"/>
      <c r="MKM220" s="593"/>
      <c r="MKN220" s="593"/>
      <c r="MKO220" s="593"/>
      <c r="MKP220" s="593"/>
      <c r="MKQ220" s="593"/>
      <c r="MKR220" s="593"/>
      <c r="MKS220" s="593"/>
      <c r="MKT220" s="593"/>
      <c r="MKU220" s="593"/>
      <c r="MKV220" s="593"/>
      <c r="MKW220" s="593"/>
      <c r="MKX220" s="593"/>
      <c r="MKY220" s="593"/>
      <c r="MKZ220" s="593"/>
      <c r="MLA220" s="593"/>
      <c r="MLB220" s="593"/>
      <c r="MLC220" s="593"/>
      <c r="MLD220" s="593"/>
      <c r="MLE220" s="593"/>
      <c r="MLF220" s="593"/>
      <c r="MLG220" s="593"/>
      <c r="MLH220" s="593"/>
      <c r="MLI220" s="593"/>
      <c r="MLJ220" s="593"/>
      <c r="MLK220" s="593"/>
      <c r="MLL220" s="593"/>
      <c r="MLM220" s="593"/>
      <c r="MLN220" s="593"/>
      <c r="MLO220" s="593"/>
      <c r="MLP220" s="593"/>
      <c r="MLQ220" s="593"/>
      <c r="MLR220" s="593"/>
      <c r="MLS220" s="593"/>
      <c r="MLT220" s="593"/>
      <c r="MLU220" s="593"/>
      <c r="MLV220" s="593"/>
      <c r="MLW220" s="593"/>
      <c r="MLX220" s="593"/>
      <c r="MLY220" s="593"/>
      <c r="MLZ220" s="593"/>
      <c r="MMA220" s="593"/>
      <c r="MMB220" s="593"/>
      <c r="MMC220" s="593"/>
      <c r="MMD220" s="593"/>
      <c r="MME220" s="593"/>
      <c r="MMF220" s="593"/>
      <c r="MMG220" s="593"/>
      <c r="MMH220" s="593"/>
      <c r="MMI220" s="593"/>
      <c r="MMJ220" s="593"/>
      <c r="MMK220" s="593"/>
      <c r="MML220" s="593"/>
      <c r="MMM220" s="593"/>
      <c r="MMN220" s="593"/>
      <c r="MMO220" s="593"/>
      <c r="MMP220" s="593"/>
      <c r="MMQ220" s="593"/>
      <c r="MMR220" s="593"/>
      <c r="MMS220" s="593"/>
      <c r="MMT220" s="593"/>
      <c r="MMU220" s="593"/>
      <c r="MMV220" s="593"/>
      <c r="MMW220" s="593"/>
      <c r="MMX220" s="593"/>
      <c r="MMY220" s="593"/>
      <c r="MMZ220" s="593"/>
      <c r="MNA220" s="593"/>
      <c r="MNB220" s="593"/>
      <c r="MNC220" s="593"/>
      <c r="MND220" s="593"/>
      <c r="MNE220" s="593"/>
      <c r="MNF220" s="593"/>
      <c r="MNG220" s="593"/>
      <c r="MNH220" s="593"/>
      <c r="MNI220" s="593"/>
      <c r="MNJ220" s="593"/>
      <c r="MNK220" s="593"/>
      <c r="MNL220" s="593"/>
      <c r="MNM220" s="593"/>
      <c r="MNN220" s="593"/>
      <c r="MNO220" s="593"/>
      <c r="MNP220" s="593"/>
      <c r="MNQ220" s="593"/>
      <c r="MNR220" s="593"/>
      <c r="MNS220" s="593"/>
      <c r="MNT220" s="593"/>
      <c r="MNU220" s="593"/>
      <c r="MNV220" s="593"/>
      <c r="MNW220" s="593"/>
      <c r="MNX220" s="593"/>
      <c r="MNY220" s="593"/>
      <c r="MNZ220" s="593"/>
      <c r="MOA220" s="593"/>
      <c r="MOB220" s="593"/>
      <c r="MOC220" s="593"/>
      <c r="MOD220" s="593"/>
      <c r="MOE220" s="593"/>
      <c r="MOF220" s="593"/>
      <c r="MOG220" s="593"/>
      <c r="MOH220" s="593"/>
      <c r="MOI220" s="593"/>
      <c r="MOJ220" s="593"/>
      <c r="MOK220" s="593"/>
      <c r="MOL220" s="593"/>
      <c r="MOM220" s="593"/>
      <c r="MON220" s="593"/>
      <c r="MOO220" s="593"/>
      <c r="MOP220" s="593"/>
      <c r="MOQ220" s="593"/>
      <c r="MOR220" s="593"/>
      <c r="MOS220" s="593"/>
      <c r="MOT220" s="593"/>
      <c r="MOU220" s="593"/>
      <c r="MOV220" s="593"/>
      <c r="MOW220" s="593"/>
      <c r="MOX220" s="593"/>
      <c r="MOY220" s="593"/>
      <c r="MOZ220" s="593"/>
      <c r="MPA220" s="593"/>
      <c r="MPB220" s="593"/>
      <c r="MPC220" s="593"/>
      <c r="MPD220" s="593"/>
      <c r="MPE220" s="593"/>
      <c r="MPF220" s="593"/>
      <c r="MPG220" s="593"/>
      <c r="MPH220" s="593"/>
      <c r="MPI220" s="593"/>
      <c r="MPJ220" s="593"/>
      <c r="MPK220" s="593"/>
      <c r="MPL220" s="593"/>
      <c r="MPM220" s="593"/>
      <c r="MPN220" s="593"/>
      <c r="MPO220" s="593"/>
      <c r="MPP220" s="593"/>
      <c r="MPQ220" s="593"/>
      <c r="MPR220" s="593"/>
      <c r="MPS220" s="593"/>
      <c r="MPT220" s="593"/>
      <c r="MPU220" s="593"/>
      <c r="MPV220" s="593"/>
      <c r="MPW220" s="593"/>
      <c r="MPX220" s="593"/>
      <c r="MPY220" s="593"/>
      <c r="MPZ220" s="593"/>
      <c r="MQA220" s="593"/>
      <c r="MQB220" s="593"/>
      <c r="MQC220" s="593"/>
      <c r="MQD220" s="593"/>
      <c r="MQE220" s="593"/>
      <c r="MQF220" s="593"/>
      <c r="MQG220" s="593"/>
      <c r="MQH220" s="593"/>
      <c r="MQI220" s="593"/>
      <c r="MQJ220" s="593"/>
      <c r="MQK220" s="593"/>
      <c r="MQL220" s="593"/>
      <c r="MQM220" s="593"/>
      <c r="MQN220" s="593"/>
      <c r="MQO220" s="593"/>
      <c r="MQP220" s="593"/>
      <c r="MQQ220" s="593"/>
      <c r="MQR220" s="593"/>
      <c r="MQS220" s="593"/>
      <c r="MQT220" s="593"/>
      <c r="MQU220" s="593"/>
      <c r="MQV220" s="593"/>
      <c r="MQW220" s="593"/>
      <c r="MQX220" s="593"/>
      <c r="MQY220" s="593"/>
      <c r="MQZ220" s="593"/>
      <c r="MRA220" s="593"/>
      <c r="MRB220" s="593"/>
      <c r="MRC220" s="593"/>
      <c r="MRD220" s="593"/>
      <c r="MRE220" s="593"/>
      <c r="MRF220" s="593"/>
      <c r="MRG220" s="593"/>
      <c r="MRH220" s="593"/>
      <c r="MRI220" s="593"/>
      <c r="MRJ220" s="593"/>
      <c r="MRK220" s="593"/>
      <c r="MRL220" s="593"/>
      <c r="MRM220" s="593"/>
      <c r="MRN220" s="593"/>
      <c r="MRO220" s="593"/>
      <c r="MRP220" s="593"/>
      <c r="MRQ220" s="593"/>
      <c r="MRR220" s="593"/>
      <c r="MRS220" s="593"/>
      <c r="MRT220" s="593"/>
      <c r="MRU220" s="593"/>
      <c r="MRV220" s="593"/>
      <c r="MRW220" s="593"/>
      <c r="MRX220" s="593"/>
      <c r="MRY220" s="593"/>
      <c r="MRZ220" s="593"/>
      <c r="MSA220" s="593"/>
      <c r="MSB220" s="593"/>
      <c r="MSC220" s="593"/>
      <c r="MSD220" s="593"/>
      <c r="MSE220" s="593"/>
      <c r="MSF220" s="593"/>
      <c r="MSG220" s="593"/>
      <c r="MSH220" s="593"/>
      <c r="MSI220" s="593"/>
      <c r="MSJ220" s="593"/>
      <c r="MSK220" s="593"/>
      <c r="MSL220" s="593"/>
      <c r="MSM220" s="593"/>
      <c r="MSN220" s="593"/>
      <c r="MSO220" s="593"/>
      <c r="MSP220" s="593"/>
      <c r="MSQ220" s="593"/>
      <c r="MSR220" s="593"/>
      <c r="MSS220" s="593"/>
      <c r="MST220" s="593"/>
      <c r="MSU220" s="593"/>
      <c r="MSV220" s="593"/>
      <c r="MSW220" s="593"/>
      <c r="MSX220" s="593"/>
      <c r="MSY220" s="593"/>
      <c r="MSZ220" s="593"/>
      <c r="MTA220" s="593"/>
      <c r="MTB220" s="593"/>
      <c r="MTC220" s="593"/>
      <c r="MTD220" s="593"/>
      <c r="MTE220" s="593"/>
      <c r="MTF220" s="593"/>
      <c r="MTG220" s="593"/>
      <c r="MTH220" s="593"/>
      <c r="MTI220" s="593"/>
      <c r="MTJ220" s="593"/>
      <c r="MTK220" s="593"/>
      <c r="MTL220" s="593"/>
      <c r="MTM220" s="593"/>
      <c r="MTN220" s="593"/>
      <c r="MTO220" s="593"/>
      <c r="MTP220" s="593"/>
      <c r="MTQ220" s="593"/>
      <c r="MTR220" s="593"/>
      <c r="MTS220" s="593"/>
      <c r="MTT220" s="593"/>
      <c r="MTU220" s="593"/>
      <c r="MTV220" s="593"/>
      <c r="MTW220" s="593"/>
      <c r="MTX220" s="593"/>
      <c r="MTY220" s="593"/>
      <c r="MTZ220" s="593"/>
      <c r="MUA220" s="593"/>
      <c r="MUB220" s="593"/>
      <c r="MUC220" s="593"/>
      <c r="MUD220" s="593"/>
      <c r="MUE220" s="593"/>
      <c r="MUF220" s="593"/>
      <c r="MUG220" s="593"/>
      <c r="MUH220" s="593"/>
      <c r="MUI220" s="593"/>
      <c r="MUJ220" s="593"/>
      <c r="MUK220" s="593"/>
      <c r="MUL220" s="593"/>
      <c r="MUM220" s="593"/>
      <c r="MUN220" s="593"/>
      <c r="MUO220" s="593"/>
      <c r="MUP220" s="593"/>
      <c r="MUQ220" s="593"/>
      <c r="MUR220" s="593"/>
      <c r="MUS220" s="593"/>
      <c r="MUT220" s="593"/>
      <c r="MUU220" s="593"/>
      <c r="MUV220" s="593"/>
      <c r="MUW220" s="593"/>
      <c r="MUX220" s="593"/>
      <c r="MUY220" s="593"/>
      <c r="MUZ220" s="593"/>
      <c r="MVA220" s="593"/>
      <c r="MVB220" s="593"/>
      <c r="MVC220" s="593"/>
      <c r="MVD220" s="593"/>
      <c r="MVE220" s="593"/>
      <c r="MVF220" s="593"/>
      <c r="MVG220" s="593"/>
      <c r="MVH220" s="593"/>
      <c r="MVI220" s="593"/>
      <c r="MVJ220" s="593"/>
      <c r="MVK220" s="593"/>
      <c r="MVL220" s="593"/>
      <c r="MVM220" s="593"/>
      <c r="MVN220" s="593"/>
      <c r="MVO220" s="593"/>
      <c r="MVP220" s="593"/>
      <c r="MVQ220" s="593"/>
      <c r="MVR220" s="593"/>
      <c r="MVS220" s="593"/>
      <c r="MVT220" s="593"/>
      <c r="MVU220" s="593"/>
      <c r="MVV220" s="593"/>
      <c r="MVW220" s="593"/>
      <c r="MVX220" s="593"/>
      <c r="MVY220" s="593"/>
      <c r="MVZ220" s="593"/>
      <c r="MWA220" s="593"/>
      <c r="MWB220" s="593"/>
      <c r="MWC220" s="593"/>
      <c r="MWD220" s="593"/>
      <c r="MWE220" s="593"/>
      <c r="MWF220" s="593"/>
      <c r="MWG220" s="593"/>
      <c r="MWH220" s="593"/>
      <c r="MWI220" s="593"/>
      <c r="MWJ220" s="593"/>
      <c r="MWK220" s="593"/>
      <c r="MWL220" s="593"/>
      <c r="MWM220" s="593"/>
      <c r="MWN220" s="593"/>
      <c r="MWO220" s="593"/>
      <c r="MWP220" s="593"/>
      <c r="MWQ220" s="593"/>
      <c r="MWR220" s="593"/>
      <c r="MWS220" s="593"/>
      <c r="MWT220" s="593"/>
      <c r="MWU220" s="593"/>
      <c r="MWV220" s="593"/>
      <c r="MWW220" s="593"/>
      <c r="MWX220" s="593"/>
      <c r="MWY220" s="593"/>
      <c r="MWZ220" s="593"/>
      <c r="MXA220" s="593"/>
      <c r="MXB220" s="593"/>
      <c r="MXC220" s="593"/>
      <c r="MXD220" s="593"/>
      <c r="MXE220" s="593"/>
      <c r="MXF220" s="593"/>
      <c r="MXG220" s="593"/>
      <c r="MXH220" s="593"/>
      <c r="MXI220" s="593"/>
      <c r="MXJ220" s="593"/>
      <c r="MXK220" s="593"/>
      <c r="MXL220" s="593"/>
      <c r="MXM220" s="593"/>
      <c r="MXN220" s="593"/>
      <c r="MXO220" s="593"/>
      <c r="MXP220" s="593"/>
      <c r="MXQ220" s="593"/>
      <c r="MXR220" s="593"/>
      <c r="MXS220" s="593"/>
      <c r="MXT220" s="593"/>
      <c r="MXU220" s="593"/>
      <c r="MXV220" s="593"/>
      <c r="MXW220" s="593"/>
      <c r="MXX220" s="593"/>
      <c r="MXY220" s="593"/>
      <c r="MXZ220" s="593"/>
      <c r="MYA220" s="593"/>
      <c r="MYB220" s="593"/>
      <c r="MYC220" s="593"/>
      <c r="MYD220" s="593"/>
      <c r="MYE220" s="593"/>
      <c r="MYF220" s="593"/>
      <c r="MYG220" s="593"/>
      <c r="MYH220" s="593"/>
      <c r="MYI220" s="593"/>
      <c r="MYJ220" s="593"/>
      <c r="MYK220" s="593"/>
      <c r="MYL220" s="593"/>
      <c r="MYM220" s="593"/>
      <c r="MYN220" s="593"/>
      <c r="MYO220" s="593"/>
      <c r="MYP220" s="593"/>
      <c r="MYQ220" s="593"/>
      <c r="MYR220" s="593"/>
      <c r="MYS220" s="593"/>
      <c r="MYT220" s="593"/>
      <c r="MYU220" s="593"/>
      <c r="MYV220" s="593"/>
      <c r="MYW220" s="593"/>
      <c r="MYX220" s="593"/>
      <c r="MYY220" s="593"/>
      <c r="MYZ220" s="593"/>
      <c r="MZA220" s="593"/>
      <c r="MZB220" s="593"/>
      <c r="MZC220" s="593"/>
      <c r="MZD220" s="593"/>
      <c r="MZE220" s="593"/>
      <c r="MZF220" s="593"/>
      <c r="MZG220" s="593"/>
      <c r="MZH220" s="593"/>
      <c r="MZI220" s="593"/>
      <c r="MZJ220" s="593"/>
      <c r="MZK220" s="593"/>
      <c r="MZL220" s="593"/>
      <c r="MZM220" s="593"/>
      <c r="MZN220" s="593"/>
      <c r="MZO220" s="593"/>
      <c r="MZP220" s="593"/>
      <c r="MZQ220" s="593"/>
      <c r="MZR220" s="593"/>
      <c r="MZS220" s="593"/>
      <c r="MZT220" s="593"/>
      <c r="MZU220" s="593"/>
      <c r="MZV220" s="593"/>
      <c r="MZW220" s="593"/>
      <c r="MZX220" s="593"/>
      <c r="MZY220" s="593"/>
      <c r="MZZ220" s="593"/>
      <c r="NAA220" s="593"/>
      <c r="NAB220" s="593"/>
      <c r="NAC220" s="593"/>
      <c r="NAD220" s="593"/>
      <c r="NAE220" s="593"/>
      <c r="NAF220" s="593"/>
      <c r="NAG220" s="593"/>
      <c r="NAH220" s="593"/>
      <c r="NAI220" s="593"/>
      <c r="NAJ220" s="593"/>
      <c r="NAK220" s="593"/>
      <c r="NAL220" s="593"/>
      <c r="NAM220" s="593"/>
      <c r="NAN220" s="593"/>
      <c r="NAO220" s="593"/>
      <c r="NAP220" s="593"/>
      <c r="NAQ220" s="593"/>
      <c r="NAR220" s="593"/>
      <c r="NAS220" s="593"/>
      <c r="NAT220" s="593"/>
      <c r="NAU220" s="593"/>
      <c r="NAV220" s="593"/>
      <c r="NAW220" s="593"/>
      <c r="NAX220" s="593"/>
      <c r="NAY220" s="593"/>
      <c r="NAZ220" s="593"/>
      <c r="NBA220" s="593"/>
      <c r="NBB220" s="593"/>
      <c r="NBC220" s="593"/>
      <c r="NBD220" s="593"/>
      <c r="NBE220" s="593"/>
      <c r="NBF220" s="593"/>
      <c r="NBG220" s="593"/>
      <c r="NBH220" s="593"/>
      <c r="NBI220" s="593"/>
      <c r="NBJ220" s="593"/>
      <c r="NBK220" s="593"/>
      <c r="NBL220" s="593"/>
      <c r="NBM220" s="593"/>
      <c r="NBN220" s="593"/>
      <c r="NBO220" s="593"/>
      <c r="NBP220" s="593"/>
      <c r="NBQ220" s="593"/>
      <c r="NBR220" s="593"/>
      <c r="NBS220" s="593"/>
      <c r="NBT220" s="593"/>
      <c r="NBU220" s="593"/>
      <c r="NBV220" s="593"/>
      <c r="NBW220" s="593"/>
      <c r="NBX220" s="593"/>
      <c r="NBY220" s="593"/>
      <c r="NBZ220" s="593"/>
      <c r="NCA220" s="593"/>
      <c r="NCB220" s="593"/>
      <c r="NCC220" s="593"/>
      <c r="NCD220" s="593"/>
      <c r="NCE220" s="593"/>
      <c r="NCF220" s="593"/>
      <c r="NCG220" s="593"/>
      <c r="NCH220" s="593"/>
      <c r="NCI220" s="593"/>
      <c r="NCJ220" s="593"/>
      <c r="NCK220" s="593"/>
      <c r="NCL220" s="593"/>
      <c r="NCM220" s="593"/>
      <c r="NCN220" s="593"/>
      <c r="NCO220" s="593"/>
      <c r="NCP220" s="593"/>
      <c r="NCQ220" s="593"/>
      <c r="NCR220" s="593"/>
      <c r="NCS220" s="593"/>
      <c r="NCT220" s="593"/>
      <c r="NCU220" s="593"/>
      <c r="NCV220" s="593"/>
      <c r="NCW220" s="593"/>
      <c r="NCX220" s="593"/>
      <c r="NCY220" s="593"/>
      <c r="NCZ220" s="593"/>
      <c r="NDA220" s="593"/>
      <c r="NDB220" s="593"/>
      <c r="NDC220" s="593"/>
      <c r="NDD220" s="593"/>
      <c r="NDE220" s="593"/>
      <c r="NDF220" s="593"/>
      <c r="NDG220" s="593"/>
      <c r="NDH220" s="593"/>
      <c r="NDI220" s="593"/>
      <c r="NDJ220" s="593"/>
      <c r="NDK220" s="593"/>
      <c r="NDL220" s="593"/>
      <c r="NDM220" s="593"/>
      <c r="NDN220" s="593"/>
      <c r="NDO220" s="593"/>
      <c r="NDP220" s="593"/>
      <c r="NDQ220" s="593"/>
      <c r="NDR220" s="593"/>
      <c r="NDS220" s="593"/>
      <c r="NDT220" s="593"/>
      <c r="NDU220" s="593"/>
      <c r="NDV220" s="593"/>
      <c r="NDW220" s="593"/>
      <c r="NDX220" s="593"/>
      <c r="NDY220" s="593"/>
      <c r="NDZ220" s="593"/>
      <c r="NEA220" s="593"/>
      <c r="NEB220" s="593"/>
      <c r="NEC220" s="593"/>
      <c r="NED220" s="593"/>
      <c r="NEE220" s="593"/>
      <c r="NEF220" s="593"/>
      <c r="NEG220" s="593"/>
      <c r="NEH220" s="593"/>
      <c r="NEI220" s="593"/>
      <c r="NEJ220" s="593"/>
      <c r="NEK220" s="593"/>
      <c r="NEL220" s="593"/>
      <c r="NEM220" s="593"/>
      <c r="NEN220" s="593"/>
      <c r="NEO220" s="593"/>
      <c r="NEP220" s="593"/>
      <c r="NEQ220" s="593"/>
      <c r="NER220" s="593"/>
      <c r="NES220" s="593"/>
      <c r="NET220" s="593"/>
      <c r="NEU220" s="593"/>
      <c r="NEV220" s="593"/>
      <c r="NEW220" s="593"/>
      <c r="NEX220" s="593"/>
      <c r="NEY220" s="593"/>
      <c r="NEZ220" s="593"/>
      <c r="NFA220" s="593"/>
      <c r="NFB220" s="593"/>
      <c r="NFC220" s="593"/>
      <c r="NFD220" s="593"/>
      <c r="NFE220" s="593"/>
      <c r="NFF220" s="593"/>
      <c r="NFG220" s="593"/>
      <c r="NFH220" s="593"/>
      <c r="NFI220" s="593"/>
      <c r="NFJ220" s="593"/>
      <c r="NFK220" s="593"/>
      <c r="NFL220" s="593"/>
      <c r="NFM220" s="593"/>
      <c r="NFN220" s="593"/>
      <c r="NFO220" s="593"/>
      <c r="NFP220" s="593"/>
      <c r="NFQ220" s="593"/>
      <c r="NFR220" s="593"/>
      <c r="NFS220" s="593"/>
      <c r="NFT220" s="593"/>
      <c r="NFU220" s="593"/>
      <c r="NFV220" s="593"/>
      <c r="NFW220" s="593"/>
      <c r="NFX220" s="593"/>
      <c r="NFY220" s="593"/>
      <c r="NFZ220" s="593"/>
      <c r="NGA220" s="593"/>
      <c r="NGB220" s="593"/>
      <c r="NGC220" s="593"/>
      <c r="NGD220" s="593"/>
      <c r="NGE220" s="593"/>
      <c r="NGF220" s="593"/>
      <c r="NGG220" s="593"/>
      <c r="NGH220" s="593"/>
      <c r="NGI220" s="593"/>
      <c r="NGJ220" s="593"/>
      <c r="NGK220" s="593"/>
      <c r="NGL220" s="593"/>
      <c r="NGM220" s="593"/>
      <c r="NGN220" s="593"/>
      <c r="NGO220" s="593"/>
      <c r="NGP220" s="593"/>
      <c r="NGQ220" s="593"/>
      <c r="NGR220" s="593"/>
      <c r="NGS220" s="593"/>
      <c r="NGT220" s="593"/>
      <c r="NGU220" s="593"/>
      <c r="NGV220" s="593"/>
      <c r="NGW220" s="593"/>
      <c r="NGX220" s="593"/>
      <c r="NGY220" s="593"/>
      <c r="NGZ220" s="593"/>
      <c r="NHA220" s="593"/>
      <c r="NHB220" s="593"/>
      <c r="NHC220" s="593"/>
      <c r="NHD220" s="593"/>
      <c r="NHE220" s="593"/>
      <c r="NHF220" s="593"/>
      <c r="NHG220" s="593"/>
      <c r="NHH220" s="593"/>
      <c r="NHI220" s="593"/>
      <c r="NHJ220" s="593"/>
      <c r="NHK220" s="593"/>
      <c r="NHL220" s="593"/>
      <c r="NHM220" s="593"/>
      <c r="NHN220" s="593"/>
      <c r="NHO220" s="593"/>
      <c r="NHP220" s="593"/>
      <c r="NHQ220" s="593"/>
      <c r="NHR220" s="593"/>
      <c r="NHS220" s="593"/>
      <c r="NHT220" s="593"/>
      <c r="NHU220" s="593"/>
      <c r="NHV220" s="593"/>
      <c r="NHW220" s="593"/>
      <c r="NHX220" s="593"/>
      <c r="NHY220" s="593"/>
      <c r="NHZ220" s="593"/>
      <c r="NIA220" s="593"/>
      <c r="NIB220" s="593"/>
      <c r="NIC220" s="593"/>
      <c r="NID220" s="593"/>
      <c r="NIE220" s="593"/>
      <c r="NIF220" s="593"/>
      <c r="NIG220" s="593"/>
      <c r="NIH220" s="593"/>
      <c r="NII220" s="593"/>
      <c r="NIJ220" s="593"/>
      <c r="NIK220" s="593"/>
      <c r="NIL220" s="593"/>
      <c r="NIM220" s="593"/>
      <c r="NIN220" s="593"/>
      <c r="NIO220" s="593"/>
      <c r="NIP220" s="593"/>
      <c r="NIQ220" s="593"/>
      <c r="NIR220" s="593"/>
      <c r="NIS220" s="593"/>
      <c r="NIT220" s="593"/>
      <c r="NIU220" s="593"/>
      <c r="NIV220" s="593"/>
      <c r="NIW220" s="593"/>
      <c r="NIX220" s="593"/>
      <c r="NIY220" s="593"/>
      <c r="NIZ220" s="593"/>
      <c r="NJA220" s="593"/>
      <c r="NJB220" s="593"/>
      <c r="NJC220" s="593"/>
      <c r="NJD220" s="593"/>
      <c r="NJE220" s="593"/>
      <c r="NJF220" s="593"/>
      <c r="NJG220" s="593"/>
      <c r="NJH220" s="593"/>
      <c r="NJI220" s="593"/>
      <c r="NJJ220" s="593"/>
      <c r="NJK220" s="593"/>
      <c r="NJL220" s="593"/>
      <c r="NJM220" s="593"/>
      <c r="NJN220" s="593"/>
      <c r="NJO220" s="593"/>
      <c r="NJP220" s="593"/>
      <c r="NJQ220" s="593"/>
      <c r="NJR220" s="593"/>
      <c r="NJS220" s="593"/>
      <c r="NJT220" s="593"/>
      <c r="NJU220" s="593"/>
      <c r="NJV220" s="593"/>
      <c r="NJW220" s="593"/>
      <c r="NJX220" s="593"/>
      <c r="NJY220" s="593"/>
      <c r="NJZ220" s="593"/>
      <c r="NKA220" s="593"/>
      <c r="NKB220" s="593"/>
      <c r="NKC220" s="593"/>
      <c r="NKD220" s="593"/>
      <c r="NKE220" s="593"/>
      <c r="NKF220" s="593"/>
      <c r="NKG220" s="593"/>
      <c r="NKH220" s="593"/>
      <c r="NKI220" s="593"/>
      <c r="NKJ220" s="593"/>
      <c r="NKK220" s="593"/>
      <c r="NKL220" s="593"/>
      <c r="NKM220" s="593"/>
      <c r="NKN220" s="593"/>
      <c r="NKO220" s="593"/>
      <c r="NKP220" s="593"/>
      <c r="NKQ220" s="593"/>
      <c r="NKR220" s="593"/>
      <c r="NKS220" s="593"/>
      <c r="NKT220" s="593"/>
      <c r="NKU220" s="593"/>
      <c r="NKV220" s="593"/>
      <c r="NKW220" s="593"/>
      <c r="NKX220" s="593"/>
      <c r="NKY220" s="593"/>
      <c r="NKZ220" s="593"/>
      <c r="NLA220" s="593"/>
      <c r="NLB220" s="593"/>
      <c r="NLC220" s="593"/>
      <c r="NLD220" s="593"/>
      <c r="NLE220" s="593"/>
      <c r="NLF220" s="593"/>
      <c r="NLG220" s="593"/>
      <c r="NLH220" s="593"/>
      <c r="NLI220" s="593"/>
      <c r="NLJ220" s="593"/>
      <c r="NLK220" s="593"/>
      <c r="NLL220" s="593"/>
      <c r="NLM220" s="593"/>
      <c r="NLN220" s="593"/>
      <c r="NLO220" s="593"/>
      <c r="NLP220" s="593"/>
      <c r="NLQ220" s="593"/>
      <c r="NLR220" s="593"/>
      <c r="NLS220" s="593"/>
      <c r="NLT220" s="593"/>
      <c r="NLU220" s="593"/>
      <c r="NLV220" s="593"/>
      <c r="NLW220" s="593"/>
      <c r="NLX220" s="593"/>
      <c r="NLY220" s="593"/>
      <c r="NLZ220" s="593"/>
      <c r="NMA220" s="593"/>
      <c r="NMB220" s="593"/>
      <c r="NMC220" s="593"/>
      <c r="NMD220" s="593"/>
      <c r="NME220" s="593"/>
      <c r="NMF220" s="593"/>
      <c r="NMG220" s="593"/>
      <c r="NMH220" s="593"/>
      <c r="NMI220" s="593"/>
      <c r="NMJ220" s="593"/>
      <c r="NMK220" s="593"/>
      <c r="NML220" s="593"/>
      <c r="NMM220" s="593"/>
      <c r="NMN220" s="593"/>
      <c r="NMO220" s="593"/>
      <c r="NMP220" s="593"/>
      <c r="NMQ220" s="593"/>
      <c r="NMR220" s="593"/>
      <c r="NMS220" s="593"/>
      <c r="NMT220" s="593"/>
      <c r="NMU220" s="593"/>
      <c r="NMV220" s="593"/>
      <c r="NMW220" s="593"/>
      <c r="NMX220" s="593"/>
      <c r="NMY220" s="593"/>
      <c r="NMZ220" s="593"/>
      <c r="NNA220" s="593"/>
      <c r="NNB220" s="593"/>
      <c r="NNC220" s="593"/>
      <c r="NND220" s="593"/>
      <c r="NNE220" s="593"/>
      <c r="NNF220" s="593"/>
      <c r="NNG220" s="593"/>
      <c r="NNH220" s="593"/>
      <c r="NNI220" s="593"/>
      <c r="NNJ220" s="593"/>
      <c r="NNK220" s="593"/>
      <c r="NNL220" s="593"/>
      <c r="NNM220" s="593"/>
      <c r="NNN220" s="593"/>
      <c r="NNO220" s="593"/>
      <c r="NNP220" s="593"/>
      <c r="NNQ220" s="593"/>
      <c r="NNR220" s="593"/>
      <c r="NNS220" s="593"/>
      <c r="NNT220" s="593"/>
      <c r="NNU220" s="593"/>
      <c r="NNV220" s="593"/>
      <c r="NNW220" s="593"/>
      <c r="NNX220" s="593"/>
      <c r="NNY220" s="593"/>
      <c r="NNZ220" s="593"/>
      <c r="NOA220" s="593"/>
      <c r="NOB220" s="593"/>
      <c r="NOC220" s="593"/>
      <c r="NOD220" s="593"/>
      <c r="NOE220" s="593"/>
      <c r="NOF220" s="593"/>
      <c r="NOG220" s="593"/>
      <c r="NOH220" s="593"/>
      <c r="NOI220" s="593"/>
      <c r="NOJ220" s="593"/>
      <c r="NOK220" s="593"/>
      <c r="NOL220" s="593"/>
      <c r="NOM220" s="593"/>
      <c r="NON220" s="593"/>
      <c r="NOO220" s="593"/>
      <c r="NOP220" s="593"/>
      <c r="NOQ220" s="593"/>
      <c r="NOR220" s="593"/>
      <c r="NOS220" s="593"/>
      <c r="NOT220" s="593"/>
      <c r="NOU220" s="593"/>
      <c r="NOV220" s="593"/>
      <c r="NOW220" s="593"/>
      <c r="NOX220" s="593"/>
      <c r="NOY220" s="593"/>
      <c r="NOZ220" s="593"/>
      <c r="NPA220" s="593"/>
      <c r="NPB220" s="593"/>
      <c r="NPC220" s="593"/>
      <c r="NPD220" s="593"/>
      <c r="NPE220" s="593"/>
      <c r="NPF220" s="593"/>
      <c r="NPG220" s="593"/>
      <c r="NPH220" s="593"/>
      <c r="NPI220" s="593"/>
      <c r="NPJ220" s="593"/>
      <c r="NPK220" s="593"/>
      <c r="NPL220" s="593"/>
      <c r="NPM220" s="593"/>
      <c r="NPN220" s="593"/>
      <c r="NPO220" s="593"/>
      <c r="NPP220" s="593"/>
      <c r="NPQ220" s="593"/>
      <c r="NPR220" s="593"/>
      <c r="NPS220" s="593"/>
      <c r="NPT220" s="593"/>
      <c r="NPU220" s="593"/>
      <c r="NPV220" s="593"/>
      <c r="NPW220" s="593"/>
      <c r="NPX220" s="593"/>
      <c r="NPY220" s="593"/>
      <c r="NPZ220" s="593"/>
      <c r="NQA220" s="593"/>
      <c r="NQB220" s="593"/>
      <c r="NQC220" s="593"/>
      <c r="NQD220" s="593"/>
      <c r="NQE220" s="593"/>
      <c r="NQF220" s="593"/>
      <c r="NQG220" s="593"/>
      <c r="NQH220" s="593"/>
      <c r="NQI220" s="593"/>
      <c r="NQJ220" s="593"/>
      <c r="NQK220" s="593"/>
      <c r="NQL220" s="593"/>
      <c r="NQM220" s="593"/>
      <c r="NQN220" s="593"/>
      <c r="NQO220" s="593"/>
      <c r="NQP220" s="593"/>
      <c r="NQQ220" s="593"/>
      <c r="NQR220" s="593"/>
      <c r="NQS220" s="593"/>
      <c r="NQT220" s="593"/>
      <c r="NQU220" s="593"/>
      <c r="NQV220" s="593"/>
      <c r="NQW220" s="593"/>
      <c r="NQX220" s="593"/>
      <c r="NQY220" s="593"/>
      <c r="NQZ220" s="593"/>
      <c r="NRA220" s="593"/>
      <c r="NRB220" s="593"/>
      <c r="NRC220" s="593"/>
      <c r="NRD220" s="593"/>
      <c r="NRE220" s="593"/>
      <c r="NRF220" s="593"/>
      <c r="NRG220" s="593"/>
      <c r="NRH220" s="593"/>
      <c r="NRI220" s="593"/>
      <c r="NRJ220" s="593"/>
      <c r="NRK220" s="593"/>
      <c r="NRL220" s="593"/>
      <c r="NRM220" s="593"/>
      <c r="NRN220" s="593"/>
      <c r="NRO220" s="593"/>
      <c r="NRP220" s="593"/>
      <c r="NRQ220" s="593"/>
      <c r="NRR220" s="593"/>
      <c r="NRS220" s="593"/>
      <c r="NRT220" s="593"/>
      <c r="NRU220" s="593"/>
      <c r="NRV220" s="593"/>
      <c r="NRW220" s="593"/>
      <c r="NRX220" s="593"/>
      <c r="NRY220" s="593"/>
      <c r="NRZ220" s="593"/>
      <c r="NSA220" s="593"/>
      <c r="NSB220" s="593"/>
      <c r="NSC220" s="593"/>
      <c r="NSD220" s="593"/>
      <c r="NSE220" s="593"/>
      <c r="NSF220" s="593"/>
      <c r="NSG220" s="593"/>
      <c r="NSH220" s="593"/>
      <c r="NSI220" s="593"/>
      <c r="NSJ220" s="593"/>
      <c r="NSK220" s="593"/>
      <c r="NSL220" s="593"/>
      <c r="NSM220" s="593"/>
      <c r="NSN220" s="593"/>
      <c r="NSO220" s="593"/>
      <c r="NSP220" s="593"/>
      <c r="NSQ220" s="593"/>
      <c r="NSR220" s="593"/>
      <c r="NSS220" s="593"/>
      <c r="NST220" s="593"/>
      <c r="NSU220" s="593"/>
      <c r="NSV220" s="593"/>
      <c r="NSW220" s="593"/>
      <c r="NSX220" s="593"/>
      <c r="NSY220" s="593"/>
      <c r="NSZ220" s="593"/>
      <c r="NTA220" s="593"/>
      <c r="NTB220" s="593"/>
      <c r="NTC220" s="593"/>
      <c r="NTD220" s="593"/>
      <c r="NTE220" s="593"/>
      <c r="NTF220" s="593"/>
      <c r="NTG220" s="593"/>
      <c r="NTH220" s="593"/>
      <c r="NTI220" s="593"/>
      <c r="NTJ220" s="593"/>
      <c r="NTK220" s="593"/>
      <c r="NTL220" s="593"/>
      <c r="NTM220" s="593"/>
      <c r="NTN220" s="593"/>
      <c r="NTO220" s="593"/>
      <c r="NTP220" s="593"/>
      <c r="NTQ220" s="593"/>
      <c r="NTR220" s="593"/>
      <c r="NTS220" s="593"/>
      <c r="NTT220" s="593"/>
      <c r="NTU220" s="593"/>
      <c r="NTV220" s="593"/>
      <c r="NTW220" s="593"/>
      <c r="NTX220" s="593"/>
      <c r="NTY220" s="593"/>
      <c r="NTZ220" s="593"/>
      <c r="NUA220" s="593"/>
      <c r="NUB220" s="593"/>
      <c r="NUC220" s="593"/>
      <c r="NUD220" s="593"/>
      <c r="NUE220" s="593"/>
      <c r="NUF220" s="593"/>
      <c r="NUG220" s="593"/>
      <c r="NUH220" s="593"/>
      <c r="NUI220" s="593"/>
      <c r="NUJ220" s="593"/>
      <c r="NUK220" s="593"/>
      <c r="NUL220" s="593"/>
      <c r="NUM220" s="593"/>
      <c r="NUN220" s="593"/>
      <c r="NUO220" s="593"/>
      <c r="NUP220" s="593"/>
      <c r="NUQ220" s="593"/>
      <c r="NUR220" s="593"/>
      <c r="NUS220" s="593"/>
      <c r="NUT220" s="593"/>
      <c r="NUU220" s="593"/>
      <c r="NUV220" s="593"/>
      <c r="NUW220" s="593"/>
      <c r="NUX220" s="593"/>
      <c r="NUY220" s="593"/>
      <c r="NUZ220" s="593"/>
      <c r="NVA220" s="593"/>
      <c r="NVB220" s="593"/>
      <c r="NVC220" s="593"/>
      <c r="NVD220" s="593"/>
      <c r="NVE220" s="593"/>
      <c r="NVF220" s="593"/>
      <c r="NVG220" s="593"/>
      <c r="NVH220" s="593"/>
      <c r="NVI220" s="593"/>
      <c r="NVJ220" s="593"/>
      <c r="NVK220" s="593"/>
      <c r="NVL220" s="593"/>
      <c r="NVM220" s="593"/>
      <c r="NVN220" s="593"/>
      <c r="NVO220" s="593"/>
      <c r="NVP220" s="593"/>
      <c r="NVQ220" s="593"/>
      <c r="NVR220" s="593"/>
      <c r="NVS220" s="593"/>
      <c r="NVT220" s="593"/>
      <c r="NVU220" s="593"/>
      <c r="NVV220" s="593"/>
      <c r="NVW220" s="593"/>
      <c r="NVX220" s="593"/>
      <c r="NVY220" s="593"/>
      <c r="NVZ220" s="593"/>
      <c r="NWA220" s="593"/>
      <c r="NWB220" s="593"/>
      <c r="NWC220" s="593"/>
      <c r="NWD220" s="593"/>
      <c r="NWE220" s="593"/>
      <c r="NWF220" s="593"/>
      <c r="NWG220" s="593"/>
      <c r="NWH220" s="593"/>
      <c r="NWI220" s="593"/>
      <c r="NWJ220" s="593"/>
      <c r="NWK220" s="593"/>
      <c r="NWL220" s="593"/>
      <c r="NWM220" s="593"/>
      <c r="NWN220" s="593"/>
      <c r="NWO220" s="593"/>
      <c r="NWP220" s="593"/>
      <c r="NWQ220" s="593"/>
      <c r="NWR220" s="593"/>
      <c r="NWS220" s="593"/>
      <c r="NWT220" s="593"/>
      <c r="NWU220" s="593"/>
      <c r="NWV220" s="593"/>
      <c r="NWW220" s="593"/>
      <c r="NWX220" s="593"/>
      <c r="NWY220" s="593"/>
      <c r="NWZ220" s="593"/>
      <c r="NXA220" s="593"/>
      <c r="NXB220" s="593"/>
      <c r="NXC220" s="593"/>
      <c r="NXD220" s="593"/>
      <c r="NXE220" s="593"/>
      <c r="NXF220" s="593"/>
      <c r="NXG220" s="593"/>
      <c r="NXH220" s="593"/>
      <c r="NXI220" s="593"/>
      <c r="NXJ220" s="593"/>
      <c r="NXK220" s="593"/>
      <c r="NXL220" s="593"/>
      <c r="NXM220" s="593"/>
      <c r="NXN220" s="593"/>
      <c r="NXO220" s="593"/>
      <c r="NXP220" s="593"/>
      <c r="NXQ220" s="593"/>
      <c r="NXR220" s="593"/>
      <c r="NXS220" s="593"/>
      <c r="NXT220" s="593"/>
      <c r="NXU220" s="593"/>
      <c r="NXV220" s="593"/>
      <c r="NXW220" s="593"/>
      <c r="NXX220" s="593"/>
      <c r="NXY220" s="593"/>
      <c r="NXZ220" s="593"/>
      <c r="NYA220" s="593"/>
      <c r="NYB220" s="593"/>
      <c r="NYC220" s="593"/>
      <c r="NYD220" s="593"/>
      <c r="NYE220" s="593"/>
      <c r="NYF220" s="593"/>
      <c r="NYG220" s="593"/>
      <c r="NYH220" s="593"/>
      <c r="NYI220" s="593"/>
      <c r="NYJ220" s="593"/>
      <c r="NYK220" s="593"/>
      <c r="NYL220" s="593"/>
      <c r="NYM220" s="593"/>
      <c r="NYN220" s="593"/>
      <c r="NYO220" s="593"/>
      <c r="NYP220" s="593"/>
      <c r="NYQ220" s="593"/>
      <c r="NYR220" s="593"/>
      <c r="NYS220" s="593"/>
      <c r="NYT220" s="593"/>
      <c r="NYU220" s="593"/>
      <c r="NYV220" s="593"/>
      <c r="NYW220" s="593"/>
      <c r="NYX220" s="593"/>
      <c r="NYY220" s="593"/>
      <c r="NYZ220" s="593"/>
      <c r="NZA220" s="593"/>
      <c r="NZB220" s="593"/>
      <c r="NZC220" s="593"/>
      <c r="NZD220" s="593"/>
      <c r="NZE220" s="593"/>
      <c r="NZF220" s="593"/>
      <c r="NZG220" s="593"/>
      <c r="NZH220" s="593"/>
      <c r="NZI220" s="593"/>
      <c r="NZJ220" s="593"/>
      <c r="NZK220" s="593"/>
      <c r="NZL220" s="593"/>
      <c r="NZM220" s="593"/>
      <c r="NZN220" s="593"/>
      <c r="NZO220" s="593"/>
      <c r="NZP220" s="593"/>
      <c r="NZQ220" s="593"/>
      <c r="NZR220" s="593"/>
      <c r="NZS220" s="593"/>
      <c r="NZT220" s="593"/>
      <c r="NZU220" s="593"/>
      <c r="NZV220" s="593"/>
      <c r="NZW220" s="593"/>
      <c r="NZX220" s="593"/>
      <c r="NZY220" s="593"/>
      <c r="NZZ220" s="593"/>
      <c r="OAA220" s="593"/>
      <c r="OAB220" s="593"/>
      <c r="OAC220" s="593"/>
      <c r="OAD220" s="593"/>
      <c r="OAE220" s="593"/>
      <c r="OAF220" s="593"/>
      <c r="OAG220" s="593"/>
      <c r="OAH220" s="593"/>
      <c r="OAI220" s="593"/>
      <c r="OAJ220" s="593"/>
      <c r="OAK220" s="593"/>
      <c r="OAL220" s="593"/>
      <c r="OAM220" s="593"/>
      <c r="OAN220" s="593"/>
      <c r="OAO220" s="593"/>
      <c r="OAP220" s="593"/>
      <c r="OAQ220" s="593"/>
      <c r="OAR220" s="593"/>
      <c r="OAS220" s="593"/>
      <c r="OAT220" s="593"/>
      <c r="OAU220" s="593"/>
      <c r="OAV220" s="593"/>
      <c r="OAW220" s="593"/>
      <c r="OAX220" s="593"/>
      <c r="OAY220" s="593"/>
      <c r="OAZ220" s="593"/>
      <c r="OBA220" s="593"/>
      <c r="OBB220" s="593"/>
      <c r="OBC220" s="593"/>
      <c r="OBD220" s="593"/>
      <c r="OBE220" s="593"/>
      <c r="OBF220" s="593"/>
      <c r="OBG220" s="593"/>
      <c r="OBH220" s="593"/>
      <c r="OBI220" s="593"/>
      <c r="OBJ220" s="593"/>
      <c r="OBK220" s="593"/>
      <c r="OBL220" s="593"/>
      <c r="OBM220" s="593"/>
      <c r="OBN220" s="593"/>
      <c r="OBO220" s="593"/>
      <c r="OBP220" s="593"/>
      <c r="OBQ220" s="593"/>
      <c r="OBR220" s="593"/>
      <c r="OBS220" s="593"/>
      <c r="OBT220" s="593"/>
      <c r="OBU220" s="593"/>
      <c r="OBV220" s="593"/>
      <c r="OBW220" s="593"/>
      <c r="OBX220" s="593"/>
      <c r="OBY220" s="593"/>
      <c r="OBZ220" s="593"/>
      <c r="OCA220" s="593"/>
      <c r="OCB220" s="593"/>
      <c r="OCC220" s="593"/>
      <c r="OCD220" s="593"/>
      <c r="OCE220" s="593"/>
      <c r="OCF220" s="593"/>
      <c r="OCG220" s="593"/>
      <c r="OCH220" s="593"/>
      <c r="OCI220" s="593"/>
      <c r="OCJ220" s="593"/>
      <c r="OCK220" s="593"/>
      <c r="OCL220" s="593"/>
      <c r="OCM220" s="593"/>
      <c r="OCN220" s="593"/>
      <c r="OCO220" s="593"/>
      <c r="OCP220" s="593"/>
      <c r="OCQ220" s="593"/>
      <c r="OCR220" s="593"/>
      <c r="OCS220" s="593"/>
      <c r="OCT220" s="593"/>
      <c r="OCU220" s="593"/>
      <c r="OCV220" s="593"/>
      <c r="OCW220" s="593"/>
      <c r="OCX220" s="593"/>
      <c r="OCY220" s="593"/>
      <c r="OCZ220" s="593"/>
      <c r="ODA220" s="593"/>
      <c r="ODB220" s="593"/>
      <c r="ODC220" s="593"/>
      <c r="ODD220" s="593"/>
      <c r="ODE220" s="593"/>
      <c r="ODF220" s="593"/>
      <c r="ODG220" s="593"/>
      <c r="ODH220" s="593"/>
      <c r="ODI220" s="593"/>
      <c r="ODJ220" s="593"/>
      <c r="ODK220" s="593"/>
      <c r="ODL220" s="593"/>
      <c r="ODM220" s="593"/>
      <c r="ODN220" s="593"/>
      <c r="ODO220" s="593"/>
      <c r="ODP220" s="593"/>
      <c r="ODQ220" s="593"/>
      <c r="ODR220" s="593"/>
      <c r="ODS220" s="593"/>
      <c r="ODT220" s="593"/>
      <c r="ODU220" s="593"/>
      <c r="ODV220" s="593"/>
      <c r="ODW220" s="593"/>
      <c r="ODX220" s="593"/>
      <c r="ODY220" s="593"/>
      <c r="ODZ220" s="593"/>
      <c r="OEA220" s="593"/>
      <c r="OEB220" s="593"/>
      <c r="OEC220" s="593"/>
      <c r="OED220" s="593"/>
      <c r="OEE220" s="593"/>
      <c r="OEF220" s="593"/>
      <c r="OEG220" s="593"/>
      <c r="OEH220" s="593"/>
      <c r="OEI220" s="593"/>
      <c r="OEJ220" s="593"/>
      <c r="OEK220" s="593"/>
      <c r="OEL220" s="593"/>
      <c r="OEM220" s="593"/>
      <c r="OEN220" s="593"/>
      <c r="OEO220" s="593"/>
      <c r="OEP220" s="593"/>
      <c r="OEQ220" s="593"/>
      <c r="OER220" s="593"/>
      <c r="OES220" s="593"/>
      <c r="OET220" s="593"/>
      <c r="OEU220" s="593"/>
      <c r="OEV220" s="593"/>
      <c r="OEW220" s="593"/>
      <c r="OEX220" s="593"/>
      <c r="OEY220" s="593"/>
      <c r="OEZ220" s="593"/>
      <c r="OFA220" s="593"/>
      <c r="OFB220" s="593"/>
      <c r="OFC220" s="593"/>
      <c r="OFD220" s="593"/>
      <c r="OFE220" s="593"/>
      <c r="OFF220" s="593"/>
      <c r="OFG220" s="593"/>
      <c r="OFH220" s="593"/>
      <c r="OFI220" s="593"/>
      <c r="OFJ220" s="593"/>
      <c r="OFK220" s="593"/>
      <c r="OFL220" s="593"/>
      <c r="OFM220" s="593"/>
      <c r="OFN220" s="593"/>
      <c r="OFO220" s="593"/>
      <c r="OFP220" s="593"/>
      <c r="OFQ220" s="593"/>
      <c r="OFR220" s="593"/>
      <c r="OFS220" s="593"/>
      <c r="OFT220" s="593"/>
      <c r="OFU220" s="593"/>
      <c r="OFV220" s="593"/>
      <c r="OFW220" s="593"/>
      <c r="OFX220" s="593"/>
      <c r="OFY220" s="593"/>
      <c r="OFZ220" s="593"/>
      <c r="OGA220" s="593"/>
      <c r="OGB220" s="593"/>
      <c r="OGC220" s="593"/>
      <c r="OGD220" s="593"/>
      <c r="OGE220" s="593"/>
      <c r="OGF220" s="593"/>
      <c r="OGG220" s="593"/>
      <c r="OGH220" s="593"/>
      <c r="OGI220" s="593"/>
      <c r="OGJ220" s="593"/>
      <c r="OGK220" s="593"/>
      <c r="OGL220" s="593"/>
      <c r="OGM220" s="593"/>
      <c r="OGN220" s="593"/>
      <c r="OGO220" s="593"/>
      <c r="OGP220" s="593"/>
      <c r="OGQ220" s="593"/>
      <c r="OGR220" s="593"/>
      <c r="OGS220" s="593"/>
      <c r="OGT220" s="593"/>
      <c r="OGU220" s="593"/>
      <c r="OGV220" s="593"/>
      <c r="OGW220" s="593"/>
      <c r="OGX220" s="593"/>
      <c r="OGY220" s="593"/>
      <c r="OGZ220" s="593"/>
      <c r="OHA220" s="593"/>
      <c r="OHB220" s="593"/>
      <c r="OHC220" s="593"/>
      <c r="OHD220" s="593"/>
      <c r="OHE220" s="593"/>
      <c r="OHF220" s="593"/>
      <c r="OHG220" s="593"/>
      <c r="OHH220" s="593"/>
      <c r="OHI220" s="593"/>
      <c r="OHJ220" s="593"/>
      <c r="OHK220" s="593"/>
      <c r="OHL220" s="593"/>
      <c r="OHM220" s="593"/>
      <c r="OHN220" s="593"/>
      <c r="OHO220" s="593"/>
      <c r="OHP220" s="593"/>
      <c r="OHQ220" s="593"/>
      <c r="OHR220" s="593"/>
      <c r="OHS220" s="593"/>
      <c r="OHT220" s="593"/>
      <c r="OHU220" s="593"/>
      <c r="OHV220" s="593"/>
      <c r="OHW220" s="593"/>
      <c r="OHX220" s="593"/>
      <c r="OHY220" s="593"/>
      <c r="OHZ220" s="593"/>
      <c r="OIA220" s="593"/>
      <c r="OIB220" s="593"/>
      <c r="OIC220" s="593"/>
      <c r="OID220" s="593"/>
      <c r="OIE220" s="593"/>
      <c r="OIF220" s="593"/>
      <c r="OIG220" s="593"/>
      <c r="OIH220" s="593"/>
      <c r="OII220" s="593"/>
      <c r="OIJ220" s="593"/>
      <c r="OIK220" s="593"/>
      <c r="OIL220" s="593"/>
      <c r="OIM220" s="593"/>
      <c r="OIN220" s="593"/>
      <c r="OIO220" s="593"/>
      <c r="OIP220" s="593"/>
      <c r="OIQ220" s="593"/>
      <c r="OIR220" s="593"/>
      <c r="OIS220" s="593"/>
      <c r="OIT220" s="593"/>
      <c r="OIU220" s="593"/>
      <c r="OIV220" s="593"/>
      <c r="OIW220" s="593"/>
      <c r="OIX220" s="593"/>
      <c r="OIY220" s="593"/>
      <c r="OIZ220" s="593"/>
      <c r="OJA220" s="593"/>
      <c r="OJB220" s="593"/>
      <c r="OJC220" s="593"/>
      <c r="OJD220" s="593"/>
      <c r="OJE220" s="593"/>
      <c r="OJF220" s="593"/>
      <c r="OJG220" s="593"/>
      <c r="OJH220" s="593"/>
      <c r="OJI220" s="593"/>
      <c r="OJJ220" s="593"/>
      <c r="OJK220" s="593"/>
      <c r="OJL220" s="593"/>
      <c r="OJM220" s="593"/>
      <c r="OJN220" s="593"/>
      <c r="OJO220" s="593"/>
      <c r="OJP220" s="593"/>
      <c r="OJQ220" s="593"/>
      <c r="OJR220" s="593"/>
      <c r="OJS220" s="593"/>
      <c r="OJT220" s="593"/>
      <c r="OJU220" s="593"/>
      <c r="OJV220" s="593"/>
      <c r="OJW220" s="593"/>
      <c r="OJX220" s="593"/>
      <c r="OJY220" s="593"/>
      <c r="OJZ220" s="593"/>
      <c r="OKA220" s="593"/>
      <c r="OKB220" s="593"/>
      <c r="OKC220" s="593"/>
      <c r="OKD220" s="593"/>
      <c r="OKE220" s="593"/>
      <c r="OKF220" s="593"/>
      <c r="OKG220" s="593"/>
      <c r="OKH220" s="593"/>
      <c r="OKI220" s="593"/>
      <c r="OKJ220" s="593"/>
      <c r="OKK220" s="593"/>
      <c r="OKL220" s="593"/>
      <c r="OKM220" s="593"/>
      <c r="OKN220" s="593"/>
      <c r="OKO220" s="593"/>
      <c r="OKP220" s="593"/>
      <c r="OKQ220" s="593"/>
      <c r="OKR220" s="593"/>
      <c r="OKS220" s="593"/>
      <c r="OKT220" s="593"/>
      <c r="OKU220" s="593"/>
      <c r="OKV220" s="593"/>
      <c r="OKW220" s="593"/>
      <c r="OKX220" s="593"/>
      <c r="OKY220" s="593"/>
      <c r="OKZ220" s="593"/>
      <c r="OLA220" s="593"/>
      <c r="OLB220" s="593"/>
      <c r="OLC220" s="593"/>
      <c r="OLD220" s="593"/>
      <c r="OLE220" s="593"/>
      <c r="OLF220" s="593"/>
      <c r="OLG220" s="593"/>
      <c r="OLH220" s="593"/>
      <c r="OLI220" s="593"/>
      <c r="OLJ220" s="593"/>
      <c r="OLK220" s="593"/>
      <c r="OLL220" s="593"/>
      <c r="OLM220" s="593"/>
      <c r="OLN220" s="593"/>
      <c r="OLO220" s="593"/>
      <c r="OLP220" s="593"/>
      <c r="OLQ220" s="593"/>
      <c r="OLR220" s="593"/>
      <c r="OLS220" s="593"/>
      <c r="OLT220" s="593"/>
      <c r="OLU220" s="593"/>
      <c r="OLV220" s="593"/>
      <c r="OLW220" s="593"/>
      <c r="OLX220" s="593"/>
      <c r="OLY220" s="593"/>
      <c r="OLZ220" s="593"/>
      <c r="OMA220" s="593"/>
      <c r="OMB220" s="593"/>
      <c r="OMC220" s="593"/>
      <c r="OMD220" s="593"/>
      <c r="OME220" s="593"/>
      <c r="OMF220" s="593"/>
      <c r="OMG220" s="593"/>
      <c r="OMH220" s="593"/>
      <c r="OMI220" s="593"/>
      <c r="OMJ220" s="593"/>
      <c r="OMK220" s="593"/>
      <c r="OML220" s="593"/>
      <c r="OMM220" s="593"/>
      <c r="OMN220" s="593"/>
      <c r="OMO220" s="593"/>
      <c r="OMP220" s="593"/>
      <c r="OMQ220" s="593"/>
      <c r="OMR220" s="593"/>
      <c r="OMS220" s="593"/>
      <c r="OMT220" s="593"/>
      <c r="OMU220" s="593"/>
      <c r="OMV220" s="593"/>
      <c r="OMW220" s="593"/>
      <c r="OMX220" s="593"/>
      <c r="OMY220" s="593"/>
      <c r="OMZ220" s="593"/>
      <c r="ONA220" s="593"/>
      <c r="ONB220" s="593"/>
      <c r="ONC220" s="593"/>
      <c r="OND220" s="593"/>
      <c r="ONE220" s="593"/>
      <c r="ONF220" s="593"/>
      <c r="ONG220" s="593"/>
      <c r="ONH220" s="593"/>
      <c r="ONI220" s="593"/>
      <c r="ONJ220" s="593"/>
      <c r="ONK220" s="593"/>
      <c r="ONL220" s="593"/>
      <c r="ONM220" s="593"/>
      <c r="ONN220" s="593"/>
      <c r="ONO220" s="593"/>
      <c r="ONP220" s="593"/>
      <c r="ONQ220" s="593"/>
      <c r="ONR220" s="593"/>
      <c r="ONS220" s="593"/>
      <c r="ONT220" s="593"/>
      <c r="ONU220" s="593"/>
      <c r="ONV220" s="593"/>
      <c r="ONW220" s="593"/>
      <c r="ONX220" s="593"/>
      <c r="ONY220" s="593"/>
      <c r="ONZ220" s="593"/>
      <c r="OOA220" s="593"/>
      <c r="OOB220" s="593"/>
      <c r="OOC220" s="593"/>
      <c r="OOD220" s="593"/>
      <c r="OOE220" s="593"/>
      <c r="OOF220" s="593"/>
      <c r="OOG220" s="593"/>
      <c r="OOH220" s="593"/>
      <c r="OOI220" s="593"/>
      <c r="OOJ220" s="593"/>
      <c r="OOK220" s="593"/>
      <c r="OOL220" s="593"/>
      <c r="OOM220" s="593"/>
      <c r="OON220" s="593"/>
      <c r="OOO220" s="593"/>
      <c r="OOP220" s="593"/>
      <c r="OOQ220" s="593"/>
      <c r="OOR220" s="593"/>
      <c r="OOS220" s="593"/>
      <c r="OOT220" s="593"/>
      <c r="OOU220" s="593"/>
      <c r="OOV220" s="593"/>
      <c r="OOW220" s="593"/>
      <c r="OOX220" s="593"/>
      <c r="OOY220" s="593"/>
      <c r="OOZ220" s="593"/>
      <c r="OPA220" s="593"/>
      <c r="OPB220" s="593"/>
      <c r="OPC220" s="593"/>
      <c r="OPD220" s="593"/>
      <c r="OPE220" s="593"/>
      <c r="OPF220" s="593"/>
      <c r="OPG220" s="593"/>
      <c r="OPH220" s="593"/>
      <c r="OPI220" s="593"/>
      <c r="OPJ220" s="593"/>
      <c r="OPK220" s="593"/>
      <c r="OPL220" s="593"/>
      <c r="OPM220" s="593"/>
      <c r="OPN220" s="593"/>
      <c r="OPO220" s="593"/>
      <c r="OPP220" s="593"/>
      <c r="OPQ220" s="593"/>
      <c r="OPR220" s="593"/>
      <c r="OPS220" s="593"/>
      <c r="OPT220" s="593"/>
      <c r="OPU220" s="593"/>
      <c r="OPV220" s="593"/>
      <c r="OPW220" s="593"/>
      <c r="OPX220" s="593"/>
      <c r="OPY220" s="593"/>
      <c r="OPZ220" s="593"/>
      <c r="OQA220" s="593"/>
      <c r="OQB220" s="593"/>
      <c r="OQC220" s="593"/>
      <c r="OQD220" s="593"/>
      <c r="OQE220" s="593"/>
      <c r="OQF220" s="593"/>
      <c r="OQG220" s="593"/>
      <c r="OQH220" s="593"/>
      <c r="OQI220" s="593"/>
      <c r="OQJ220" s="593"/>
      <c r="OQK220" s="593"/>
      <c r="OQL220" s="593"/>
      <c r="OQM220" s="593"/>
      <c r="OQN220" s="593"/>
      <c r="OQO220" s="593"/>
      <c r="OQP220" s="593"/>
      <c r="OQQ220" s="593"/>
      <c r="OQR220" s="593"/>
      <c r="OQS220" s="593"/>
      <c r="OQT220" s="593"/>
      <c r="OQU220" s="593"/>
      <c r="OQV220" s="593"/>
      <c r="OQW220" s="593"/>
      <c r="OQX220" s="593"/>
      <c r="OQY220" s="593"/>
      <c r="OQZ220" s="593"/>
      <c r="ORA220" s="593"/>
      <c r="ORB220" s="593"/>
      <c r="ORC220" s="593"/>
      <c r="ORD220" s="593"/>
      <c r="ORE220" s="593"/>
      <c r="ORF220" s="593"/>
      <c r="ORG220" s="593"/>
      <c r="ORH220" s="593"/>
      <c r="ORI220" s="593"/>
      <c r="ORJ220" s="593"/>
      <c r="ORK220" s="593"/>
      <c r="ORL220" s="593"/>
      <c r="ORM220" s="593"/>
      <c r="ORN220" s="593"/>
      <c r="ORO220" s="593"/>
      <c r="ORP220" s="593"/>
      <c r="ORQ220" s="593"/>
      <c r="ORR220" s="593"/>
      <c r="ORS220" s="593"/>
      <c r="ORT220" s="593"/>
      <c r="ORU220" s="593"/>
      <c r="ORV220" s="593"/>
      <c r="ORW220" s="593"/>
      <c r="ORX220" s="593"/>
      <c r="ORY220" s="593"/>
      <c r="ORZ220" s="593"/>
      <c r="OSA220" s="593"/>
      <c r="OSB220" s="593"/>
      <c r="OSC220" s="593"/>
      <c r="OSD220" s="593"/>
      <c r="OSE220" s="593"/>
      <c r="OSF220" s="593"/>
      <c r="OSG220" s="593"/>
      <c r="OSH220" s="593"/>
      <c r="OSI220" s="593"/>
      <c r="OSJ220" s="593"/>
      <c r="OSK220" s="593"/>
      <c r="OSL220" s="593"/>
      <c r="OSM220" s="593"/>
      <c r="OSN220" s="593"/>
      <c r="OSO220" s="593"/>
      <c r="OSP220" s="593"/>
      <c r="OSQ220" s="593"/>
      <c r="OSR220" s="593"/>
      <c r="OSS220" s="593"/>
      <c r="OST220" s="593"/>
      <c r="OSU220" s="593"/>
      <c r="OSV220" s="593"/>
      <c r="OSW220" s="593"/>
      <c r="OSX220" s="593"/>
      <c r="OSY220" s="593"/>
      <c r="OSZ220" s="593"/>
      <c r="OTA220" s="593"/>
      <c r="OTB220" s="593"/>
      <c r="OTC220" s="593"/>
      <c r="OTD220" s="593"/>
      <c r="OTE220" s="593"/>
      <c r="OTF220" s="593"/>
      <c r="OTG220" s="593"/>
      <c r="OTH220" s="593"/>
      <c r="OTI220" s="593"/>
      <c r="OTJ220" s="593"/>
      <c r="OTK220" s="593"/>
      <c r="OTL220" s="593"/>
      <c r="OTM220" s="593"/>
      <c r="OTN220" s="593"/>
      <c r="OTO220" s="593"/>
      <c r="OTP220" s="593"/>
      <c r="OTQ220" s="593"/>
      <c r="OTR220" s="593"/>
      <c r="OTS220" s="593"/>
      <c r="OTT220" s="593"/>
      <c r="OTU220" s="593"/>
      <c r="OTV220" s="593"/>
      <c r="OTW220" s="593"/>
      <c r="OTX220" s="593"/>
      <c r="OTY220" s="593"/>
      <c r="OTZ220" s="593"/>
      <c r="OUA220" s="593"/>
      <c r="OUB220" s="593"/>
      <c r="OUC220" s="593"/>
      <c r="OUD220" s="593"/>
      <c r="OUE220" s="593"/>
      <c r="OUF220" s="593"/>
      <c r="OUG220" s="593"/>
      <c r="OUH220" s="593"/>
      <c r="OUI220" s="593"/>
      <c r="OUJ220" s="593"/>
      <c r="OUK220" s="593"/>
      <c r="OUL220" s="593"/>
      <c r="OUM220" s="593"/>
      <c r="OUN220" s="593"/>
      <c r="OUO220" s="593"/>
      <c r="OUP220" s="593"/>
      <c r="OUQ220" s="593"/>
      <c r="OUR220" s="593"/>
      <c r="OUS220" s="593"/>
      <c r="OUT220" s="593"/>
      <c r="OUU220" s="593"/>
      <c r="OUV220" s="593"/>
      <c r="OUW220" s="593"/>
      <c r="OUX220" s="593"/>
      <c r="OUY220" s="593"/>
      <c r="OUZ220" s="593"/>
      <c r="OVA220" s="593"/>
      <c r="OVB220" s="593"/>
      <c r="OVC220" s="593"/>
      <c r="OVD220" s="593"/>
      <c r="OVE220" s="593"/>
      <c r="OVF220" s="593"/>
      <c r="OVG220" s="593"/>
      <c r="OVH220" s="593"/>
      <c r="OVI220" s="593"/>
      <c r="OVJ220" s="593"/>
      <c r="OVK220" s="593"/>
      <c r="OVL220" s="593"/>
      <c r="OVM220" s="593"/>
      <c r="OVN220" s="593"/>
      <c r="OVO220" s="593"/>
      <c r="OVP220" s="593"/>
      <c r="OVQ220" s="593"/>
      <c r="OVR220" s="593"/>
      <c r="OVS220" s="593"/>
      <c r="OVT220" s="593"/>
      <c r="OVU220" s="593"/>
      <c r="OVV220" s="593"/>
      <c r="OVW220" s="593"/>
      <c r="OVX220" s="593"/>
      <c r="OVY220" s="593"/>
      <c r="OVZ220" s="593"/>
      <c r="OWA220" s="593"/>
      <c r="OWB220" s="593"/>
      <c r="OWC220" s="593"/>
      <c r="OWD220" s="593"/>
      <c r="OWE220" s="593"/>
      <c r="OWF220" s="593"/>
      <c r="OWG220" s="593"/>
      <c r="OWH220" s="593"/>
      <c r="OWI220" s="593"/>
      <c r="OWJ220" s="593"/>
      <c r="OWK220" s="593"/>
      <c r="OWL220" s="593"/>
      <c r="OWM220" s="593"/>
      <c r="OWN220" s="593"/>
      <c r="OWO220" s="593"/>
      <c r="OWP220" s="593"/>
      <c r="OWQ220" s="593"/>
      <c r="OWR220" s="593"/>
      <c r="OWS220" s="593"/>
      <c r="OWT220" s="593"/>
      <c r="OWU220" s="593"/>
      <c r="OWV220" s="593"/>
      <c r="OWW220" s="593"/>
      <c r="OWX220" s="593"/>
      <c r="OWY220" s="593"/>
      <c r="OWZ220" s="593"/>
      <c r="OXA220" s="593"/>
      <c r="OXB220" s="593"/>
      <c r="OXC220" s="593"/>
      <c r="OXD220" s="593"/>
      <c r="OXE220" s="593"/>
      <c r="OXF220" s="593"/>
      <c r="OXG220" s="593"/>
      <c r="OXH220" s="593"/>
      <c r="OXI220" s="593"/>
      <c r="OXJ220" s="593"/>
      <c r="OXK220" s="593"/>
      <c r="OXL220" s="593"/>
      <c r="OXM220" s="593"/>
      <c r="OXN220" s="593"/>
      <c r="OXO220" s="593"/>
      <c r="OXP220" s="593"/>
      <c r="OXQ220" s="593"/>
      <c r="OXR220" s="593"/>
      <c r="OXS220" s="593"/>
      <c r="OXT220" s="593"/>
      <c r="OXU220" s="593"/>
      <c r="OXV220" s="593"/>
      <c r="OXW220" s="593"/>
      <c r="OXX220" s="593"/>
      <c r="OXY220" s="593"/>
      <c r="OXZ220" s="593"/>
      <c r="OYA220" s="593"/>
      <c r="OYB220" s="593"/>
      <c r="OYC220" s="593"/>
      <c r="OYD220" s="593"/>
      <c r="OYE220" s="593"/>
      <c r="OYF220" s="593"/>
      <c r="OYG220" s="593"/>
      <c r="OYH220" s="593"/>
      <c r="OYI220" s="593"/>
      <c r="OYJ220" s="593"/>
      <c r="OYK220" s="593"/>
      <c r="OYL220" s="593"/>
      <c r="OYM220" s="593"/>
      <c r="OYN220" s="593"/>
      <c r="OYO220" s="593"/>
      <c r="OYP220" s="593"/>
      <c r="OYQ220" s="593"/>
      <c r="OYR220" s="593"/>
      <c r="OYS220" s="593"/>
      <c r="OYT220" s="593"/>
      <c r="OYU220" s="593"/>
      <c r="OYV220" s="593"/>
      <c r="OYW220" s="593"/>
      <c r="OYX220" s="593"/>
      <c r="OYY220" s="593"/>
      <c r="OYZ220" s="593"/>
      <c r="OZA220" s="593"/>
      <c r="OZB220" s="593"/>
      <c r="OZC220" s="593"/>
      <c r="OZD220" s="593"/>
      <c r="OZE220" s="593"/>
      <c r="OZF220" s="593"/>
      <c r="OZG220" s="593"/>
      <c r="OZH220" s="593"/>
      <c r="OZI220" s="593"/>
      <c r="OZJ220" s="593"/>
      <c r="OZK220" s="593"/>
      <c r="OZL220" s="593"/>
      <c r="OZM220" s="593"/>
      <c r="OZN220" s="593"/>
      <c r="OZO220" s="593"/>
      <c r="OZP220" s="593"/>
      <c r="OZQ220" s="593"/>
      <c r="OZR220" s="593"/>
      <c r="OZS220" s="593"/>
      <c r="OZT220" s="593"/>
      <c r="OZU220" s="593"/>
      <c r="OZV220" s="593"/>
      <c r="OZW220" s="593"/>
      <c r="OZX220" s="593"/>
      <c r="OZY220" s="593"/>
      <c r="OZZ220" s="593"/>
      <c r="PAA220" s="593"/>
      <c r="PAB220" s="593"/>
      <c r="PAC220" s="593"/>
      <c r="PAD220" s="593"/>
      <c r="PAE220" s="593"/>
      <c r="PAF220" s="593"/>
      <c r="PAG220" s="593"/>
      <c r="PAH220" s="593"/>
      <c r="PAI220" s="593"/>
      <c r="PAJ220" s="593"/>
      <c r="PAK220" s="593"/>
      <c r="PAL220" s="593"/>
      <c r="PAM220" s="593"/>
      <c r="PAN220" s="593"/>
      <c r="PAO220" s="593"/>
      <c r="PAP220" s="593"/>
      <c r="PAQ220" s="593"/>
      <c r="PAR220" s="593"/>
      <c r="PAS220" s="593"/>
      <c r="PAT220" s="593"/>
      <c r="PAU220" s="593"/>
      <c r="PAV220" s="593"/>
      <c r="PAW220" s="593"/>
      <c r="PAX220" s="593"/>
      <c r="PAY220" s="593"/>
      <c r="PAZ220" s="593"/>
      <c r="PBA220" s="593"/>
      <c r="PBB220" s="593"/>
      <c r="PBC220" s="593"/>
      <c r="PBD220" s="593"/>
      <c r="PBE220" s="593"/>
      <c r="PBF220" s="593"/>
      <c r="PBG220" s="593"/>
      <c r="PBH220" s="593"/>
      <c r="PBI220" s="593"/>
      <c r="PBJ220" s="593"/>
      <c r="PBK220" s="593"/>
      <c r="PBL220" s="593"/>
      <c r="PBM220" s="593"/>
      <c r="PBN220" s="593"/>
      <c r="PBO220" s="593"/>
      <c r="PBP220" s="593"/>
      <c r="PBQ220" s="593"/>
      <c r="PBR220" s="593"/>
      <c r="PBS220" s="593"/>
      <c r="PBT220" s="593"/>
      <c r="PBU220" s="593"/>
      <c r="PBV220" s="593"/>
      <c r="PBW220" s="593"/>
      <c r="PBX220" s="593"/>
      <c r="PBY220" s="593"/>
      <c r="PBZ220" s="593"/>
      <c r="PCA220" s="593"/>
      <c r="PCB220" s="593"/>
      <c r="PCC220" s="593"/>
      <c r="PCD220" s="593"/>
      <c r="PCE220" s="593"/>
      <c r="PCF220" s="593"/>
      <c r="PCG220" s="593"/>
      <c r="PCH220" s="593"/>
      <c r="PCI220" s="593"/>
      <c r="PCJ220" s="593"/>
      <c r="PCK220" s="593"/>
      <c r="PCL220" s="593"/>
      <c r="PCM220" s="593"/>
      <c r="PCN220" s="593"/>
      <c r="PCO220" s="593"/>
      <c r="PCP220" s="593"/>
      <c r="PCQ220" s="593"/>
      <c r="PCR220" s="593"/>
      <c r="PCS220" s="593"/>
      <c r="PCT220" s="593"/>
      <c r="PCU220" s="593"/>
      <c r="PCV220" s="593"/>
      <c r="PCW220" s="593"/>
      <c r="PCX220" s="593"/>
      <c r="PCY220" s="593"/>
      <c r="PCZ220" s="593"/>
      <c r="PDA220" s="593"/>
      <c r="PDB220" s="593"/>
      <c r="PDC220" s="593"/>
      <c r="PDD220" s="593"/>
      <c r="PDE220" s="593"/>
      <c r="PDF220" s="593"/>
      <c r="PDG220" s="593"/>
      <c r="PDH220" s="593"/>
      <c r="PDI220" s="593"/>
      <c r="PDJ220" s="593"/>
      <c r="PDK220" s="593"/>
      <c r="PDL220" s="593"/>
      <c r="PDM220" s="593"/>
      <c r="PDN220" s="593"/>
      <c r="PDO220" s="593"/>
      <c r="PDP220" s="593"/>
      <c r="PDQ220" s="593"/>
      <c r="PDR220" s="593"/>
      <c r="PDS220" s="593"/>
      <c r="PDT220" s="593"/>
      <c r="PDU220" s="593"/>
      <c r="PDV220" s="593"/>
      <c r="PDW220" s="593"/>
      <c r="PDX220" s="593"/>
      <c r="PDY220" s="593"/>
      <c r="PDZ220" s="593"/>
      <c r="PEA220" s="593"/>
      <c r="PEB220" s="593"/>
      <c r="PEC220" s="593"/>
      <c r="PED220" s="593"/>
      <c r="PEE220" s="593"/>
      <c r="PEF220" s="593"/>
      <c r="PEG220" s="593"/>
      <c r="PEH220" s="593"/>
      <c r="PEI220" s="593"/>
      <c r="PEJ220" s="593"/>
      <c r="PEK220" s="593"/>
      <c r="PEL220" s="593"/>
      <c r="PEM220" s="593"/>
      <c r="PEN220" s="593"/>
      <c r="PEO220" s="593"/>
      <c r="PEP220" s="593"/>
      <c r="PEQ220" s="593"/>
      <c r="PER220" s="593"/>
      <c r="PES220" s="593"/>
      <c r="PET220" s="593"/>
      <c r="PEU220" s="593"/>
      <c r="PEV220" s="593"/>
      <c r="PEW220" s="593"/>
      <c r="PEX220" s="593"/>
      <c r="PEY220" s="593"/>
      <c r="PEZ220" s="593"/>
      <c r="PFA220" s="593"/>
      <c r="PFB220" s="593"/>
      <c r="PFC220" s="593"/>
      <c r="PFD220" s="593"/>
      <c r="PFE220" s="593"/>
      <c r="PFF220" s="593"/>
      <c r="PFG220" s="593"/>
      <c r="PFH220" s="593"/>
      <c r="PFI220" s="593"/>
      <c r="PFJ220" s="593"/>
      <c r="PFK220" s="593"/>
      <c r="PFL220" s="593"/>
      <c r="PFM220" s="593"/>
      <c r="PFN220" s="593"/>
      <c r="PFO220" s="593"/>
      <c r="PFP220" s="593"/>
      <c r="PFQ220" s="593"/>
      <c r="PFR220" s="593"/>
      <c r="PFS220" s="593"/>
      <c r="PFT220" s="593"/>
      <c r="PFU220" s="593"/>
      <c r="PFV220" s="593"/>
      <c r="PFW220" s="593"/>
      <c r="PFX220" s="593"/>
      <c r="PFY220" s="593"/>
      <c r="PFZ220" s="593"/>
      <c r="PGA220" s="593"/>
      <c r="PGB220" s="593"/>
      <c r="PGC220" s="593"/>
      <c r="PGD220" s="593"/>
      <c r="PGE220" s="593"/>
      <c r="PGF220" s="593"/>
      <c r="PGG220" s="593"/>
      <c r="PGH220" s="593"/>
      <c r="PGI220" s="593"/>
      <c r="PGJ220" s="593"/>
      <c r="PGK220" s="593"/>
      <c r="PGL220" s="593"/>
      <c r="PGM220" s="593"/>
      <c r="PGN220" s="593"/>
      <c r="PGO220" s="593"/>
      <c r="PGP220" s="593"/>
      <c r="PGQ220" s="593"/>
      <c r="PGR220" s="593"/>
      <c r="PGS220" s="593"/>
      <c r="PGT220" s="593"/>
      <c r="PGU220" s="593"/>
      <c r="PGV220" s="593"/>
      <c r="PGW220" s="593"/>
      <c r="PGX220" s="593"/>
      <c r="PGY220" s="593"/>
      <c r="PGZ220" s="593"/>
      <c r="PHA220" s="593"/>
      <c r="PHB220" s="593"/>
      <c r="PHC220" s="593"/>
      <c r="PHD220" s="593"/>
      <c r="PHE220" s="593"/>
      <c r="PHF220" s="593"/>
      <c r="PHG220" s="593"/>
      <c r="PHH220" s="593"/>
      <c r="PHI220" s="593"/>
      <c r="PHJ220" s="593"/>
      <c r="PHK220" s="593"/>
      <c r="PHL220" s="593"/>
      <c r="PHM220" s="593"/>
      <c r="PHN220" s="593"/>
      <c r="PHO220" s="593"/>
      <c r="PHP220" s="593"/>
      <c r="PHQ220" s="593"/>
      <c r="PHR220" s="593"/>
      <c r="PHS220" s="593"/>
      <c r="PHT220" s="593"/>
      <c r="PHU220" s="593"/>
      <c r="PHV220" s="593"/>
      <c r="PHW220" s="593"/>
      <c r="PHX220" s="593"/>
      <c r="PHY220" s="593"/>
      <c r="PHZ220" s="593"/>
      <c r="PIA220" s="593"/>
      <c r="PIB220" s="593"/>
      <c r="PIC220" s="593"/>
      <c r="PID220" s="593"/>
      <c r="PIE220" s="593"/>
      <c r="PIF220" s="593"/>
      <c r="PIG220" s="593"/>
      <c r="PIH220" s="593"/>
      <c r="PII220" s="593"/>
      <c r="PIJ220" s="593"/>
      <c r="PIK220" s="593"/>
      <c r="PIL220" s="593"/>
      <c r="PIM220" s="593"/>
      <c r="PIN220" s="593"/>
      <c r="PIO220" s="593"/>
      <c r="PIP220" s="593"/>
      <c r="PIQ220" s="593"/>
      <c r="PIR220" s="593"/>
      <c r="PIS220" s="593"/>
      <c r="PIT220" s="593"/>
      <c r="PIU220" s="593"/>
      <c r="PIV220" s="593"/>
      <c r="PIW220" s="593"/>
      <c r="PIX220" s="593"/>
      <c r="PIY220" s="593"/>
      <c r="PIZ220" s="593"/>
      <c r="PJA220" s="593"/>
      <c r="PJB220" s="593"/>
      <c r="PJC220" s="593"/>
      <c r="PJD220" s="593"/>
      <c r="PJE220" s="593"/>
      <c r="PJF220" s="593"/>
      <c r="PJG220" s="593"/>
      <c r="PJH220" s="593"/>
      <c r="PJI220" s="593"/>
      <c r="PJJ220" s="593"/>
      <c r="PJK220" s="593"/>
      <c r="PJL220" s="593"/>
      <c r="PJM220" s="593"/>
      <c r="PJN220" s="593"/>
      <c r="PJO220" s="593"/>
      <c r="PJP220" s="593"/>
      <c r="PJQ220" s="593"/>
      <c r="PJR220" s="593"/>
      <c r="PJS220" s="593"/>
      <c r="PJT220" s="593"/>
      <c r="PJU220" s="593"/>
      <c r="PJV220" s="593"/>
      <c r="PJW220" s="593"/>
      <c r="PJX220" s="593"/>
      <c r="PJY220" s="593"/>
      <c r="PJZ220" s="593"/>
      <c r="PKA220" s="593"/>
      <c r="PKB220" s="593"/>
      <c r="PKC220" s="593"/>
      <c r="PKD220" s="593"/>
      <c r="PKE220" s="593"/>
      <c r="PKF220" s="593"/>
      <c r="PKG220" s="593"/>
      <c r="PKH220" s="593"/>
      <c r="PKI220" s="593"/>
      <c r="PKJ220" s="593"/>
      <c r="PKK220" s="593"/>
      <c r="PKL220" s="593"/>
      <c r="PKM220" s="593"/>
      <c r="PKN220" s="593"/>
      <c r="PKO220" s="593"/>
      <c r="PKP220" s="593"/>
      <c r="PKQ220" s="593"/>
      <c r="PKR220" s="593"/>
      <c r="PKS220" s="593"/>
      <c r="PKT220" s="593"/>
      <c r="PKU220" s="593"/>
      <c r="PKV220" s="593"/>
      <c r="PKW220" s="593"/>
      <c r="PKX220" s="593"/>
      <c r="PKY220" s="593"/>
      <c r="PKZ220" s="593"/>
      <c r="PLA220" s="593"/>
      <c r="PLB220" s="593"/>
      <c r="PLC220" s="593"/>
      <c r="PLD220" s="593"/>
      <c r="PLE220" s="593"/>
      <c r="PLF220" s="593"/>
      <c r="PLG220" s="593"/>
      <c r="PLH220" s="593"/>
      <c r="PLI220" s="593"/>
      <c r="PLJ220" s="593"/>
      <c r="PLK220" s="593"/>
      <c r="PLL220" s="593"/>
      <c r="PLM220" s="593"/>
      <c r="PLN220" s="593"/>
      <c r="PLO220" s="593"/>
      <c r="PLP220" s="593"/>
      <c r="PLQ220" s="593"/>
      <c r="PLR220" s="593"/>
      <c r="PLS220" s="593"/>
      <c r="PLT220" s="593"/>
      <c r="PLU220" s="593"/>
      <c r="PLV220" s="593"/>
      <c r="PLW220" s="593"/>
      <c r="PLX220" s="593"/>
      <c r="PLY220" s="593"/>
      <c r="PLZ220" s="593"/>
      <c r="PMA220" s="593"/>
      <c r="PMB220" s="593"/>
      <c r="PMC220" s="593"/>
      <c r="PMD220" s="593"/>
      <c r="PME220" s="593"/>
      <c r="PMF220" s="593"/>
      <c r="PMG220" s="593"/>
      <c r="PMH220" s="593"/>
      <c r="PMI220" s="593"/>
      <c r="PMJ220" s="593"/>
      <c r="PMK220" s="593"/>
      <c r="PML220" s="593"/>
      <c r="PMM220" s="593"/>
      <c r="PMN220" s="593"/>
      <c r="PMO220" s="593"/>
      <c r="PMP220" s="593"/>
      <c r="PMQ220" s="593"/>
      <c r="PMR220" s="593"/>
      <c r="PMS220" s="593"/>
      <c r="PMT220" s="593"/>
      <c r="PMU220" s="593"/>
      <c r="PMV220" s="593"/>
      <c r="PMW220" s="593"/>
      <c r="PMX220" s="593"/>
      <c r="PMY220" s="593"/>
      <c r="PMZ220" s="593"/>
      <c r="PNA220" s="593"/>
      <c r="PNB220" s="593"/>
      <c r="PNC220" s="593"/>
      <c r="PND220" s="593"/>
      <c r="PNE220" s="593"/>
      <c r="PNF220" s="593"/>
      <c r="PNG220" s="593"/>
      <c r="PNH220" s="593"/>
      <c r="PNI220" s="593"/>
      <c r="PNJ220" s="593"/>
      <c r="PNK220" s="593"/>
      <c r="PNL220" s="593"/>
      <c r="PNM220" s="593"/>
      <c r="PNN220" s="593"/>
      <c r="PNO220" s="593"/>
      <c r="PNP220" s="593"/>
      <c r="PNQ220" s="593"/>
      <c r="PNR220" s="593"/>
      <c r="PNS220" s="593"/>
      <c r="PNT220" s="593"/>
      <c r="PNU220" s="593"/>
      <c r="PNV220" s="593"/>
      <c r="PNW220" s="593"/>
      <c r="PNX220" s="593"/>
      <c r="PNY220" s="593"/>
      <c r="PNZ220" s="593"/>
      <c r="POA220" s="593"/>
      <c r="POB220" s="593"/>
      <c r="POC220" s="593"/>
      <c r="POD220" s="593"/>
      <c r="POE220" s="593"/>
      <c r="POF220" s="593"/>
      <c r="POG220" s="593"/>
      <c r="POH220" s="593"/>
      <c r="POI220" s="593"/>
      <c r="POJ220" s="593"/>
      <c r="POK220" s="593"/>
      <c r="POL220" s="593"/>
      <c r="POM220" s="593"/>
      <c r="PON220" s="593"/>
      <c r="POO220" s="593"/>
      <c r="POP220" s="593"/>
      <c r="POQ220" s="593"/>
      <c r="POR220" s="593"/>
      <c r="POS220" s="593"/>
      <c r="POT220" s="593"/>
      <c r="POU220" s="593"/>
      <c r="POV220" s="593"/>
      <c r="POW220" s="593"/>
      <c r="POX220" s="593"/>
      <c r="POY220" s="593"/>
      <c r="POZ220" s="593"/>
      <c r="PPA220" s="593"/>
      <c r="PPB220" s="593"/>
      <c r="PPC220" s="593"/>
      <c r="PPD220" s="593"/>
      <c r="PPE220" s="593"/>
      <c r="PPF220" s="593"/>
      <c r="PPG220" s="593"/>
      <c r="PPH220" s="593"/>
      <c r="PPI220" s="593"/>
      <c r="PPJ220" s="593"/>
      <c r="PPK220" s="593"/>
      <c r="PPL220" s="593"/>
      <c r="PPM220" s="593"/>
      <c r="PPN220" s="593"/>
      <c r="PPO220" s="593"/>
      <c r="PPP220" s="593"/>
      <c r="PPQ220" s="593"/>
      <c r="PPR220" s="593"/>
      <c r="PPS220" s="593"/>
      <c r="PPT220" s="593"/>
      <c r="PPU220" s="593"/>
      <c r="PPV220" s="593"/>
      <c r="PPW220" s="593"/>
      <c r="PPX220" s="593"/>
      <c r="PPY220" s="593"/>
      <c r="PPZ220" s="593"/>
      <c r="PQA220" s="593"/>
      <c r="PQB220" s="593"/>
      <c r="PQC220" s="593"/>
      <c r="PQD220" s="593"/>
      <c r="PQE220" s="593"/>
      <c r="PQF220" s="593"/>
      <c r="PQG220" s="593"/>
      <c r="PQH220" s="593"/>
      <c r="PQI220" s="593"/>
      <c r="PQJ220" s="593"/>
      <c r="PQK220" s="593"/>
      <c r="PQL220" s="593"/>
      <c r="PQM220" s="593"/>
      <c r="PQN220" s="593"/>
      <c r="PQO220" s="593"/>
      <c r="PQP220" s="593"/>
      <c r="PQQ220" s="593"/>
      <c r="PQR220" s="593"/>
      <c r="PQS220" s="593"/>
      <c r="PQT220" s="593"/>
      <c r="PQU220" s="593"/>
      <c r="PQV220" s="593"/>
      <c r="PQW220" s="593"/>
      <c r="PQX220" s="593"/>
      <c r="PQY220" s="593"/>
      <c r="PQZ220" s="593"/>
      <c r="PRA220" s="593"/>
      <c r="PRB220" s="593"/>
      <c r="PRC220" s="593"/>
      <c r="PRD220" s="593"/>
      <c r="PRE220" s="593"/>
      <c r="PRF220" s="593"/>
      <c r="PRG220" s="593"/>
      <c r="PRH220" s="593"/>
      <c r="PRI220" s="593"/>
      <c r="PRJ220" s="593"/>
      <c r="PRK220" s="593"/>
      <c r="PRL220" s="593"/>
      <c r="PRM220" s="593"/>
      <c r="PRN220" s="593"/>
      <c r="PRO220" s="593"/>
      <c r="PRP220" s="593"/>
      <c r="PRQ220" s="593"/>
      <c r="PRR220" s="593"/>
      <c r="PRS220" s="593"/>
      <c r="PRT220" s="593"/>
      <c r="PRU220" s="593"/>
      <c r="PRV220" s="593"/>
      <c r="PRW220" s="593"/>
      <c r="PRX220" s="593"/>
      <c r="PRY220" s="593"/>
      <c r="PRZ220" s="593"/>
      <c r="PSA220" s="593"/>
      <c r="PSB220" s="593"/>
      <c r="PSC220" s="593"/>
      <c r="PSD220" s="593"/>
      <c r="PSE220" s="593"/>
      <c r="PSF220" s="593"/>
      <c r="PSG220" s="593"/>
      <c r="PSH220" s="593"/>
      <c r="PSI220" s="593"/>
      <c r="PSJ220" s="593"/>
      <c r="PSK220" s="593"/>
      <c r="PSL220" s="593"/>
      <c r="PSM220" s="593"/>
      <c r="PSN220" s="593"/>
      <c r="PSO220" s="593"/>
      <c r="PSP220" s="593"/>
      <c r="PSQ220" s="593"/>
      <c r="PSR220" s="593"/>
      <c r="PSS220" s="593"/>
      <c r="PST220" s="593"/>
      <c r="PSU220" s="593"/>
      <c r="PSV220" s="593"/>
      <c r="PSW220" s="593"/>
      <c r="PSX220" s="593"/>
      <c r="PSY220" s="593"/>
      <c r="PSZ220" s="593"/>
      <c r="PTA220" s="593"/>
      <c r="PTB220" s="593"/>
      <c r="PTC220" s="593"/>
      <c r="PTD220" s="593"/>
      <c r="PTE220" s="593"/>
      <c r="PTF220" s="593"/>
      <c r="PTG220" s="593"/>
      <c r="PTH220" s="593"/>
      <c r="PTI220" s="593"/>
      <c r="PTJ220" s="593"/>
      <c r="PTK220" s="593"/>
      <c r="PTL220" s="593"/>
      <c r="PTM220" s="593"/>
      <c r="PTN220" s="593"/>
      <c r="PTO220" s="593"/>
      <c r="PTP220" s="593"/>
      <c r="PTQ220" s="593"/>
      <c r="PTR220" s="593"/>
      <c r="PTS220" s="593"/>
      <c r="PTT220" s="593"/>
      <c r="PTU220" s="593"/>
      <c r="PTV220" s="593"/>
      <c r="PTW220" s="593"/>
      <c r="PTX220" s="593"/>
      <c r="PTY220" s="593"/>
      <c r="PTZ220" s="593"/>
      <c r="PUA220" s="593"/>
      <c r="PUB220" s="593"/>
      <c r="PUC220" s="593"/>
      <c r="PUD220" s="593"/>
      <c r="PUE220" s="593"/>
      <c r="PUF220" s="593"/>
      <c r="PUG220" s="593"/>
      <c r="PUH220" s="593"/>
      <c r="PUI220" s="593"/>
      <c r="PUJ220" s="593"/>
      <c r="PUK220" s="593"/>
      <c r="PUL220" s="593"/>
      <c r="PUM220" s="593"/>
      <c r="PUN220" s="593"/>
      <c r="PUO220" s="593"/>
      <c r="PUP220" s="593"/>
      <c r="PUQ220" s="593"/>
      <c r="PUR220" s="593"/>
      <c r="PUS220" s="593"/>
      <c r="PUT220" s="593"/>
      <c r="PUU220" s="593"/>
      <c r="PUV220" s="593"/>
      <c r="PUW220" s="593"/>
      <c r="PUX220" s="593"/>
      <c r="PUY220" s="593"/>
      <c r="PUZ220" s="593"/>
      <c r="PVA220" s="593"/>
      <c r="PVB220" s="593"/>
      <c r="PVC220" s="593"/>
      <c r="PVD220" s="593"/>
      <c r="PVE220" s="593"/>
      <c r="PVF220" s="593"/>
      <c r="PVG220" s="593"/>
      <c r="PVH220" s="593"/>
      <c r="PVI220" s="593"/>
      <c r="PVJ220" s="593"/>
      <c r="PVK220" s="593"/>
      <c r="PVL220" s="593"/>
      <c r="PVM220" s="593"/>
      <c r="PVN220" s="593"/>
      <c r="PVO220" s="593"/>
      <c r="PVP220" s="593"/>
      <c r="PVQ220" s="593"/>
      <c r="PVR220" s="593"/>
      <c r="PVS220" s="593"/>
      <c r="PVT220" s="593"/>
      <c r="PVU220" s="593"/>
      <c r="PVV220" s="593"/>
      <c r="PVW220" s="593"/>
      <c r="PVX220" s="593"/>
      <c r="PVY220" s="593"/>
      <c r="PVZ220" s="593"/>
      <c r="PWA220" s="593"/>
      <c r="PWB220" s="593"/>
      <c r="PWC220" s="593"/>
      <c r="PWD220" s="593"/>
      <c r="PWE220" s="593"/>
      <c r="PWF220" s="593"/>
      <c r="PWG220" s="593"/>
      <c r="PWH220" s="593"/>
      <c r="PWI220" s="593"/>
      <c r="PWJ220" s="593"/>
      <c r="PWK220" s="593"/>
      <c r="PWL220" s="593"/>
      <c r="PWM220" s="593"/>
      <c r="PWN220" s="593"/>
      <c r="PWO220" s="593"/>
      <c r="PWP220" s="593"/>
      <c r="PWQ220" s="593"/>
      <c r="PWR220" s="593"/>
      <c r="PWS220" s="593"/>
      <c r="PWT220" s="593"/>
      <c r="PWU220" s="593"/>
      <c r="PWV220" s="593"/>
      <c r="PWW220" s="593"/>
      <c r="PWX220" s="593"/>
      <c r="PWY220" s="593"/>
      <c r="PWZ220" s="593"/>
      <c r="PXA220" s="593"/>
      <c r="PXB220" s="593"/>
      <c r="PXC220" s="593"/>
      <c r="PXD220" s="593"/>
      <c r="PXE220" s="593"/>
      <c r="PXF220" s="593"/>
      <c r="PXG220" s="593"/>
      <c r="PXH220" s="593"/>
      <c r="PXI220" s="593"/>
      <c r="PXJ220" s="593"/>
      <c r="PXK220" s="593"/>
      <c r="PXL220" s="593"/>
      <c r="PXM220" s="593"/>
      <c r="PXN220" s="593"/>
      <c r="PXO220" s="593"/>
      <c r="PXP220" s="593"/>
      <c r="PXQ220" s="593"/>
      <c r="PXR220" s="593"/>
      <c r="PXS220" s="593"/>
      <c r="PXT220" s="593"/>
      <c r="PXU220" s="593"/>
      <c r="PXV220" s="593"/>
      <c r="PXW220" s="593"/>
      <c r="PXX220" s="593"/>
      <c r="PXY220" s="593"/>
      <c r="PXZ220" s="593"/>
      <c r="PYA220" s="593"/>
      <c r="PYB220" s="593"/>
      <c r="PYC220" s="593"/>
      <c r="PYD220" s="593"/>
      <c r="PYE220" s="593"/>
      <c r="PYF220" s="593"/>
      <c r="PYG220" s="593"/>
      <c r="PYH220" s="593"/>
      <c r="PYI220" s="593"/>
      <c r="PYJ220" s="593"/>
      <c r="PYK220" s="593"/>
      <c r="PYL220" s="593"/>
      <c r="PYM220" s="593"/>
      <c r="PYN220" s="593"/>
      <c r="PYO220" s="593"/>
      <c r="PYP220" s="593"/>
      <c r="PYQ220" s="593"/>
      <c r="PYR220" s="593"/>
      <c r="PYS220" s="593"/>
      <c r="PYT220" s="593"/>
      <c r="PYU220" s="593"/>
      <c r="PYV220" s="593"/>
      <c r="PYW220" s="593"/>
      <c r="PYX220" s="593"/>
      <c r="PYY220" s="593"/>
      <c r="PYZ220" s="593"/>
      <c r="PZA220" s="593"/>
      <c r="PZB220" s="593"/>
      <c r="PZC220" s="593"/>
      <c r="PZD220" s="593"/>
      <c r="PZE220" s="593"/>
      <c r="PZF220" s="593"/>
      <c r="PZG220" s="593"/>
      <c r="PZH220" s="593"/>
      <c r="PZI220" s="593"/>
      <c r="PZJ220" s="593"/>
      <c r="PZK220" s="593"/>
      <c r="PZL220" s="593"/>
      <c r="PZM220" s="593"/>
      <c r="PZN220" s="593"/>
      <c r="PZO220" s="593"/>
      <c r="PZP220" s="593"/>
      <c r="PZQ220" s="593"/>
      <c r="PZR220" s="593"/>
      <c r="PZS220" s="593"/>
      <c r="PZT220" s="593"/>
      <c r="PZU220" s="593"/>
      <c r="PZV220" s="593"/>
      <c r="PZW220" s="593"/>
      <c r="PZX220" s="593"/>
      <c r="PZY220" s="593"/>
      <c r="PZZ220" s="593"/>
      <c r="QAA220" s="593"/>
      <c r="QAB220" s="593"/>
      <c r="QAC220" s="593"/>
      <c r="QAD220" s="593"/>
      <c r="QAE220" s="593"/>
      <c r="QAF220" s="593"/>
      <c r="QAG220" s="593"/>
      <c r="QAH220" s="593"/>
      <c r="QAI220" s="593"/>
      <c r="QAJ220" s="593"/>
      <c r="QAK220" s="593"/>
      <c r="QAL220" s="593"/>
      <c r="QAM220" s="593"/>
      <c r="QAN220" s="593"/>
      <c r="QAO220" s="593"/>
      <c r="QAP220" s="593"/>
      <c r="QAQ220" s="593"/>
      <c r="QAR220" s="593"/>
      <c r="QAS220" s="593"/>
      <c r="QAT220" s="593"/>
      <c r="QAU220" s="593"/>
      <c r="QAV220" s="593"/>
      <c r="QAW220" s="593"/>
      <c r="QAX220" s="593"/>
      <c r="QAY220" s="593"/>
      <c r="QAZ220" s="593"/>
      <c r="QBA220" s="593"/>
      <c r="QBB220" s="593"/>
      <c r="QBC220" s="593"/>
      <c r="QBD220" s="593"/>
      <c r="QBE220" s="593"/>
      <c r="QBF220" s="593"/>
      <c r="QBG220" s="593"/>
      <c r="QBH220" s="593"/>
      <c r="QBI220" s="593"/>
      <c r="QBJ220" s="593"/>
      <c r="QBK220" s="593"/>
      <c r="QBL220" s="593"/>
      <c r="QBM220" s="593"/>
      <c r="QBN220" s="593"/>
      <c r="QBO220" s="593"/>
      <c r="QBP220" s="593"/>
      <c r="QBQ220" s="593"/>
      <c r="QBR220" s="593"/>
      <c r="QBS220" s="593"/>
      <c r="QBT220" s="593"/>
      <c r="QBU220" s="593"/>
      <c r="QBV220" s="593"/>
      <c r="QBW220" s="593"/>
      <c r="QBX220" s="593"/>
      <c r="QBY220" s="593"/>
      <c r="QBZ220" s="593"/>
      <c r="QCA220" s="593"/>
      <c r="QCB220" s="593"/>
      <c r="QCC220" s="593"/>
      <c r="QCD220" s="593"/>
      <c r="QCE220" s="593"/>
      <c r="QCF220" s="593"/>
      <c r="QCG220" s="593"/>
      <c r="QCH220" s="593"/>
      <c r="QCI220" s="593"/>
      <c r="QCJ220" s="593"/>
      <c r="QCK220" s="593"/>
      <c r="QCL220" s="593"/>
      <c r="QCM220" s="593"/>
      <c r="QCN220" s="593"/>
      <c r="QCO220" s="593"/>
      <c r="QCP220" s="593"/>
      <c r="QCQ220" s="593"/>
      <c r="QCR220" s="593"/>
      <c r="QCS220" s="593"/>
      <c r="QCT220" s="593"/>
      <c r="QCU220" s="593"/>
      <c r="QCV220" s="593"/>
      <c r="QCW220" s="593"/>
      <c r="QCX220" s="593"/>
      <c r="QCY220" s="593"/>
      <c r="QCZ220" s="593"/>
      <c r="QDA220" s="593"/>
      <c r="QDB220" s="593"/>
      <c r="QDC220" s="593"/>
      <c r="QDD220" s="593"/>
      <c r="QDE220" s="593"/>
      <c r="QDF220" s="593"/>
      <c r="QDG220" s="593"/>
      <c r="QDH220" s="593"/>
      <c r="QDI220" s="593"/>
      <c r="QDJ220" s="593"/>
      <c r="QDK220" s="593"/>
      <c r="QDL220" s="593"/>
      <c r="QDM220" s="593"/>
      <c r="QDN220" s="593"/>
      <c r="QDO220" s="593"/>
      <c r="QDP220" s="593"/>
      <c r="QDQ220" s="593"/>
      <c r="QDR220" s="593"/>
      <c r="QDS220" s="593"/>
      <c r="QDT220" s="593"/>
      <c r="QDU220" s="593"/>
      <c r="QDV220" s="593"/>
      <c r="QDW220" s="593"/>
      <c r="QDX220" s="593"/>
      <c r="QDY220" s="593"/>
      <c r="QDZ220" s="593"/>
      <c r="QEA220" s="593"/>
      <c r="QEB220" s="593"/>
      <c r="QEC220" s="593"/>
      <c r="QED220" s="593"/>
      <c r="QEE220" s="593"/>
      <c r="QEF220" s="593"/>
      <c r="QEG220" s="593"/>
      <c r="QEH220" s="593"/>
      <c r="QEI220" s="593"/>
      <c r="QEJ220" s="593"/>
      <c r="QEK220" s="593"/>
      <c r="QEL220" s="593"/>
      <c r="QEM220" s="593"/>
      <c r="QEN220" s="593"/>
      <c r="QEO220" s="593"/>
      <c r="QEP220" s="593"/>
      <c r="QEQ220" s="593"/>
      <c r="QER220" s="593"/>
      <c r="QES220" s="593"/>
      <c r="QET220" s="593"/>
      <c r="QEU220" s="593"/>
      <c r="QEV220" s="593"/>
      <c r="QEW220" s="593"/>
      <c r="QEX220" s="593"/>
      <c r="QEY220" s="593"/>
      <c r="QEZ220" s="593"/>
      <c r="QFA220" s="593"/>
      <c r="QFB220" s="593"/>
      <c r="QFC220" s="593"/>
      <c r="QFD220" s="593"/>
      <c r="QFE220" s="593"/>
      <c r="QFF220" s="593"/>
      <c r="QFG220" s="593"/>
      <c r="QFH220" s="593"/>
      <c r="QFI220" s="593"/>
      <c r="QFJ220" s="593"/>
      <c r="QFK220" s="593"/>
      <c r="QFL220" s="593"/>
      <c r="QFM220" s="593"/>
      <c r="QFN220" s="593"/>
      <c r="QFO220" s="593"/>
      <c r="QFP220" s="593"/>
      <c r="QFQ220" s="593"/>
      <c r="QFR220" s="593"/>
      <c r="QFS220" s="593"/>
      <c r="QFT220" s="593"/>
      <c r="QFU220" s="593"/>
      <c r="QFV220" s="593"/>
      <c r="QFW220" s="593"/>
      <c r="QFX220" s="593"/>
      <c r="QFY220" s="593"/>
      <c r="QFZ220" s="593"/>
      <c r="QGA220" s="593"/>
      <c r="QGB220" s="593"/>
      <c r="QGC220" s="593"/>
      <c r="QGD220" s="593"/>
      <c r="QGE220" s="593"/>
      <c r="QGF220" s="593"/>
      <c r="QGG220" s="593"/>
      <c r="QGH220" s="593"/>
      <c r="QGI220" s="593"/>
      <c r="QGJ220" s="593"/>
      <c r="QGK220" s="593"/>
      <c r="QGL220" s="593"/>
      <c r="QGM220" s="593"/>
      <c r="QGN220" s="593"/>
      <c r="QGO220" s="593"/>
      <c r="QGP220" s="593"/>
      <c r="QGQ220" s="593"/>
      <c r="QGR220" s="593"/>
      <c r="QGS220" s="593"/>
      <c r="QGT220" s="593"/>
      <c r="QGU220" s="593"/>
      <c r="QGV220" s="593"/>
      <c r="QGW220" s="593"/>
      <c r="QGX220" s="593"/>
      <c r="QGY220" s="593"/>
      <c r="QGZ220" s="593"/>
      <c r="QHA220" s="593"/>
      <c r="QHB220" s="593"/>
      <c r="QHC220" s="593"/>
      <c r="QHD220" s="593"/>
      <c r="QHE220" s="593"/>
      <c r="QHF220" s="593"/>
      <c r="QHG220" s="593"/>
      <c r="QHH220" s="593"/>
      <c r="QHI220" s="593"/>
      <c r="QHJ220" s="593"/>
      <c r="QHK220" s="593"/>
      <c r="QHL220" s="593"/>
      <c r="QHM220" s="593"/>
      <c r="QHN220" s="593"/>
      <c r="QHO220" s="593"/>
      <c r="QHP220" s="593"/>
      <c r="QHQ220" s="593"/>
      <c r="QHR220" s="593"/>
      <c r="QHS220" s="593"/>
      <c r="QHT220" s="593"/>
      <c r="QHU220" s="593"/>
      <c r="QHV220" s="593"/>
      <c r="QHW220" s="593"/>
      <c r="QHX220" s="593"/>
      <c r="QHY220" s="593"/>
      <c r="QHZ220" s="593"/>
      <c r="QIA220" s="593"/>
      <c r="QIB220" s="593"/>
      <c r="QIC220" s="593"/>
      <c r="QID220" s="593"/>
      <c r="QIE220" s="593"/>
      <c r="QIF220" s="593"/>
      <c r="QIG220" s="593"/>
      <c r="QIH220" s="593"/>
      <c r="QII220" s="593"/>
      <c r="QIJ220" s="593"/>
      <c r="QIK220" s="593"/>
      <c r="QIL220" s="593"/>
      <c r="QIM220" s="593"/>
      <c r="QIN220" s="593"/>
      <c r="QIO220" s="593"/>
      <c r="QIP220" s="593"/>
      <c r="QIQ220" s="593"/>
      <c r="QIR220" s="593"/>
      <c r="QIS220" s="593"/>
      <c r="QIT220" s="593"/>
      <c r="QIU220" s="593"/>
      <c r="QIV220" s="593"/>
      <c r="QIW220" s="593"/>
      <c r="QIX220" s="593"/>
      <c r="QIY220" s="593"/>
      <c r="QIZ220" s="593"/>
      <c r="QJA220" s="593"/>
      <c r="QJB220" s="593"/>
      <c r="QJC220" s="593"/>
      <c r="QJD220" s="593"/>
      <c r="QJE220" s="593"/>
      <c r="QJF220" s="593"/>
      <c r="QJG220" s="593"/>
      <c r="QJH220" s="593"/>
      <c r="QJI220" s="593"/>
      <c r="QJJ220" s="593"/>
      <c r="QJK220" s="593"/>
      <c r="QJL220" s="593"/>
      <c r="QJM220" s="593"/>
      <c r="QJN220" s="593"/>
      <c r="QJO220" s="593"/>
      <c r="QJP220" s="593"/>
      <c r="QJQ220" s="593"/>
      <c r="QJR220" s="593"/>
      <c r="QJS220" s="593"/>
      <c r="QJT220" s="593"/>
      <c r="QJU220" s="593"/>
      <c r="QJV220" s="593"/>
      <c r="QJW220" s="593"/>
      <c r="QJX220" s="593"/>
      <c r="QJY220" s="593"/>
      <c r="QJZ220" s="593"/>
      <c r="QKA220" s="593"/>
      <c r="QKB220" s="593"/>
      <c r="QKC220" s="593"/>
      <c r="QKD220" s="593"/>
      <c r="QKE220" s="593"/>
      <c r="QKF220" s="593"/>
      <c r="QKG220" s="593"/>
      <c r="QKH220" s="593"/>
      <c r="QKI220" s="593"/>
      <c r="QKJ220" s="593"/>
      <c r="QKK220" s="593"/>
      <c r="QKL220" s="593"/>
      <c r="QKM220" s="593"/>
      <c r="QKN220" s="593"/>
      <c r="QKO220" s="593"/>
      <c r="QKP220" s="593"/>
      <c r="QKQ220" s="593"/>
      <c r="QKR220" s="593"/>
      <c r="QKS220" s="593"/>
      <c r="QKT220" s="593"/>
      <c r="QKU220" s="593"/>
      <c r="QKV220" s="593"/>
      <c r="QKW220" s="593"/>
      <c r="QKX220" s="593"/>
      <c r="QKY220" s="593"/>
      <c r="QKZ220" s="593"/>
      <c r="QLA220" s="593"/>
      <c r="QLB220" s="593"/>
      <c r="QLC220" s="593"/>
      <c r="QLD220" s="593"/>
      <c r="QLE220" s="593"/>
      <c r="QLF220" s="593"/>
      <c r="QLG220" s="593"/>
      <c r="QLH220" s="593"/>
      <c r="QLI220" s="593"/>
      <c r="QLJ220" s="593"/>
      <c r="QLK220" s="593"/>
      <c r="QLL220" s="593"/>
      <c r="QLM220" s="593"/>
      <c r="QLN220" s="593"/>
      <c r="QLO220" s="593"/>
      <c r="QLP220" s="593"/>
      <c r="QLQ220" s="593"/>
      <c r="QLR220" s="593"/>
      <c r="QLS220" s="593"/>
      <c r="QLT220" s="593"/>
      <c r="QLU220" s="593"/>
      <c r="QLV220" s="593"/>
      <c r="QLW220" s="593"/>
      <c r="QLX220" s="593"/>
      <c r="QLY220" s="593"/>
      <c r="QLZ220" s="593"/>
      <c r="QMA220" s="593"/>
      <c r="QMB220" s="593"/>
      <c r="QMC220" s="593"/>
      <c r="QMD220" s="593"/>
      <c r="QME220" s="593"/>
      <c r="QMF220" s="593"/>
      <c r="QMG220" s="593"/>
      <c r="QMH220" s="593"/>
      <c r="QMI220" s="593"/>
      <c r="QMJ220" s="593"/>
      <c r="QMK220" s="593"/>
      <c r="QML220" s="593"/>
      <c r="QMM220" s="593"/>
      <c r="QMN220" s="593"/>
      <c r="QMO220" s="593"/>
      <c r="QMP220" s="593"/>
      <c r="QMQ220" s="593"/>
      <c r="QMR220" s="593"/>
      <c r="QMS220" s="593"/>
      <c r="QMT220" s="593"/>
      <c r="QMU220" s="593"/>
      <c r="QMV220" s="593"/>
      <c r="QMW220" s="593"/>
      <c r="QMX220" s="593"/>
      <c r="QMY220" s="593"/>
      <c r="QMZ220" s="593"/>
      <c r="QNA220" s="593"/>
      <c r="QNB220" s="593"/>
      <c r="QNC220" s="593"/>
      <c r="QND220" s="593"/>
      <c r="QNE220" s="593"/>
      <c r="QNF220" s="593"/>
      <c r="QNG220" s="593"/>
      <c r="QNH220" s="593"/>
      <c r="QNI220" s="593"/>
      <c r="QNJ220" s="593"/>
      <c r="QNK220" s="593"/>
      <c r="QNL220" s="593"/>
      <c r="QNM220" s="593"/>
      <c r="QNN220" s="593"/>
      <c r="QNO220" s="593"/>
      <c r="QNP220" s="593"/>
      <c r="QNQ220" s="593"/>
      <c r="QNR220" s="593"/>
      <c r="QNS220" s="593"/>
      <c r="QNT220" s="593"/>
      <c r="QNU220" s="593"/>
      <c r="QNV220" s="593"/>
      <c r="QNW220" s="593"/>
      <c r="QNX220" s="593"/>
      <c r="QNY220" s="593"/>
      <c r="QNZ220" s="593"/>
      <c r="QOA220" s="593"/>
      <c r="QOB220" s="593"/>
      <c r="QOC220" s="593"/>
      <c r="QOD220" s="593"/>
      <c r="QOE220" s="593"/>
      <c r="QOF220" s="593"/>
      <c r="QOG220" s="593"/>
      <c r="QOH220" s="593"/>
      <c r="QOI220" s="593"/>
      <c r="QOJ220" s="593"/>
      <c r="QOK220" s="593"/>
      <c r="QOL220" s="593"/>
      <c r="QOM220" s="593"/>
      <c r="QON220" s="593"/>
      <c r="QOO220" s="593"/>
      <c r="QOP220" s="593"/>
      <c r="QOQ220" s="593"/>
      <c r="QOR220" s="593"/>
      <c r="QOS220" s="593"/>
      <c r="QOT220" s="593"/>
      <c r="QOU220" s="593"/>
      <c r="QOV220" s="593"/>
      <c r="QOW220" s="593"/>
      <c r="QOX220" s="593"/>
      <c r="QOY220" s="593"/>
      <c r="QOZ220" s="593"/>
      <c r="QPA220" s="593"/>
      <c r="QPB220" s="593"/>
      <c r="QPC220" s="593"/>
      <c r="QPD220" s="593"/>
      <c r="QPE220" s="593"/>
      <c r="QPF220" s="593"/>
      <c r="QPG220" s="593"/>
      <c r="QPH220" s="593"/>
      <c r="QPI220" s="593"/>
      <c r="QPJ220" s="593"/>
      <c r="QPK220" s="593"/>
      <c r="QPL220" s="593"/>
      <c r="QPM220" s="593"/>
      <c r="QPN220" s="593"/>
      <c r="QPO220" s="593"/>
      <c r="QPP220" s="593"/>
      <c r="QPQ220" s="593"/>
      <c r="QPR220" s="593"/>
      <c r="QPS220" s="593"/>
      <c r="QPT220" s="593"/>
      <c r="QPU220" s="593"/>
      <c r="QPV220" s="593"/>
      <c r="QPW220" s="593"/>
      <c r="QPX220" s="593"/>
      <c r="QPY220" s="593"/>
      <c r="QPZ220" s="593"/>
      <c r="QQA220" s="593"/>
      <c r="QQB220" s="593"/>
      <c r="QQC220" s="593"/>
      <c r="QQD220" s="593"/>
      <c r="QQE220" s="593"/>
      <c r="QQF220" s="593"/>
      <c r="QQG220" s="593"/>
      <c r="QQH220" s="593"/>
      <c r="QQI220" s="593"/>
      <c r="QQJ220" s="593"/>
      <c r="QQK220" s="593"/>
      <c r="QQL220" s="593"/>
      <c r="QQM220" s="593"/>
      <c r="QQN220" s="593"/>
      <c r="QQO220" s="593"/>
      <c r="QQP220" s="593"/>
      <c r="QQQ220" s="593"/>
      <c r="QQR220" s="593"/>
      <c r="QQS220" s="593"/>
      <c r="QQT220" s="593"/>
      <c r="QQU220" s="593"/>
      <c r="QQV220" s="593"/>
      <c r="QQW220" s="593"/>
      <c r="QQX220" s="593"/>
      <c r="QQY220" s="593"/>
      <c r="QQZ220" s="593"/>
      <c r="QRA220" s="593"/>
      <c r="QRB220" s="593"/>
      <c r="QRC220" s="593"/>
      <c r="QRD220" s="593"/>
      <c r="QRE220" s="593"/>
      <c r="QRF220" s="593"/>
      <c r="QRG220" s="593"/>
      <c r="QRH220" s="593"/>
      <c r="QRI220" s="593"/>
      <c r="QRJ220" s="593"/>
      <c r="QRK220" s="593"/>
      <c r="QRL220" s="593"/>
      <c r="QRM220" s="593"/>
      <c r="QRN220" s="593"/>
      <c r="QRO220" s="593"/>
      <c r="QRP220" s="593"/>
      <c r="QRQ220" s="593"/>
      <c r="QRR220" s="593"/>
      <c r="QRS220" s="593"/>
      <c r="QRT220" s="593"/>
      <c r="QRU220" s="593"/>
      <c r="QRV220" s="593"/>
      <c r="QRW220" s="593"/>
      <c r="QRX220" s="593"/>
      <c r="QRY220" s="593"/>
      <c r="QRZ220" s="593"/>
      <c r="QSA220" s="593"/>
      <c r="QSB220" s="593"/>
      <c r="QSC220" s="593"/>
      <c r="QSD220" s="593"/>
      <c r="QSE220" s="593"/>
      <c r="QSF220" s="593"/>
      <c r="QSG220" s="593"/>
      <c r="QSH220" s="593"/>
      <c r="QSI220" s="593"/>
      <c r="QSJ220" s="593"/>
      <c r="QSK220" s="593"/>
      <c r="QSL220" s="593"/>
      <c r="QSM220" s="593"/>
      <c r="QSN220" s="593"/>
      <c r="QSO220" s="593"/>
      <c r="QSP220" s="593"/>
      <c r="QSQ220" s="593"/>
      <c r="QSR220" s="593"/>
      <c r="QSS220" s="593"/>
      <c r="QST220" s="593"/>
      <c r="QSU220" s="593"/>
      <c r="QSV220" s="593"/>
      <c r="QSW220" s="593"/>
      <c r="QSX220" s="593"/>
      <c r="QSY220" s="593"/>
      <c r="QSZ220" s="593"/>
      <c r="QTA220" s="593"/>
      <c r="QTB220" s="593"/>
      <c r="QTC220" s="593"/>
      <c r="QTD220" s="593"/>
      <c r="QTE220" s="593"/>
      <c r="QTF220" s="593"/>
      <c r="QTG220" s="593"/>
      <c r="QTH220" s="593"/>
      <c r="QTI220" s="593"/>
      <c r="QTJ220" s="593"/>
      <c r="QTK220" s="593"/>
      <c r="QTL220" s="593"/>
      <c r="QTM220" s="593"/>
      <c r="QTN220" s="593"/>
      <c r="QTO220" s="593"/>
      <c r="QTP220" s="593"/>
      <c r="QTQ220" s="593"/>
      <c r="QTR220" s="593"/>
      <c r="QTS220" s="593"/>
      <c r="QTT220" s="593"/>
      <c r="QTU220" s="593"/>
      <c r="QTV220" s="593"/>
      <c r="QTW220" s="593"/>
      <c r="QTX220" s="593"/>
      <c r="QTY220" s="593"/>
      <c r="QTZ220" s="593"/>
      <c r="QUA220" s="593"/>
      <c r="QUB220" s="593"/>
      <c r="QUC220" s="593"/>
      <c r="QUD220" s="593"/>
      <c r="QUE220" s="593"/>
      <c r="QUF220" s="593"/>
      <c r="QUG220" s="593"/>
      <c r="QUH220" s="593"/>
      <c r="QUI220" s="593"/>
      <c r="QUJ220" s="593"/>
      <c r="QUK220" s="593"/>
      <c r="QUL220" s="593"/>
      <c r="QUM220" s="593"/>
      <c r="QUN220" s="593"/>
      <c r="QUO220" s="593"/>
      <c r="QUP220" s="593"/>
      <c r="QUQ220" s="593"/>
      <c r="QUR220" s="593"/>
      <c r="QUS220" s="593"/>
      <c r="QUT220" s="593"/>
      <c r="QUU220" s="593"/>
      <c r="QUV220" s="593"/>
      <c r="QUW220" s="593"/>
      <c r="QUX220" s="593"/>
      <c r="QUY220" s="593"/>
      <c r="QUZ220" s="593"/>
      <c r="QVA220" s="593"/>
      <c r="QVB220" s="593"/>
      <c r="QVC220" s="593"/>
      <c r="QVD220" s="593"/>
      <c r="QVE220" s="593"/>
      <c r="QVF220" s="593"/>
      <c r="QVG220" s="593"/>
      <c r="QVH220" s="593"/>
      <c r="QVI220" s="593"/>
      <c r="QVJ220" s="593"/>
      <c r="QVK220" s="593"/>
      <c r="QVL220" s="593"/>
      <c r="QVM220" s="593"/>
      <c r="QVN220" s="593"/>
      <c r="QVO220" s="593"/>
      <c r="QVP220" s="593"/>
      <c r="QVQ220" s="593"/>
      <c r="QVR220" s="593"/>
      <c r="QVS220" s="593"/>
      <c r="QVT220" s="593"/>
      <c r="QVU220" s="593"/>
      <c r="QVV220" s="593"/>
      <c r="QVW220" s="593"/>
      <c r="QVX220" s="593"/>
      <c r="QVY220" s="593"/>
      <c r="QVZ220" s="593"/>
      <c r="QWA220" s="593"/>
      <c r="QWB220" s="593"/>
      <c r="QWC220" s="593"/>
      <c r="QWD220" s="593"/>
      <c r="QWE220" s="593"/>
      <c r="QWF220" s="593"/>
      <c r="QWG220" s="593"/>
      <c r="QWH220" s="593"/>
      <c r="QWI220" s="593"/>
      <c r="QWJ220" s="593"/>
      <c r="QWK220" s="593"/>
      <c r="QWL220" s="593"/>
      <c r="QWM220" s="593"/>
      <c r="QWN220" s="593"/>
      <c r="QWO220" s="593"/>
      <c r="QWP220" s="593"/>
      <c r="QWQ220" s="593"/>
      <c r="QWR220" s="593"/>
      <c r="QWS220" s="593"/>
      <c r="QWT220" s="593"/>
      <c r="QWU220" s="593"/>
      <c r="QWV220" s="593"/>
      <c r="QWW220" s="593"/>
      <c r="QWX220" s="593"/>
      <c r="QWY220" s="593"/>
      <c r="QWZ220" s="593"/>
      <c r="QXA220" s="593"/>
      <c r="QXB220" s="593"/>
      <c r="QXC220" s="593"/>
      <c r="QXD220" s="593"/>
      <c r="QXE220" s="593"/>
      <c r="QXF220" s="593"/>
      <c r="QXG220" s="593"/>
      <c r="QXH220" s="593"/>
      <c r="QXI220" s="593"/>
      <c r="QXJ220" s="593"/>
      <c r="QXK220" s="593"/>
      <c r="QXL220" s="593"/>
      <c r="QXM220" s="593"/>
      <c r="QXN220" s="593"/>
      <c r="QXO220" s="593"/>
      <c r="QXP220" s="593"/>
      <c r="QXQ220" s="593"/>
      <c r="QXR220" s="593"/>
      <c r="QXS220" s="593"/>
      <c r="QXT220" s="593"/>
      <c r="QXU220" s="593"/>
      <c r="QXV220" s="593"/>
      <c r="QXW220" s="593"/>
      <c r="QXX220" s="593"/>
      <c r="QXY220" s="593"/>
      <c r="QXZ220" s="593"/>
      <c r="QYA220" s="593"/>
      <c r="QYB220" s="593"/>
      <c r="QYC220" s="593"/>
      <c r="QYD220" s="593"/>
      <c r="QYE220" s="593"/>
      <c r="QYF220" s="593"/>
      <c r="QYG220" s="593"/>
      <c r="QYH220" s="593"/>
      <c r="QYI220" s="593"/>
      <c r="QYJ220" s="593"/>
      <c r="QYK220" s="593"/>
      <c r="QYL220" s="593"/>
      <c r="QYM220" s="593"/>
      <c r="QYN220" s="593"/>
      <c r="QYO220" s="593"/>
      <c r="QYP220" s="593"/>
      <c r="QYQ220" s="593"/>
      <c r="QYR220" s="593"/>
      <c r="QYS220" s="593"/>
      <c r="QYT220" s="593"/>
      <c r="QYU220" s="593"/>
      <c r="QYV220" s="593"/>
      <c r="QYW220" s="593"/>
      <c r="QYX220" s="593"/>
      <c r="QYY220" s="593"/>
      <c r="QYZ220" s="593"/>
      <c r="QZA220" s="593"/>
      <c r="QZB220" s="593"/>
      <c r="QZC220" s="593"/>
      <c r="QZD220" s="593"/>
      <c r="QZE220" s="593"/>
      <c r="QZF220" s="593"/>
      <c r="QZG220" s="593"/>
      <c r="QZH220" s="593"/>
      <c r="QZI220" s="593"/>
      <c r="QZJ220" s="593"/>
      <c r="QZK220" s="593"/>
      <c r="QZL220" s="593"/>
      <c r="QZM220" s="593"/>
      <c r="QZN220" s="593"/>
      <c r="QZO220" s="593"/>
      <c r="QZP220" s="593"/>
      <c r="QZQ220" s="593"/>
      <c r="QZR220" s="593"/>
      <c r="QZS220" s="593"/>
      <c r="QZT220" s="593"/>
      <c r="QZU220" s="593"/>
      <c r="QZV220" s="593"/>
      <c r="QZW220" s="593"/>
      <c r="QZX220" s="593"/>
      <c r="QZY220" s="593"/>
      <c r="QZZ220" s="593"/>
      <c r="RAA220" s="593"/>
      <c r="RAB220" s="593"/>
      <c r="RAC220" s="593"/>
      <c r="RAD220" s="593"/>
      <c r="RAE220" s="593"/>
      <c r="RAF220" s="593"/>
      <c r="RAG220" s="593"/>
      <c r="RAH220" s="593"/>
      <c r="RAI220" s="593"/>
      <c r="RAJ220" s="593"/>
      <c r="RAK220" s="593"/>
      <c r="RAL220" s="593"/>
      <c r="RAM220" s="593"/>
      <c r="RAN220" s="593"/>
      <c r="RAO220" s="593"/>
      <c r="RAP220" s="593"/>
      <c r="RAQ220" s="593"/>
      <c r="RAR220" s="593"/>
      <c r="RAS220" s="593"/>
      <c r="RAT220" s="593"/>
      <c r="RAU220" s="593"/>
      <c r="RAV220" s="593"/>
      <c r="RAW220" s="593"/>
      <c r="RAX220" s="593"/>
      <c r="RAY220" s="593"/>
      <c r="RAZ220" s="593"/>
      <c r="RBA220" s="593"/>
      <c r="RBB220" s="593"/>
      <c r="RBC220" s="593"/>
      <c r="RBD220" s="593"/>
      <c r="RBE220" s="593"/>
      <c r="RBF220" s="593"/>
      <c r="RBG220" s="593"/>
      <c r="RBH220" s="593"/>
      <c r="RBI220" s="593"/>
      <c r="RBJ220" s="593"/>
      <c r="RBK220" s="593"/>
      <c r="RBL220" s="593"/>
      <c r="RBM220" s="593"/>
      <c r="RBN220" s="593"/>
      <c r="RBO220" s="593"/>
      <c r="RBP220" s="593"/>
      <c r="RBQ220" s="593"/>
      <c r="RBR220" s="593"/>
      <c r="RBS220" s="593"/>
      <c r="RBT220" s="593"/>
      <c r="RBU220" s="593"/>
      <c r="RBV220" s="593"/>
      <c r="RBW220" s="593"/>
      <c r="RBX220" s="593"/>
      <c r="RBY220" s="593"/>
      <c r="RBZ220" s="593"/>
      <c r="RCA220" s="593"/>
      <c r="RCB220" s="593"/>
      <c r="RCC220" s="593"/>
      <c r="RCD220" s="593"/>
      <c r="RCE220" s="593"/>
      <c r="RCF220" s="593"/>
      <c r="RCG220" s="593"/>
      <c r="RCH220" s="593"/>
      <c r="RCI220" s="593"/>
      <c r="RCJ220" s="593"/>
      <c r="RCK220" s="593"/>
      <c r="RCL220" s="593"/>
      <c r="RCM220" s="593"/>
      <c r="RCN220" s="593"/>
      <c r="RCO220" s="593"/>
      <c r="RCP220" s="593"/>
      <c r="RCQ220" s="593"/>
      <c r="RCR220" s="593"/>
      <c r="RCS220" s="593"/>
      <c r="RCT220" s="593"/>
      <c r="RCU220" s="593"/>
      <c r="RCV220" s="593"/>
      <c r="RCW220" s="593"/>
      <c r="RCX220" s="593"/>
      <c r="RCY220" s="593"/>
      <c r="RCZ220" s="593"/>
      <c r="RDA220" s="593"/>
      <c r="RDB220" s="593"/>
      <c r="RDC220" s="593"/>
      <c r="RDD220" s="593"/>
      <c r="RDE220" s="593"/>
      <c r="RDF220" s="593"/>
      <c r="RDG220" s="593"/>
      <c r="RDH220" s="593"/>
      <c r="RDI220" s="593"/>
      <c r="RDJ220" s="593"/>
      <c r="RDK220" s="593"/>
      <c r="RDL220" s="593"/>
      <c r="RDM220" s="593"/>
      <c r="RDN220" s="593"/>
      <c r="RDO220" s="593"/>
      <c r="RDP220" s="593"/>
      <c r="RDQ220" s="593"/>
      <c r="RDR220" s="593"/>
      <c r="RDS220" s="593"/>
      <c r="RDT220" s="593"/>
      <c r="RDU220" s="593"/>
      <c r="RDV220" s="593"/>
      <c r="RDW220" s="593"/>
      <c r="RDX220" s="593"/>
      <c r="RDY220" s="593"/>
      <c r="RDZ220" s="593"/>
      <c r="REA220" s="593"/>
      <c r="REB220" s="593"/>
      <c r="REC220" s="593"/>
      <c r="RED220" s="593"/>
      <c r="REE220" s="593"/>
      <c r="REF220" s="593"/>
      <c r="REG220" s="593"/>
      <c r="REH220" s="593"/>
      <c r="REI220" s="593"/>
      <c r="REJ220" s="593"/>
      <c r="REK220" s="593"/>
      <c r="REL220" s="593"/>
      <c r="REM220" s="593"/>
      <c r="REN220" s="593"/>
      <c r="REO220" s="593"/>
      <c r="REP220" s="593"/>
      <c r="REQ220" s="593"/>
      <c r="RER220" s="593"/>
      <c r="RES220" s="593"/>
      <c r="RET220" s="593"/>
      <c r="REU220" s="593"/>
      <c r="REV220" s="593"/>
      <c r="REW220" s="593"/>
      <c r="REX220" s="593"/>
      <c r="REY220" s="593"/>
      <c r="REZ220" s="593"/>
      <c r="RFA220" s="593"/>
      <c r="RFB220" s="593"/>
      <c r="RFC220" s="593"/>
      <c r="RFD220" s="593"/>
      <c r="RFE220" s="593"/>
      <c r="RFF220" s="593"/>
      <c r="RFG220" s="593"/>
      <c r="RFH220" s="593"/>
      <c r="RFI220" s="593"/>
      <c r="RFJ220" s="593"/>
      <c r="RFK220" s="593"/>
      <c r="RFL220" s="593"/>
      <c r="RFM220" s="593"/>
      <c r="RFN220" s="593"/>
      <c r="RFO220" s="593"/>
      <c r="RFP220" s="593"/>
      <c r="RFQ220" s="593"/>
      <c r="RFR220" s="593"/>
      <c r="RFS220" s="593"/>
      <c r="RFT220" s="593"/>
      <c r="RFU220" s="593"/>
      <c r="RFV220" s="593"/>
      <c r="RFW220" s="593"/>
      <c r="RFX220" s="593"/>
      <c r="RFY220" s="593"/>
      <c r="RFZ220" s="593"/>
      <c r="RGA220" s="593"/>
      <c r="RGB220" s="593"/>
      <c r="RGC220" s="593"/>
      <c r="RGD220" s="593"/>
      <c r="RGE220" s="593"/>
      <c r="RGF220" s="593"/>
      <c r="RGG220" s="593"/>
      <c r="RGH220" s="593"/>
      <c r="RGI220" s="593"/>
      <c r="RGJ220" s="593"/>
      <c r="RGK220" s="593"/>
      <c r="RGL220" s="593"/>
      <c r="RGM220" s="593"/>
      <c r="RGN220" s="593"/>
      <c r="RGO220" s="593"/>
      <c r="RGP220" s="593"/>
      <c r="RGQ220" s="593"/>
      <c r="RGR220" s="593"/>
      <c r="RGS220" s="593"/>
      <c r="RGT220" s="593"/>
      <c r="RGU220" s="593"/>
      <c r="RGV220" s="593"/>
      <c r="RGW220" s="593"/>
      <c r="RGX220" s="593"/>
      <c r="RGY220" s="593"/>
      <c r="RGZ220" s="593"/>
      <c r="RHA220" s="593"/>
      <c r="RHB220" s="593"/>
      <c r="RHC220" s="593"/>
      <c r="RHD220" s="593"/>
      <c r="RHE220" s="593"/>
      <c r="RHF220" s="593"/>
      <c r="RHG220" s="593"/>
      <c r="RHH220" s="593"/>
      <c r="RHI220" s="593"/>
      <c r="RHJ220" s="593"/>
      <c r="RHK220" s="593"/>
      <c r="RHL220" s="593"/>
      <c r="RHM220" s="593"/>
      <c r="RHN220" s="593"/>
      <c r="RHO220" s="593"/>
      <c r="RHP220" s="593"/>
      <c r="RHQ220" s="593"/>
      <c r="RHR220" s="593"/>
      <c r="RHS220" s="593"/>
      <c r="RHT220" s="593"/>
      <c r="RHU220" s="593"/>
      <c r="RHV220" s="593"/>
      <c r="RHW220" s="593"/>
      <c r="RHX220" s="593"/>
      <c r="RHY220" s="593"/>
      <c r="RHZ220" s="593"/>
      <c r="RIA220" s="593"/>
      <c r="RIB220" s="593"/>
      <c r="RIC220" s="593"/>
      <c r="RID220" s="593"/>
      <c r="RIE220" s="593"/>
      <c r="RIF220" s="593"/>
      <c r="RIG220" s="593"/>
      <c r="RIH220" s="593"/>
      <c r="RII220" s="593"/>
      <c r="RIJ220" s="593"/>
      <c r="RIK220" s="593"/>
      <c r="RIL220" s="593"/>
      <c r="RIM220" s="593"/>
      <c r="RIN220" s="593"/>
      <c r="RIO220" s="593"/>
      <c r="RIP220" s="593"/>
      <c r="RIQ220" s="593"/>
      <c r="RIR220" s="593"/>
      <c r="RIS220" s="593"/>
      <c r="RIT220" s="593"/>
      <c r="RIU220" s="593"/>
      <c r="RIV220" s="593"/>
      <c r="RIW220" s="593"/>
      <c r="RIX220" s="593"/>
      <c r="RIY220" s="593"/>
      <c r="RIZ220" s="593"/>
      <c r="RJA220" s="593"/>
      <c r="RJB220" s="593"/>
      <c r="RJC220" s="593"/>
      <c r="RJD220" s="593"/>
      <c r="RJE220" s="593"/>
      <c r="RJF220" s="593"/>
      <c r="RJG220" s="593"/>
      <c r="RJH220" s="593"/>
      <c r="RJI220" s="593"/>
      <c r="RJJ220" s="593"/>
      <c r="RJK220" s="593"/>
      <c r="RJL220" s="593"/>
      <c r="RJM220" s="593"/>
      <c r="RJN220" s="593"/>
      <c r="RJO220" s="593"/>
      <c r="RJP220" s="593"/>
      <c r="RJQ220" s="593"/>
      <c r="RJR220" s="593"/>
      <c r="RJS220" s="593"/>
      <c r="RJT220" s="593"/>
      <c r="RJU220" s="593"/>
      <c r="RJV220" s="593"/>
      <c r="RJW220" s="593"/>
      <c r="RJX220" s="593"/>
      <c r="RJY220" s="593"/>
      <c r="RJZ220" s="593"/>
      <c r="RKA220" s="593"/>
      <c r="RKB220" s="593"/>
      <c r="RKC220" s="593"/>
      <c r="RKD220" s="593"/>
      <c r="RKE220" s="593"/>
      <c r="RKF220" s="593"/>
      <c r="RKG220" s="593"/>
      <c r="RKH220" s="593"/>
      <c r="RKI220" s="593"/>
      <c r="RKJ220" s="593"/>
      <c r="RKK220" s="593"/>
      <c r="RKL220" s="593"/>
      <c r="RKM220" s="593"/>
      <c r="RKN220" s="593"/>
      <c r="RKO220" s="593"/>
      <c r="RKP220" s="593"/>
      <c r="RKQ220" s="593"/>
      <c r="RKR220" s="593"/>
      <c r="RKS220" s="593"/>
      <c r="RKT220" s="593"/>
      <c r="RKU220" s="593"/>
      <c r="RKV220" s="593"/>
      <c r="RKW220" s="593"/>
      <c r="RKX220" s="593"/>
      <c r="RKY220" s="593"/>
      <c r="RKZ220" s="593"/>
      <c r="RLA220" s="593"/>
      <c r="RLB220" s="593"/>
      <c r="RLC220" s="593"/>
      <c r="RLD220" s="593"/>
      <c r="RLE220" s="593"/>
      <c r="RLF220" s="593"/>
      <c r="RLG220" s="593"/>
      <c r="RLH220" s="593"/>
      <c r="RLI220" s="593"/>
      <c r="RLJ220" s="593"/>
      <c r="RLK220" s="593"/>
      <c r="RLL220" s="593"/>
      <c r="RLM220" s="593"/>
      <c r="RLN220" s="593"/>
      <c r="RLO220" s="593"/>
      <c r="RLP220" s="593"/>
      <c r="RLQ220" s="593"/>
      <c r="RLR220" s="593"/>
      <c r="RLS220" s="593"/>
      <c r="RLT220" s="593"/>
      <c r="RLU220" s="593"/>
      <c r="RLV220" s="593"/>
      <c r="RLW220" s="593"/>
      <c r="RLX220" s="593"/>
      <c r="RLY220" s="593"/>
      <c r="RLZ220" s="593"/>
      <c r="RMA220" s="593"/>
      <c r="RMB220" s="593"/>
      <c r="RMC220" s="593"/>
      <c r="RMD220" s="593"/>
      <c r="RME220" s="593"/>
      <c r="RMF220" s="593"/>
      <c r="RMG220" s="593"/>
      <c r="RMH220" s="593"/>
      <c r="RMI220" s="593"/>
      <c r="RMJ220" s="593"/>
      <c r="RMK220" s="593"/>
      <c r="RML220" s="593"/>
      <c r="RMM220" s="593"/>
      <c r="RMN220" s="593"/>
      <c r="RMO220" s="593"/>
      <c r="RMP220" s="593"/>
      <c r="RMQ220" s="593"/>
      <c r="RMR220" s="593"/>
      <c r="RMS220" s="593"/>
      <c r="RMT220" s="593"/>
      <c r="RMU220" s="593"/>
      <c r="RMV220" s="593"/>
      <c r="RMW220" s="593"/>
      <c r="RMX220" s="593"/>
      <c r="RMY220" s="593"/>
      <c r="RMZ220" s="593"/>
      <c r="RNA220" s="593"/>
      <c r="RNB220" s="593"/>
      <c r="RNC220" s="593"/>
      <c r="RND220" s="593"/>
      <c r="RNE220" s="593"/>
      <c r="RNF220" s="593"/>
      <c r="RNG220" s="593"/>
      <c r="RNH220" s="593"/>
      <c r="RNI220" s="593"/>
      <c r="RNJ220" s="593"/>
      <c r="RNK220" s="593"/>
      <c r="RNL220" s="593"/>
      <c r="RNM220" s="593"/>
      <c r="RNN220" s="593"/>
      <c r="RNO220" s="593"/>
      <c r="RNP220" s="593"/>
      <c r="RNQ220" s="593"/>
      <c r="RNR220" s="593"/>
      <c r="RNS220" s="593"/>
      <c r="RNT220" s="593"/>
      <c r="RNU220" s="593"/>
      <c r="RNV220" s="593"/>
      <c r="RNW220" s="593"/>
      <c r="RNX220" s="593"/>
      <c r="RNY220" s="593"/>
      <c r="RNZ220" s="593"/>
      <c r="ROA220" s="593"/>
      <c r="ROB220" s="593"/>
      <c r="ROC220" s="593"/>
      <c r="ROD220" s="593"/>
      <c r="ROE220" s="593"/>
      <c r="ROF220" s="593"/>
      <c r="ROG220" s="593"/>
      <c r="ROH220" s="593"/>
      <c r="ROI220" s="593"/>
      <c r="ROJ220" s="593"/>
      <c r="ROK220" s="593"/>
      <c r="ROL220" s="593"/>
      <c r="ROM220" s="593"/>
      <c r="RON220" s="593"/>
      <c r="ROO220" s="593"/>
      <c r="ROP220" s="593"/>
      <c r="ROQ220" s="593"/>
      <c r="ROR220" s="593"/>
      <c r="ROS220" s="593"/>
      <c r="ROT220" s="593"/>
      <c r="ROU220" s="593"/>
      <c r="ROV220" s="593"/>
      <c r="ROW220" s="593"/>
      <c r="ROX220" s="593"/>
      <c r="ROY220" s="593"/>
      <c r="ROZ220" s="593"/>
      <c r="RPA220" s="593"/>
      <c r="RPB220" s="593"/>
      <c r="RPC220" s="593"/>
      <c r="RPD220" s="593"/>
      <c r="RPE220" s="593"/>
      <c r="RPF220" s="593"/>
      <c r="RPG220" s="593"/>
      <c r="RPH220" s="593"/>
      <c r="RPI220" s="593"/>
      <c r="RPJ220" s="593"/>
      <c r="RPK220" s="593"/>
      <c r="RPL220" s="593"/>
      <c r="RPM220" s="593"/>
      <c r="RPN220" s="593"/>
      <c r="RPO220" s="593"/>
      <c r="RPP220" s="593"/>
      <c r="RPQ220" s="593"/>
      <c r="RPR220" s="593"/>
      <c r="RPS220" s="593"/>
      <c r="RPT220" s="593"/>
      <c r="RPU220" s="593"/>
      <c r="RPV220" s="593"/>
      <c r="RPW220" s="593"/>
      <c r="RPX220" s="593"/>
      <c r="RPY220" s="593"/>
      <c r="RPZ220" s="593"/>
      <c r="RQA220" s="593"/>
      <c r="RQB220" s="593"/>
      <c r="RQC220" s="593"/>
      <c r="RQD220" s="593"/>
      <c r="RQE220" s="593"/>
      <c r="RQF220" s="593"/>
      <c r="RQG220" s="593"/>
      <c r="RQH220" s="593"/>
      <c r="RQI220" s="593"/>
      <c r="RQJ220" s="593"/>
      <c r="RQK220" s="593"/>
      <c r="RQL220" s="593"/>
      <c r="RQM220" s="593"/>
      <c r="RQN220" s="593"/>
      <c r="RQO220" s="593"/>
      <c r="RQP220" s="593"/>
      <c r="RQQ220" s="593"/>
      <c r="RQR220" s="593"/>
      <c r="RQS220" s="593"/>
      <c r="RQT220" s="593"/>
      <c r="RQU220" s="593"/>
      <c r="RQV220" s="593"/>
      <c r="RQW220" s="593"/>
      <c r="RQX220" s="593"/>
      <c r="RQY220" s="593"/>
      <c r="RQZ220" s="593"/>
      <c r="RRA220" s="593"/>
      <c r="RRB220" s="593"/>
      <c r="RRC220" s="593"/>
      <c r="RRD220" s="593"/>
      <c r="RRE220" s="593"/>
      <c r="RRF220" s="593"/>
      <c r="RRG220" s="593"/>
      <c r="RRH220" s="593"/>
      <c r="RRI220" s="593"/>
      <c r="RRJ220" s="593"/>
      <c r="RRK220" s="593"/>
      <c r="RRL220" s="593"/>
      <c r="RRM220" s="593"/>
      <c r="RRN220" s="593"/>
      <c r="RRO220" s="593"/>
      <c r="RRP220" s="593"/>
      <c r="RRQ220" s="593"/>
      <c r="RRR220" s="593"/>
      <c r="RRS220" s="593"/>
      <c r="RRT220" s="593"/>
      <c r="RRU220" s="593"/>
      <c r="RRV220" s="593"/>
      <c r="RRW220" s="593"/>
      <c r="RRX220" s="593"/>
      <c r="RRY220" s="593"/>
      <c r="RRZ220" s="593"/>
      <c r="RSA220" s="593"/>
      <c r="RSB220" s="593"/>
      <c r="RSC220" s="593"/>
      <c r="RSD220" s="593"/>
      <c r="RSE220" s="593"/>
      <c r="RSF220" s="593"/>
      <c r="RSG220" s="593"/>
      <c r="RSH220" s="593"/>
      <c r="RSI220" s="593"/>
      <c r="RSJ220" s="593"/>
      <c r="RSK220" s="593"/>
      <c r="RSL220" s="593"/>
      <c r="RSM220" s="593"/>
      <c r="RSN220" s="593"/>
      <c r="RSO220" s="593"/>
      <c r="RSP220" s="593"/>
      <c r="RSQ220" s="593"/>
      <c r="RSR220" s="593"/>
      <c r="RSS220" s="593"/>
      <c r="RST220" s="593"/>
      <c r="RSU220" s="593"/>
      <c r="RSV220" s="593"/>
      <c r="RSW220" s="593"/>
      <c r="RSX220" s="593"/>
      <c r="RSY220" s="593"/>
      <c r="RSZ220" s="593"/>
      <c r="RTA220" s="593"/>
      <c r="RTB220" s="593"/>
      <c r="RTC220" s="593"/>
      <c r="RTD220" s="593"/>
      <c r="RTE220" s="593"/>
      <c r="RTF220" s="593"/>
      <c r="RTG220" s="593"/>
      <c r="RTH220" s="593"/>
      <c r="RTI220" s="593"/>
      <c r="RTJ220" s="593"/>
      <c r="RTK220" s="593"/>
      <c r="RTL220" s="593"/>
      <c r="RTM220" s="593"/>
      <c r="RTN220" s="593"/>
      <c r="RTO220" s="593"/>
      <c r="RTP220" s="593"/>
      <c r="RTQ220" s="593"/>
      <c r="RTR220" s="593"/>
      <c r="RTS220" s="593"/>
      <c r="RTT220" s="593"/>
      <c r="RTU220" s="593"/>
      <c r="RTV220" s="593"/>
      <c r="RTW220" s="593"/>
      <c r="RTX220" s="593"/>
      <c r="RTY220" s="593"/>
      <c r="RTZ220" s="593"/>
      <c r="RUA220" s="593"/>
      <c r="RUB220" s="593"/>
      <c r="RUC220" s="593"/>
      <c r="RUD220" s="593"/>
      <c r="RUE220" s="593"/>
      <c r="RUF220" s="593"/>
      <c r="RUG220" s="593"/>
      <c r="RUH220" s="593"/>
      <c r="RUI220" s="593"/>
      <c r="RUJ220" s="593"/>
      <c r="RUK220" s="593"/>
      <c r="RUL220" s="593"/>
      <c r="RUM220" s="593"/>
      <c r="RUN220" s="593"/>
      <c r="RUO220" s="593"/>
      <c r="RUP220" s="593"/>
      <c r="RUQ220" s="593"/>
      <c r="RUR220" s="593"/>
      <c r="RUS220" s="593"/>
      <c r="RUT220" s="593"/>
      <c r="RUU220" s="593"/>
      <c r="RUV220" s="593"/>
      <c r="RUW220" s="593"/>
      <c r="RUX220" s="593"/>
      <c r="RUY220" s="593"/>
      <c r="RUZ220" s="593"/>
      <c r="RVA220" s="593"/>
      <c r="RVB220" s="593"/>
      <c r="RVC220" s="593"/>
      <c r="RVD220" s="593"/>
      <c r="RVE220" s="593"/>
      <c r="RVF220" s="593"/>
      <c r="RVG220" s="593"/>
      <c r="RVH220" s="593"/>
      <c r="RVI220" s="593"/>
      <c r="RVJ220" s="593"/>
      <c r="RVK220" s="593"/>
      <c r="RVL220" s="593"/>
      <c r="RVM220" s="593"/>
      <c r="RVN220" s="593"/>
      <c r="RVO220" s="593"/>
      <c r="RVP220" s="593"/>
      <c r="RVQ220" s="593"/>
      <c r="RVR220" s="593"/>
      <c r="RVS220" s="593"/>
      <c r="RVT220" s="593"/>
      <c r="RVU220" s="593"/>
      <c r="RVV220" s="593"/>
      <c r="RVW220" s="593"/>
      <c r="RVX220" s="593"/>
      <c r="RVY220" s="593"/>
      <c r="RVZ220" s="593"/>
      <c r="RWA220" s="593"/>
      <c r="RWB220" s="593"/>
      <c r="RWC220" s="593"/>
      <c r="RWD220" s="593"/>
      <c r="RWE220" s="593"/>
      <c r="RWF220" s="593"/>
      <c r="RWG220" s="593"/>
      <c r="RWH220" s="593"/>
      <c r="RWI220" s="593"/>
      <c r="RWJ220" s="593"/>
      <c r="RWK220" s="593"/>
      <c r="RWL220" s="593"/>
      <c r="RWM220" s="593"/>
      <c r="RWN220" s="593"/>
      <c r="RWO220" s="593"/>
      <c r="RWP220" s="593"/>
      <c r="RWQ220" s="593"/>
      <c r="RWR220" s="593"/>
      <c r="RWS220" s="593"/>
      <c r="RWT220" s="593"/>
      <c r="RWU220" s="593"/>
      <c r="RWV220" s="593"/>
      <c r="RWW220" s="593"/>
      <c r="RWX220" s="593"/>
      <c r="RWY220" s="593"/>
      <c r="RWZ220" s="593"/>
      <c r="RXA220" s="593"/>
      <c r="RXB220" s="593"/>
      <c r="RXC220" s="593"/>
      <c r="RXD220" s="593"/>
      <c r="RXE220" s="593"/>
      <c r="RXF220" s="593"/>
      <c r="RXG220" s="593"/>
      <c r="RXH220" s="593"/>
      <c r="RXI220" s="593"/>
      <c r="RXJ220" s="593"/>
      <c r="RXK220" s="593"/>
      <c r="RXL220" s="593"/>
      <c r="RXM220" s="593"/>
      <c r="RXN220" s="593"/>
      <c r="RXO220" s="593"/>
      <c r="RXP220" s="593"/>
      <c r="RXQ220" s="593"/>
      <c r="RXR220" s="593"/>
      <c r="RXS220" s="593"/>
      <c r="RXT220" s="593"/>
      <c r="RXU220" s="593"/>
      <c r="RXV220" s="593"/>
      <c r="RXW220" s="593"/>
      <c r="RXX220" s="593"/>
      <c r="RXY220" s="593"/>
      <c r="RXZ220" s="593"/>
      <c r="RYA220" s="593"/>
      <c r="RYB220" s="593"/>
      <c r="RYC220" s="593"/>
      <c r="RYD220" s="593"/>
      <c r="RYE220" s="593"/>
      <c r="RYF220" s="593"/>
      <c r="RYG220" s="593"/>
      <c r="RYH220" s="593"/>
      <c r="RYI220" s="593"/>
      <c r="RYJ220" s="593"/>
      <c r="RYK220" s="593"/>
      <c r="RYL220" s="593"/>
      <c r="RYM220" s="593"/>
      <c r="RYN220" s="593"/>
      <c r="RYO220" s="593"/>
      <c r="RYP220" s="593"/>
      <c r="RYQ220" s="593"/>
      <c r="RYR220" s="593"/>
      <c r="RYS220" s="593"/>
      <c r="RYT220" s="593"/>
      <c r="RYU220" s="593"/>
      <c r="RYV220" s="593"/>
      <c r="RYW220" s="593"/>
      <c r="RYX220" s="593"/>
      <c r="RYY220" s="593"/>
      <c r="RYZ220" s="593"/>
      <c r="RZA220" s="593"/>
      <c r="RZB220" s="593"/>
      <c r="RZC220" s="593"/>
      <c r="RZD220" s="593"/>
      <c r="RZE220" s="593"/>
      <c r="RZF220" s="593"/>
      <c r="RZG220" s="593"/>
      <c r="RZH220" s="593"/>
      <c r="RZI220" s="593"/>
      <c r="RZJ220" s="593"/>
      <c r="RZK220" s="593"/>
      <c r="RZL220" s="593"/>
      <c r="RZM220" s="593"/>
      <c r="RZN220" s="593"/>
      <c r="RZO220" s="593"/>
      <c r="RZP220" s="593"/>
      <c r="RZQ220" s="593"/>
      <c r="RZR220" s="593"/>
      <c r="RZS220" s="593"/>
      <c r="RZT220" s="593"/>
      <c r="RZU220" s="593"/>
      <c r="RZV220" s="593"/>
      <c r="RZW220" s="593"/>
      <c r="RZX220" s="593"/>
      <c r="RZY220" s="593"/>
      <c r="RZZ220" s="593"/>
      <c r="SAA220" s="593"/>
      <c r="SAB220" s="593"/>
      <c r="SAC220" s="593"/>
      <c r="SAD220" s="593"/>
      <c r="SAE220" s="593"/>
      <c r="SAF220" s="593"/>
      <c r="SAG220" s="593"/>
      <c r="SAH220" s="593"/>
      <c r="SAI220" s="593"/>
      <c r="SAJ220" s="593"/>
      <c r="SAK220" s="593"/>
      <c r="SAL220" s="593"/>
      <c r="SAM220" s="593"/>
      <c r="SAN220" s="593"/>
      <c r="SAO220" s="593"/>
      <c r="SAP220" s="593"/>
      <c r="SAQ220" s="593"/>
      <c r="SAR220" s="593"/>
      <c r="SAS220" s="593"/>
      <c r="SAT220" s="593"/>
      <c r="SAU220" s="593"/>
      <c r="SAV220" s="593"/>
      <c r="SAW220" s="593"/>
      <c r="SAX220" s="593"/>
      <c r="SAY220" s="593"/>
      <c r="SAZ220" s="593"/>
      <c r="SBA220" s="593"/>
      <c r="SBB220" s="593"/>
      <c r="SBC220" s="593"/>
      <c r="SBD220" s="593"/>
      <c r="SBE220" s="593"/>
      <c r="SBF220" s="593"/>
      <c r="SBG220" s="593"/>
      <c r="SBH220" s="593"/>
      <c r="SBI220" s="593"/>
      <c r="SBJ220" s="593"/>
      <c r="SBK220" s="593"/>
      <c r="SBL220" s="593"/>
      <c r="SBM220" s="593"/>
      <c r="SBN220" s="593"/>
      <c r="SBO220" s="593"/>
      <c r="SBP220" s="593"/>
      <c r="SBQ220" s="593"/>
      <c r="SBR220" s="593"/>
      <c r="SBS220" s="593"/>
      <c r="SBT220" s="593"/>
      <c r="SBU220" s="593"/>
      <c r="SBV220" s="593"/>
      <c r="SBW220" s="593"/>
      <c r="SBX220" s="593"/>
      <c r="SBY220" s="593"/>
      <c r="SBZ220" s="593"/>
      <c r="SCA220" s="593"/>
      <c r="SCB220" s="593"/>
      <c r="SCC220" s="593"/>
      <c r="SCD220" s="593"/>
      <c r="SCE220" s="593"/>
      <c r="SCF220" s="593"/>
      <c r="SCG220" s="593"/>
      <c r="SCH220" s="593"/>
      <c r="SCI220" s="593"/>
      <c r="SCJ220" s="593"/>
      <c r="SCK220" s="593"/>
      <c r="SCL220" s="593"/>
      <c r="SCM220" s="593"/>
      <c r="SCN220" s="593"/>
      <c r="SCO220" s="593"/>
      <c r="SCP220" s="593"/>
      <c r="SCQ220" s="593"/>
      <c r="SCR220" s="593"/>
      <c r="SCS220" s="593"/>
      <c r="SCT220" s="593"/>
      <c r="SCU220" s="593"/>
      <c r="SCV220" s="593"/>
      <c r="SCW220" s="593"/>
      <c r="SCX220" s="593"/>
      <c r="SCY220" s="593"/>
      <c r="SCZ220" s="593"/>
      <c r="SDA220" s="593"/>
      <c r="SDB220" s="593"/>
      <c r="SDC220" s="593"/>
      <c r="SDD220" s="593"/>
      <c r="SDE220" s="593"/>
      <c r="SDF220" s="593"/>
      <c r="SDG220" s="593"/>
      <c r="SDH220" s="593"/>
      <c r="SDI220" s="593"/>
      <c r="SDJ220" s="593"/>
      <c r="SDK220" s="593"/>
      <c r="SDL220" s="593"/>
      <c r="SDM220" s="593"/>
      <c r="SDN220" s="593"/>
      <c r="SDO220" s="593"/>
      <c r="SDP220" s="593"/>
      <c r="SDQ220" s="593"/>
      <c r="SDR220" s="593"/>
      <c r="SDS220" s="593"/>
      <c r="SDT220" s="593"/>
      <c r="SDU220" s="593"/>
      <c r="SDV220" s="593"/>
      <c r="SDW220" s="593"/>
      <c r="SDX220" s="593"/>
      <c r="SDY220" s="593"/>
      <c r="SDZ220" s="593"/>
      <c r="SEA220" s="593"/>
      <c r="SEB220" s="593"/>
      <c r="SEC220" s="593"/>
      <c r="SED220" s="593"/>
      <c r="SEE220" s="593"/>
      <c r="SEF220" s="593"/>
      <c r="SEG220" s="593"/>
      <c r="SEH220" s="593"/>
      <c r="SEI220" s="593"/>
      <c r="SEJ220" s="593"/>
      <c r="SEK220" s="593"/>
      <c r="SEL220" s="593"/>
      <c r="SEM220" s="593"/>
      <c r="SEN220" s="593"/>
      <c r="SEO220" s="593"/>
      <c r="SEP220" s="593"/>
      <c r="SEQ220" s="593"/>
      <c r="SER220" s="593"/>
      <c r="SES220" s="593"/>
      <c r="SET220" s="593"/>
      <c r="SEU220" s="593"/>
      <c r="SEV220" s="593"/>
      <c r="SEW220" s="593"/>
      <c r="SEX220" s="593"/>
      <c r="SEY220" s="593"/>
      <c r="SEZ220" s="593"/>
      <c r="SFA220" s="593"/>
      <c r="SFB220" s="593"/>
      <c r="SFC220" s="593"/>
      <c r="SFD220" s="593"/>
      <c r="SFE220" s="593"/>
      <c r="SFF220" s="593"/>
      <c r="SFG220" s="593"/>
      <c r="SFH220" s="593"/>
      <c r="SFI220" s="593"/>
      <c r="SFJ220" s="593"/>
      <c r="SFK220" s="593"/>
      <c r="SFL220" s="593"/>
      <c r="SFM220" s="593"/>
      <c r="SFN220" s="593"/>
      <c r="SFO220" s="593"/>
      <c r="SFP220" s="593"/>
      <c r="SFQ220" s="593"/>
      <c r="SFR220" s="593"/>
      <c r="SFS220" s="593"/>
      <c r="SFT220" s="593"/>
      <c r="SFU220" s="593"/>
      <c r="SFV220" s="593"/>
      <c r="SFW220" s="593"/>
      <c r="SFX220" s="593"/>
      <c r="SFY220" s="593"/>
      <c r="SFZ220" s="593"/>
      <c r="SGA220" s="593"/>
      <c r="SGB220" s="593"/>
      <c r="SGC220" s="593"/>
      <c r="SGD220" s="593"/>
      <c r="SGE220" s="593"/>
      <c r="SGF220" s="593"/>
      <c r="SGG220" s="593"/>
      <c r="SGH220" s="593"/>
      <c r="SGI220" s="593"/>
      <c r="SGJ220" s="593"/>
      <c r="SGK220" s="593"/>
      <c r="SGL220" s="593"/>
      <c r="SGM220" s="593"/>
      <c r="SGN220" s="593"/>
      <c r="SGO220" s="593"/>
      <c r="SGP220" s="593"/>
      <c r="SGQ220" s="593"/>
      <c r="SGR220" s="593"/>
      <c r="SGS220" s="593"/>
      <c r="SGT220" s="593"/>
      <c r="SGU220" s="593"/>
      <c r="SGV220" s="593"/>
      <c r="SGW220" s="593"/>
      <c r="SGX220" s="593"/>
      <c r="SGY220" s="593"/>
      <c r="SGZ220" s="593"/>
      <c r="SHA220" s="593"/>
      <c r="SHB220" s="593"/>
      <c r="SHC220" s="593"/>
      <c r="SHD220" s="593"/>
      <c r="SHE220" s="593"/>
      <c r="SHF220" s="593"/>
      <c r="SHG220" s="593"/>
      <c r="SHH220" s="593"/>
      <c r="SHI220" s="593"/>
      <c r="SHJ220" s="593"/>
      <c r="SHK220" s="593"/>
      <c r="SHL220" s="593"/>
      <c r="SHM220" s="593"/>
      <c r="SHN220" s="593"/>
      <c r="SHO220" s="593"/>
      <c r="SHP220" s="593"/>
      <c r="SHQ220" s="593"/>
      <c r="SHR220" s="593"/>
      <c r="SHS220" s="593"/>
      <c r="SHT220" s="593"/>
      <c r="SHU220" s="593"/>
      <c r="SHV220" s="593"/>
      <c r="SHW220" s="593"/>
      <c r="SHX220" s="593"/>
      <c r="SHY220" s="593"/>
      <c r="SHZ220" s="593"/>
      <c r="SIA220" s="593"/>
      <c r="SIB220" s="593"/>
      <c r="SIC220" s="593"/>
      <c r="SID220" s="593"/>
      <c r="SIE220" s="593"/>
      <c r="SIF220" s="593"/>
      <c r="SIG220" s="593"/>
      <c r="SIH220" s="593"/>
      <c r="SII220" s="593"/>
      <c r="SIJ220" s="593"/>
      <c r="SIK220" s="593"/>
      <c r="SIL220" s="593"/>
      <c r="SIM220" s="593"/>
      <c r="SIN220" s="593"/>
      <c r="SIO220" s="593"/>
      <c r="SIP220" s="593"/>
      <c r="SIQ220" s="593"/>
      <c r="SIR220" s="593"/>
      <c r="SIS220" s="593"/>
      <c r="SIT220" s="593"/>
      <c r="SIU220" s="593"/>
      <c r="SIV220" s="593"/>
      <c r="SIW220" s="593"/>
      <c r="SIX220" s="593"/>
      <c r="SIY220" s="593"/>
      <c r="SIZ220" s="593"/>
      <c r="SJA220" s="593"/>
      <c r="SJB220" s="593"/>
      <c r="SJC220" s="593"/>
      <c r="SJD220" s="593"/>
      <c r="SJE220" s="593"/>
      <c r="SJF220" s="593"/>
      <c r="SJG220" s="593"/>
      <c r="SJH220" s="593"/>
      <c r="SJI220" s="593"/>
      <c r="SJJ220" s="593"/>
      <c r="SJK220" s="593"/>
      <c r="SJL220" s="593"/>
      <c r="SJM220" s="593"/>
      <c r="SJN220" s="593"/>
      <c r="SJO220" s="593"/>
      <c r="SJP220" s="593"/>
      <c r="SJQ220" s="593"/>
      <c r="SJR220" s="593"/>
      <c r="SJS220" s="593"/>
      <c r="SJT220" s="593"/>
      <c r="SJU220" s="593"/>
      <c r="SJV220" s="593"/>
      <c r="SJW220" s="593"/>
      <c r="SJX220" s="593"/>
      <c r="SJY220" s="593"/>
      <c r="SJZ220" s="593"/>
      <c r="SKA220" s="593"/>
      <c r="SKB220" s="593"/>
      <c r="SKC220" s="593"/>
      <c r="SKD220" s="593"/>
      <c r="SKE220" s="593"/>
      <c r="SKF220" s="593"/>
      <c r="SKG220" s="593"/>
      <c r="SKH220" s="593"/>
      <c r="SKI220" s="593"/>
      <c r="SKJ220" s="593"/>
      <c r="SKK220" s="593"/>
      <c r="SKL220" s="593"/>
      <c r="SKM220" s="593"/>
      <c r="SKN220" s="593"/>
      <c r="SKO220" s="593"/>
      <c r="SKP220" s="593"/>
      <c r="SKQ220" s="593"/>
      <c r="SKR220" s="593"/>
      <c r="SKS220" s="593"/>
      <c r="SKT220" s="593"/>
      <c r="SKU220" s="593"/>
      <c r="SKV220" s="593"/>
      <c r="SKW220" s="593"/>
      <c r="SKX220" s="593"/>
      <c r="SKY220" s="593"/>
      <c r="SKZ220" s="593"/>
      <c r="SLA220" s="593"/>
      <c r="SLB220" s="593"/>
      <c r="SLC220" s="593"/>
      <c r="SLD220" s="593"/>
      <c r="SLE220" s="593"/>
      <c r="SLF220" s="593"/>
      <c r="SLG220" s="593"/>
      <c r="SLH220" s="593"/>
      <c r="SLI220" s="593"/>
      <c r="SLJ220" s="593"/>
      <c r="SLK220" s="593"/>
      <c r="SLL220" s="593"/>
      <c r="SLM220" s="593"/>
      <c r="SLN220" s="593"/>
      <c r="SLO220" s="593"/>
      <c r="SLP220" s="593"/>
      <c r="SLQ220" s="593"/>
      <c r="SLR220" s="593"/>
      <c r="SLS220" s="593"/>
      <c r="SLT220" s="593"/>
      <c r="SLU220" s="593"/>
      <c r="SLV220" s="593"/>
      <c r="SLW220" s="593"/>
      <c r="SLX220" s="593"/>
      <c r="SLY220" s="593"/>
      <c r="SLZ220" s="593"/>
      <c r="SMA220" s="593"/>
      <c r="SMB220" s="593"/>
      <c r="SMC220" s="593"/>
      <c r="SMD220" s="593"/>
      <c r="SME220" s="593"/>
      <c r="SMF220" s="593"/>
      <c r="SMG220" s="593"/>
      <c r="SMH220" s="593"/>
      <c r="SMI220" s="593"/>
      <c r="SMJ220" s="593"/>
      <c r="SMK220" s="593"/>
      <c r="SML220" s="593"/>
      <c r="SMM220" s="593"/>
      <c r="SMN220" s="593"/>
      <c r="SMO220" s="593"/>
      <c r="SMP220" s="593"/>
      <c r="SMQ220" s="593"/>
      <c r="SMR220" s="593"/>
      <c r="SMS220" s="593"/>
      <c r="SMT220" s="593"/>
      <c r="SMU220" s="593"/>
      <c r="SMV220" s="593"/>
      <c r="SMW220" s="593"/>
      <c r="SMX220" s="593"/>
      <c r="SMY220" s="593"/>
      <c r="SMZ220" s="593"/>
      <c r="SNA220" s="593"/>
      <c r="SNB220" s="593"/>
      <c r="SNC220" s="593"/>
      <c r="SND220" s="593"/>
      <c r="SNE220" s="593"/>
      <c r="SNF220" s="593"/>
      <c r="SNG220" s="593"/>
      <c r="SNH220" s="593"/>
      <c r="SNI220" s="593"/>
      <c r="SNJ220" s="593"/>
      <c r="SNK220" s="593"/>
      <c r="SNL220" s="593"/>
      <c r="SNM220" s="593"/>
      <c r="SNN220" s="593"/>
      <c r="SNO220" s="593"/>
      <c r="SNP220" s="593"/>
      <c r="SNQ220" s="593"/>
      <c r="SNR220" s="593"/>
      <c r="SNS220" s="593"/>
      <c r="SNT220" s="593"/>
      <c r="SNU220" s="593"/>
      <c r="SNV220" s="593"/>
      <c r="SNW220" s="593"/>
      <c r="SNX220" s="593"/>
      <c r="SNY220" s="593"/>
      <c r="SNZ220" s="593"/>
      <c r="SOA220" s="593"/>
      <c r="SOB220" s="593"/>
      <c r="SOC220" s="593"/>
      <c r="SOD220" s="593"/>
      <c r="SOE220" s="593"/>
      <c r="SOF220" s="593"/>
      <c r="SOG220" s="593"/>
      <c r="SOH220" s="593"/>
      <c r="SOI220" s="593"/>
      <c r="SOJ220" s="593"/>
      <c r="SOK220" s="593"/>
      <c r="SOL220" s="593"/>
      <c r="SOM220" s="593"/>
      <c r="SON220" s="593"/>
      <c r="SOO220" s="593"/>
      <c r="SOP220" s="593"/>
      <c r="SOQ220" s="593"/>
      <c r="SOR220" s="593"/>
      <c r="SOS220" s="593"/>
      <c r="SOT220" s="593"/>
      <c r="SOU220" s="593"/>
      <c r="SOV220" s="593"/>
      <c r="SOW220" s="593"/>
      <c r="SOX220" s="593"/>
      <c r="SOY220" s="593"/>
      <c r="SOZ220" s="593"/>
      <c r="SPA220" s="593"/>
      <c r="SPB220" s="593"/>
      <c r="SPC220" s="593"/>
      <c r="SPD220" s="593"/>
      <c r="SPE220" s="593"/>
      <c r="SPF220" s="593"/>
      <c r="SPG220" s="593"/>
      <c r="SPH220" s="593"/>
      <c r="SPI220" s="593"/>
      <c r="SPJ220" s="593"/>
      <c r="SPK220" s="593"/>
      <c r="SPL220" s="593"/>
      <c r="SPM220" s="593"/>
      <c r="SPN220" s="593"/>
      <c r="SPO220" s="593"/>
      <c r="SPP220" s="593"/>
      <c r="SPQ220" s="593"/>
      <c r="SPR220" s="593"/>
      <c r="SPS220" s="593"/>
      <c r="SPT220" s="593"/>
      <c r="SPU220" s="593"/>
      <c r="SPV220" s="593"/>
      <c r="SPW220" s="593"/>
      <c r="SPX220" s="593"/>
      <c r="SPY220" s="593"/>
      <c r="SPZ220" s="593"/>
      <c r="SQA220" s="593"/>
      <c r="SQB220" s="593"/>
      <c r="SQC220" s="593"/>
      <c r="SQD220" s="593"/>
      <c r="SQE220" s="593"/>
      <c r="SQF220" s="593"/>
      <c r="SQG220" s="593"/>
      <c r="SQH220" s="593"/>
      <c r="SQI220" s="593"/>
      <c r="SQJ220" s="593"/>
      <c r="SQK220" s="593"/>
      <c r="SQL220" s="593"/>
      <c r="SQM220" s="593"/>
      <c r="SQN220" s="593"/>
      <c r="SQO220" s="593"/>
      <c r="SQP220" s="593"/>
      <c r="SQQ220" s="593"/>
      <c r="SQR220" s="593"/>
      <c r="SQS220" s="593"/>
      <c r="SQT220" s="593"/>
      <c r="SQU220" s="593"/>
      <c r="SQV220" s="593"/>
      <c r="SQW220" s="593"/>
      <c r="SQX220" s="593"/>
      <c r="SQY220" s="593"/>
      <c r="SQZ220" s="593"/>
      <c r="SRA220" s="593"/>
      <c r="SRB220" s="593"/>
      <c r="SRC220" s="593"/>
      <c r="SRD220" s="593"/>
      <c r="SRE220" s="593"/>
      <c r="SRF220" s="593"/>
      <c r="SRG220" s="593"/>
      <c r="SRH220" s="593"/>
      <c r="SRI220" s="593"/>
      <c r="SRJ220" s="593"/>
      <c r="SRK220" s="593"/>
      <c r="SRL220" s="593"/>
      <c r="SRM220" s="593"/>
      <c r="SRN220" s="593"/>
      <c r="SRO220" s="593"/>
      <c r="SRP220" s="593"/>
      <c r="SRQ220" s="593"/>
      <c r="SRR220" s="593"/>
      <c r="SRS220" s="593"/>
      <c r="SRT220" s="593"/>
      <c r="SRU220" s="593"/>
      <c r="SRV220" s="593"/>
      <c r="SRW220" s="593"/>
      <c r="SRX220" s="593"/>
      <c r="SRY220" s="593"/>
      <c r="SRZ220" s="593"/>
      <c r="SSA220" s="593"/>
      <c r="SSB220" s="593"/>
      <c r="SSC220" s="593"/>
      <c r="SSD220" s="593"/>
      <c r="SSE220" s="593"/>
      <c r="SSF220" s="593"/>
      <c r="SSG220" s="593"/>
      <c r="SSH220" s="593"/>
      <c r="SSI220" s="593"/>
      <c r="SSJ220" s="593"/>
      <c r="SSK220" s="593"/>
      <c r="SSL220" s="593"/>
      <c r="SSM220" s="593"/>
      <c r="SSN220" s="593"/>
      <c r="SSO220" s="593"/>
      <c r="SSP220" s="593"/>
      <c r="SSQ220" s="593"/>
      <c r="SSR220" s="593"/>
      <c r="SSS220" s="593"/>
      <c r="SST220" s="593"/>
      <c r="SSU220" s="593"/>
      <c r="SSV220" s="593"/>
      <c r="SSW220" s="593"/>
      <c r="SSX220" s="593"/>
      <c r="SSY220" s="593"/>
      <c r="SSZ220" s="593"/>
      <c r="STA220" s="593"/>
      <c r="STB220" s="593"/>
      <c r="STC220" s="593"/>
      <c r="STD220" s="593"/>
      <c r="STE220" s="593"/>
      <c r="STF220" s="593"/>
      <c r="STG220" s="593"/>
      <c r="STH220" s="593"/>
      <c r="STI220" s="593"/>
      <c r="STJ220" s="593"/>
      <c r="STK220" s="593"/>
      <c r="STL220" s="593"/>
      <c r="STM220" s="593"/>
      <c r="STN220" s="593"/>
      <c r="STO220" s="593"/>
      <c r="STP220" s="593"/>
      <c r="STQ220" s="593"/>
      <c r="STR220" s="593"/>
      <c r="STS220" s="593"/>
      <c r="STT220" s="593"/>
      <c r="STU220" s="593"/>
      <c r="STV220" s="593"/>
      <c r="STW220" s="593"/>
      <c r="STX220" s="593"/>
      <c r="STY220" s="593"/>
      <c r="STZ220" s="593"/>
      <c r="SUA220" s="593"/>
      <c r="SUB220" s="593"/>
      <c r="SUC220" s="593"/>
      <c r="SUD220" s="593"/>
      <c r="SUE220" s="593"/>
      <c r="SUF220" s="593"/>
      <c r="SUG220" s="593"/>
      <c r="SUH220" s="593"/>
      <c r="SUI220" s="593"/>
      <c r="SUJ220" s="593"/>
      <c r="SUK220" s="593"/>
      <c r="SUL220" s="593"/>
      <c r="SUM220" s="593"/>
      <c r="SUN220" s="593"/>
      <c r="SUO220" s="593"/>
      <c r="SUP220" s="593"/>
      <c r="SUQ220" s="593"/>
      <c r="SUR220" s="593"/>
      <c r="SUS220" s="593"/>
      <c r="SUT220" s="593"/>
      <c r="SUU220" s="593"/>
      <c r="SUV220" s="593"/>
      <c r="SUW220" s="593"/>
      <c r="SUX220" s="593"/>
      <c r="SUY220" s="593"/>
      <c r="SUZ220" s="593"/>
      <c r="SVA220" s="593"/>
      <c r="SVB220" s="593"/>
      <c r="SVC220" s="593"/>
      <c r="SVD220" s="593"/>
      <c r="SVE220" s="593"/>
      <c r="SVF220" s="593"/>
      <c r="SVG220" s="593"/>
      <c r="SVH220" s="593"/>
      <c r="SVI220" s="593"/>
      <c r="SVJ220" s="593"/>
      <c r="SVK220" s="593"/>
      <c r="SVL220" s="593"/>
      <c r="SVM220" s="593"/>
      <c r="SVN220" s="593"/>
      <c r="SVO220" s="593"/>
      <c r="SVP220" s="593"/>
      <c r="SVQ220" s="593"/>
      <c r="SVR220" s="593"/>
      <c r="SVS220" s="593"/>
      <c r="SVT220" s="593"/>
      <c r="SVU220" s="593"/>
      <c r="SVV220" s="593"/>
      <c r="SVW220" s="593"/>
      <c r="SVX220" s="593"/>
      <c r="SVY220" s="593"/>
      <c r="SVZ220" s="593"/>
      <c r="SWA220" s="593"/>
      <c r="SWB220" s="593"/>
      <c r="SWC220" s="593"/>
      <c r="SWD220" s="593"/>
      <c r="SWE220" s="593"/>
      <c r="SWF220" s="593"/>
      <c r="SWG220" s="593"/>
      <c r="SWH220" s="593"/>
      <c r="SWI220" s="593"/>
      <c r="SWJ220" s="593"/>
      <c r="SWK220" s="593"/>
      <c r="SWL220" s="593"/>
      <c r="SWM220" s="593"/>
      <c r="SWN220" s="593"/>
      <c r="SWO220" s="593"/>
      <c r="SWP220" s="593"/>
      <c r="SWQ220" s="593"/>
      <c r="SWR220" s="593"/>
      <c r="SWS220" s="593"/>
      <c r="SWT220" s="593"/>
      <c r="SWU220" s="593"/>
      <c r="SWV220" s="593"/>
      <c r="SWW220" s="593"/>
      <c r="SWX220" s="593"/>
      <c r="SWY220" s="593"/>
      <c r="SWZ220" s="593"/>
      <c r="SXA220" s="593"/>
      <c r="SXB220" s="593"/>
      <c r="SXC220" s="593"/>
      <c r="SXD220" s="593"/>
      <c r="SXE220" s="593"/>
      <c r="SXF220" s="593"/>
      <c r="SXG220" s="593"/>
      <c r="SXH220" s="593"/>
      <c r="SXI220" s="593"/>
      <c r="SXJ220" s="593"/>
      <c r="SXK220" s="593"/>
      <c r="SXL220" s="593"/>
      <c r="SXM220" s="593"/>
      <c r="SXN220" s="593"/>
      <c r="SXO220" s="593"/>
      <c r="SXP220" s="593"/>
      <c r="SXQ220" s="593"/>
      <c r="SXR220" s="593"/>
      <c r="SXS220" s="593"/>
      <c r="SXT220" s="593"/>
      <c r="SXU220" s="593"/>
      <c r="SXV220" s="593"/>
      <c r="SXW220" s="593"/>
      <c r="SXX220" s="593"/>
      <c r="SXY220" s="593"/>
      <c r="SXZ220" s="593"/>
      <c r="SYA220" s="593"/>
      <c r="SYB220" s="593"/>
      <c r="SYC220" s="593"/>
      <c r="SYD220" s="593"/>
      <c r="SYE220" s="593"/>
      <c r="SYF220" s="593"/>
      <c r="SYG220" s="593"/>
      <c r="SYH220" s="593"/>
      <c r="SYI220" s="593"/>
      <c r="SYJ220" s="593"/>
      <c r="SYK220" s="593"/>
      <c r="SYL220" s="593"/>
      <c r="SYM220" s="593"/>
      <c r="SYN220" s="593"/>
      <c r="SYO220" s="593"/>
      <c r="SYP220" s="593"/>
      <c r="SYQ220" s="593"/>
      <c r="SYR220" s="593"/>
      <c r="SYS220" s="593"/>
      <c r="SYT220" s="593"/>
      <c r="SYU220" s="593"/>
      <c r="SYV220" s="593"/>
      <c r="SYW220" s="593"/>
      <c r="SYX220" s="593"/>
      <c r="SYY220" s="593"/>
      <c r="SYZ220" s="593"/>
      <c r="SZA220" s="593"/>
      <c r="SZB220" s="593"/>
      <c r="SZC220" s="593"/>
      <c r="SZD220" s="593"/>
      <c r="SZE220" s="593"/>
      <c r="SZF220" s="593"/>
      <c r="SZG220" s="593"/>
      <c r="SZH220" s="593"/>
      <c r="SZI220" s="593"/>
      <c r="SZJ220" s="593"/>
      <c r="SZK220" s="593"/>
      <c r="SZL220" s="593"/>
      <c r="SZM220" s="593"/>
      <c r="SZN220" s="593"/>
      <c r="SZO220" s="593"/>
      <c r="SZP220" s="593"/>
      <c r="SZQ220" s="593"/>
      <c r="SZR220" s="593"/>
      <c r="SZS220" s="593"/>
      <c r="SZT220" s="593"/>
      <c r="SZU220" s="593"/>
      <c r="SZV220" s="593"/>
      <c r="SZW220" s="593"/>
      <c r="SZX220" s="593"/>
      <c r="SZY220" s="593"/>
      <c r="SZZ220" s="593"/>
      <c r="TAA220" s="593"/>
      <c r="TAB220" s="593"/>
      <c r="TAC220" s="593"/>
      <c r="TAD220" s="593"/>
      <c r="TAE220" s="593"/>
      <c r="TAF220" s="593"/>
      <c r="TAG220" s="593"/>
      <c r="TAH220" s="593"/>
      <c r="TAI220" s="593"/>
      <c r="TAJ220" s="593"/>
      <c r="TAK220" s="593"/>
      <c r="TAL220" s="593"/>
      <c r="TAM220" s="593"/>
      <c r="TAN220" s="593"/>
      <c r="TAO220" s="593"/>
      <c r="TAP220" s="593"/>
      <c r="TAQ220" s="593"/>
      <c r="TAR220" s="593"/>
      <c r="TAS220" s="593"/>
      <c r="TAT220" s="593"/>
      <c r="TAU220" s="593"/>
      <c r="TAV220" s="593"/>
      <c r="TAW220" s="593"/>
      <c r="TAX220" s="593"/>
      <c r="TAY220" s="593"/>
      <c r="TAZ220" s="593"/>
      <c r="TBA220" s="593"/>
      <c r="TBB220" s="593"/>
      <c r="TBC220" s="593"/>
      <c r="TBD220" s="593"/>
      <c r="TBE220" s="593"/>
      <c r="TBF220" s="593"/>
      <c r="TBG220" s="593"/>
      <c r="TBH220" s="593"/>
      <c r="TBI220" s="593"/>
      <c r="TBJ220" s="593"/>
      <c r="TBK220" s="593"/>
      <c r="TBL220" s="593"/>
      <c r="TBM220" s="593"/>
      <c r="TBN220" s="593"/>
      <c r="TBO220" s="593"/>
      <c r="TBP220" s="593"/>
      <c r="TBQ220" s="593"/>
      <c r="TBR220" s="593"/>
      <c r="TBS220" s="593"/>
      <c r="TBT220" s="593"/>
      <c r="TBU220" s="593"/>
      <c r="TBV220" s="593"/>
      <c r="TBW220" s="593"/>
      <c r="TBX220" s="593"/>
      <c r="TBY220" s="593"/>
      <c r="TBZ220" s="593"/>
      <c r="TCA220" s="593"/>
      <c r="TCB220" s="593"/>
      <c r="TCC220" s="593"/>
      <c r="TCD220" s="593"/>
      <c r="TCE220" s="593"/>
      <c r="TCF220" s="593"/>
      <c r="TCG220" s="593"/>
      <c r="TCH220" s="593"/>
      <c r="TCI220" s="593"/>
      <c r="TCJ220" s="593"/>
      <c r="TCK220" s="593"/>
      <c r="TCL220" s="593"/>
      <c r="TCM220" s="593"/>
      <c r="TCN220" s="593"/>
      <c r="TCO220" s="593"/>
      <c r="TCP220" s="593"/>
      <c r="TCQ220" s="593"/>
      <c r="TCR220" s="593"/>
      <c r="TCS220" s="593"/>
      <c r="TCT220" s="593"/>
      <c r="TCU220" s="593"/>
      <c r="TCV220" s="593"/>
      <c r="TCW220" s="593"/>
      <c r="TCX220" s="593"/>
      <c r="TCY220" s="593"/>
      <c r="TCZ220" s="593"/>
      <c r="TDA220" s="593"/>
      <c r="TDB220" s="593"/>
      <c r="TDC220" s="593"/>
      <c r="TDD220" s="593"/>
      <c r="TDE220" s="593"/>
      <c r="TDF220" s="593"/>
      <c r="TDG220" s="593"/>
      <c r="TDH220" s="593"/>
      <c r="TDI220" s="593"/>
      <c r="TDJ220" s="593"/>
      <c r="TDK220" s="593"/>
      <c r="TDL220" s="593"/>
      <c r="TDM220" s="593"/>
      <c r="TDN220" s="593"/>
      <c r="TDO220" s="593"/>
      <c r="TDP220" s="593"/>
      <c r="TDQ220" s="593"/>
      <c r="TDR220" s="593"/>
      <c r="TDS220" s="593"/>
      <c r="TDT220" s="593"/>
      <c r="TDU220" s="593"/>
      <c r="TDV220" s="593"/>
      <c r="TDW220" s="593"/>
      <c r="TDX220" s="593"/>
      <c r="TDY220" s="593"/>
      <c r="TDZ220" s="593"/>
      <c r="TEA220" s="593"/>
      <c r="TEB220" s="593"/>
      <c r="TEC220" s="593"/>
      <c r="TED220" s="593"/>
      <c r="TEE220" s="593"/>
      <c r="TEF220" s="593"/>
      <c r="TEG220" s="593"/>
      <c r="TEH220" s="593"/>
      <c r="TEI220" s="593"/>
      <c r="TEJ220" s="593"/>
      <c r="TEK220" s="593"/>
      <c r="TEL220" s="593"/>
      <c r="TEM220" s="593"/>
      <c r="TEN220" s="593"/>
      <c r="TEO220" s="593"/>
      <c r="TEP220" s="593"/>
      <c r="TEQ220" s="593"/>
      <c r="TER220" s="593"/>
      <c r="TES220" s="593"/>
      <c r="TET220" s="593"/>
      <c r="TEU220" s="593"/>
      <c r="TEV220" s="593"/>
      <c r="TEW220" s="593"/>
      <c r="TEX220" s="593"/>
      <c r="TEY220" s="593"/>
      <c r="TEZ220" s="593"/>
      <c r="TFA220" s="593"/>
      <c r="TFB220" s="593"/>
      <c r="TFC220" s="593"/>
      <c r="TFD220" s="593"/>
      <c r="TFE220" s="593"/>
      <c r="TFF220" s="593"/>
      <c r="TFG220" s="593"/>
      <c r="TFH220" s="593"/>
      <c r="TFI220" s="593"/>
      <c r="TFJ220" s="593"/>
      <c r="TFK220" s="593"/>
      <c r="TFL220" s="593"/>
      <c r="TFM220" s="593"/>
      <c r="TFN220" s="593"/>
      <c r="TFO220" s="593"/>
      <c r="TFP220" s="593"/>
      <c r="TFQ220" s="593"/>
      <c r="TFR220" s="593"/>
      <c r="TFS220" s="593"/>
      <c r="TFT220" s="593"/>
      <c r="TFU220" s="593"/>
      <c r="TFV220" s="593"/>
      <c r="TFW220" s="593"/>
      <c r="TFX220" s="593"/>
      <c r="TFY220" s="593"/>
      <c r="TFZ220" s="593"/>
      <c r="TGA220" s="593"/>
      <c r="TGB220" s="593"/>
      <c r="TGC220" s="593"/>
      <c r="TGD220" s="593"/>
      <c r="TGE220" s="593"/>
      <c r="TGF220" s="593"/>
      <c r="TGG220" s="593"/>
      <c r="TGH220" s="593"/>
      <c r="TGI220" s="593"/>
      <c r="TGJ220" s="593"/>
      <c r="TGK220" s="593"/>
      <c r="TGL220" s="593"/>
      <c r="TGM220" s="593"/>
      <c r="TGN220" s="593"/>
      <c r="TGO220" s="593"/>
      <c r="TGP220" s="593"/>
      <c r="TGQ220" s="593"/>
      <c r="TGR220" s="593"/>
      <c r="TGS220" s="593"/>
      <c r="TGT220" s="593"/>
      <c r="TGU220" s="593"/>
      <c r="TGV220" s="593"/>
      <c r="TGW220" s="593"/>
      <c r="TGX220" s="593"/>
      <c r="TGY220" s="593"/>
      <c r="TGZ220" s="593"/>
      <c r="THA220" s="593"/>
      <c r="THB220" s="593"/>
      <c r="THC220" s="593"/>
      <c r="THD220" s="593"/>
      <c r="THE220" s="593"/>
      <c r="THF220" s="593"/>
      <c r="THG220" s="593"/>
      <c r="THH220" s="593"/>
      <c r="THI220" s="593"/>
      <c r="THJ220" s="593"/>
      <c r="THK220" s="593"/>
      <c r="THL220" s="593"/>
      <c r="THM220" s="593"/>
      <c r="THN220" s="593"/>
      <c r="THO220" s="593"/>
      <c r="THP220" s="593"/>
      <c r="THQ220" s="593"/>
      <c r="THR220" s="593"/>
      <c r="THS220" s="593"/>
      <c r="THT220" s="593"/>
      <c r="THU220" s="593"/>
      <c r="THV220" s="593"/>
      <c r="THW220" s="593"/>
      <c r="THX220" s="593"/>
      <c r="THY220" s="593"/>
      <c r="THZ220" s="593"/>
      <c r="TIA220" s="593"/>
      <c r="TIB220" s="593"/>
      <c r="TIC220" s="593"/>
      <c r="TID220" s="593"/>
      <c r="TIE220" s="593"/>
      <c r="TIF220" s="593"/>
      <c r="TIG220" s="593"/>
      <c r="TIH220" s="593"/>
      <c r="TII220" s="593"/>
      <c r="TIJ220" s="593"/>
      <c r="TIK220" s="593"/>
      <c r="TIL220" s="593"/>
      <c r="TIM220" s="593"/>
      <c r="TIN220" s="593"/>
      <c r="TIO220" s="593"/>
      <c r="TIP220" s="593"/>
      <c r="TIQ220" s="593"/>
      <c r="TIR220" s="593"/>
      <c r="TIS220" s="593"/>
      <c r="TIT220" s="593"/>
      <c r="TIU220" s="593"/>
      <c r="TIV220" s="593"/>
      <c r="TIW220" s="593"/>
      <c r="TIX220" s="593"/>
      <c r="TIY220" s="593"/>
      <c r="TIZ220" s="593"/>
      <c r="TJA220" s="593"/>
      <c r="TJB220" s="593"/>
      <c r="TJC220" s="593"/>
      <c r="TJD220" s="593"/>
      <c r="TJE220" s="593"/>
      <c r="TJF220" s="593"/>
      <c r="TJG220" s="593"/>
      <c r="TJH220" s="593"/>
      <c r="TJI220" s="593"/>
      <c r="TJJ220" s="593"/>
      <c r="TJK220" s="593"/>
      <c r="TJL220" s="593"/>
      <c r="TJM220" s="593"/>
      <c r="TJN220" s="593"/>
      <c r="TJO220" s="593"/>
      <c r="TJP220" s="593"/>
      <c r="TJQ220" s="593"/>
      <c r="TJR220" s="593"/>
      <c r="TJS220" s="593"/>
      <c r="TJT220" s="593"/>
      <c r="TJU220" s="593"/>
      <c r="TJV220" s="593"/>
      <c r="TJW220" s="593"/>
      <c r="TJX220" s="593"/>
      <c r="TJY220" s="593"/>
      <c r="TJZ220" s="593"/>
      <c r="TKA220" s="593"/>
      <c r="TKB220" s="593"/>
      <c r="TKC220" s="593"/>
      <c r="TKD220" s="593"/>
      <c r="TKE220" s="593"/>
      <c r="TKF220" s="593"/>
      <c r="TKG220" s="593"/>
      <c r="TKH220" s="593"/>
      <c r="TKI220" s="593"/>
      <c r="TKJ220" s="593"/>
      <c r="TKK220" s="593"/>
      <c r="TKL220" s="593"/>
      <c r="TKM220" s="593"/>
      <c r="TKN220" s="593"/>
      <c r="TKO220" s="593"/>
      <c r="TKP220" s="593"/>
      <c r="TKQ220" s="593"/>
      <c r="TKR220" s="593"/>
      <c r="TKS220" s="593"/>
      <c r="TKT220" s="593"/>
      <c r="TKU220" s="593"/>
      <c r="TKV220" s="593"/>
      <c r="TKW220" s="593"/>
      <c r="TKX220" s="593"/>
      <c r="TKY220" s="593"/>
      <c r="TKZ220" s="593"/>
      <c r="TLA220" s="593"/>
      <c r="TLB220" s="593"/>
      <c r="TLC220" s="593"/>
      <c r="TLD220" s="593"/>
      <c r="TLE220" s="593"/>
      <c r="TLF220" s="593"/>
      <c r="TLG220" s="593"/>
      <c r="TLH220" s="593"/>
      <c r="TLI220" s="593"/>
      <c r="TLJ220" s="593"/>
      <c r="TLK220" s="593"/>
      <c r="TLL220" s="593"/>
      <c r="TLM220" s="593"/>
      <c r="TLN220" s="593"/>
      <c r="TLO220" s="593"/>
      <c r="TLP220" s="593"/>
      <c r="TLQ220" s="593"/>
      <c r="TLR220" s="593"/>
      <c r="TLS220" s="593"/>
      <c r="TLT220" s="593"/>
      <c r="TLU220" s="593"/>
      <c r="TLV220" s="593"/>
      <c r="TLW220" s="593"/>
      <c r="TLX220" s="593"/>
      <c r="TLY220" s="593"/>
      <c r="TLZ220" s="593"/>
      <c r="TMA220" s="593"/>
      <c r="TMB220" s="593"/>
      <c r="TMC220" s="593"/>
      <c r="TMD220" s="593"/>
      <c r="TME220" s="593"/>
      <c r="TMF220" s="593"/>
      <c r="TMG220" s="593"/>
      <c r="TMH220" s="593"/>
      <c r="TMI220" s="593"/>
      <c r="TMJ220" s="593"/>
      <c r="TMK220" s="593"/>
      <c r="TML220" s="593"/>
      <c r="TMM220" s="593"/>
      <c r="TMN220" s="593"/>
      <c r="TMO220" s="593"/>
      <c r="TMP220" s="593"/>
      <c r="TMQ220" s="593"/>
      <c r="TMR220" s="593"/>
      <c r="TMS220" s="593"/>
      <c r="TMT220" s="593"/>
      <c r="TMU220" s="593"/>
      <c r="TMV220" s="593"/>
      <c r="TMW220" s="593"/>
      <c r="TMX220" s="593"/>
      <c r="TMY220" s="593"/>
      <c r="TMZ220" s="593"/>
      <c r="TNA220" s="593"/>
      <c r="TNB220" s="593"/>
      <c r="TNC220" s="593"/>
      <c r="TND220" s="593"/>
      <c r="TNE220" s="593"/>
      <c r="TNF220" s="593"/>
      <c r="TNG220" s="593"/>
      <c r="TNH220" s="593"/>
      <c r="TNI220" s="593"/>
      <c r="TNJ220" s="593"/>
      <c r="TNK220" s="593"/>
      <c r="TNL220" s="593"/>
      <c r="TNM220" s="593"/>
      <c r="TNN220" s="593"/>
      <c r="TNO220" s="593"/>
      <c r="TNP220" s="593"/>
      <c r="TNQ220" s="593"/>
      <c r="TNR220" s="593"/>
      <c r="TNS220" s="593"/>
      <c r="TNT220" s="593"/>
      <c r="TNU220" s="593"/>
      <c r="TNV220" s="593"/>
      <c r="TNW220" s="593"/>
      <c r="TNX220" s="593"/>
      <c r="TNY220" s="593"/>
      <c r="TNZ220" s="593"/>
      <c r="TOA220" s="593"/>
      <c r="TOB220" s="593"/>
      <c r="TOC220" s="593"/>
      <c r="TOD220" s="593"/>
      <c r="TOE220" s="593"/>
      <c r="TOF220" s="593"/>
      <c r="TOG220" s="593"/>
      <c r="TOH220" s="593"/>
      <c r="TOI220" s="593"/>
      <c r="TOJ220" s="593"/>
      <c r="TOK220" s="593"/>
      <c r="TOL220" s="593"/>
      <c r="TOM220" s="593"/>
      <c r="TON220" s="593"/>
      <c r="TOO220" s="593"/>
      <c r="TOP220" s="593"/>
      <c r="TOQ220" s="593"/>
      <c r="TOR220" s="593"/>
      <c r="TOS220" s="593"/>
      <c r="TOT220" s="593"/>
      <c r="TOU220" s="593"/>
      <c r="TOV220" s="593"/>
      <c r="TOW220" s="593"/>
      <c r="TOX220" s="593"/>
      <c r="TOY220" s="593"/>
      <c r="TOZ220" s="593"/>
      <c r="TPA220" s="593"/>
      <c r="TPB220" s="593"/>
      <c r="TPC220" s="593"/>
      <c r="TPD220" s="593"/>
      <c r="TPE220" s="593"/>
      <c r="TPF220" s="593"/>
      <c r="TPG220" s="593"/>
      <c r="TPH220" s="593"/>
      <c r="TPI220" s="593"/>
      <c r="TPJ220" s="593"/>
      <c r="TPK220" s="593"/>
      <c r="TPL220" s="593"/>
      <c r="TPM220" s="593"/>
      <c r="TPN220" s="593"/>
      <c r="TPO220" s="593"/>
      <c r="TPP220" s="593"/>
      <c r="TPQ220" s="593"/>
      <c r="TPR220" s="593"/>
      <c r="TPS220" s="593"/>
      <c r="TPT220" s="593"/>
      <c r="TPU220" s="593"/>
      <c r="TPV220" s="593"/>
      <c r="TPW220" s="593"/>
      <c r="TPX220" s="593"/>
      <c r="TPY220" s="593"/>
      <c r="TPZ220" s="593"/>
      <c r="TQA220" s="593"/>
      <c r="TQB220" s="593"/>
      <c r="TQC220" s="593"/>
      <c r="TQD220" s="593"/>
      <c r="TQE220" s="593"/>
      <c r="TQF220" s="593"/>
      <c r="TQG220" s="593"/>
      <c r="TQH220" s="593"/>
      <c r="TQI220" s="593"/>
      <c r="TQJ220" s="593"/>
      <c r="TQK220" s="593"/>
      <c r="TQL220" s="593"/>
      <c r="TQM220" s="593"/>
      <c r="TQN220" s="593"/>
      <c r="TQO220" s="593"/>
      <c r="TQP220" s="593"/>
      <c r="TQQ220" s="593"/>
      <c r="TQR220" s="593"/>
      <c r="TQS220" s="593"/>
      <c r="TQT220" s="593"/>
      <c r="TQU220" s="593"/>
      <c r="TQV220" s="593"/>
      <c r="TQW220" s="593"/>
      <c r="TQX220" s="593"/>
      <c r="TQY220" s="593"/>
      <c r="TQZ220" s="593"/>
      <c r="TRA220" s="593"/>
      <c r="TRB220" s="593"/>
      <c r="TRC220" s="593"/>
      <c r="TRD220" s="593"/>
      <c r="TRE220" s="593"/>
      <c r="TRF220" s="593"/>
      <c r="TRG220" s="593"/>
      <c r="TRH220" s="593"/>
      <c r="TRI220" s="593"/>
      <c r="TRJ220" s="593"/>
      <c r="TRK220" s="593"/>
      <c r="TRL220" s="593"/>
      <c r="TRM220" s="593"/>
      <c r="TRN220" s="593"/>
      <c r="TRO220" s="593"/>
      <c r="TRP220" s="593"/>
      <c r="TRQ220" s="593"/>
      <c r="TRR220" s="593"/>
      <c r="TRS220" s="593"/>
      <c r="TRT220" s="593"/>
      <c r="TRU220" s="593"/>
      <c r="TRV220" s="593"/>
      <c r="TRW220" s="593"/>
      <c r="TRX220" s="593"/>
      <c r="TRY220" s="593"/>
      <c r="TRZ220" s="593"/>
      <c r="TSA220" s="593"/>
      <c r="TSB220" s="593"/>
      <c r="TSC220" s="593"/>
      <c r="TSD220" s="593"/>
      <c r="TSE220" s="593"/>
      <c r="TSF220" s="593"/>
      <c r="TSG220" s="593"/>
      <c r="TSH220" s="593"/>
      <c r="TSI220" s="593"/>
      <c r="TSJ220" s="593"/>
      <c r="TSK220" s="593"/>
      <c r="TSL220" s="593"/>
      <c r="TSM220" s="593"/>
      <c r="TSN220" s="593"/>
      <c r="TSO220" s="593"/>
      <c r="TSP220" s="593"/>
      <c r="TSQ220" s="593"/>
      <c r="TSR220" s="593"/>
      <c r="TSS220" s="593"/>
      <c r="TST220" s="593"/>
      <c r="TSU220" s="593"/>
      <c r="TSV220" s="593"/>
      <c r="TSW220" s="593"/>
      <c r="TSX220" s="593"/>
      <c r="TSY220" s="593"/>
      <c r="TSZ220" s="593"/>
      <c r="TTA220" s="593"/>
      <c r="TTB220" s="593"/>
      <c r="TTC220" s="593"/>
      <c r="TTD220" s="593"/>
      <c r="TTE220" s="593"/>
      <c r="TTF220" s="593"/>
      <c r="TTG220" s="593"/>
      <c r="TTH220" s="593"/>
      <c r="TTI220" s="593"/>
      <c r="TTJ220" s="593"/>
      <c r="TTK220" s="593"/>
      <c r="TTL220" s="593"/>
      <c r="TTM220" s="593"/>
      <c r="TTN220" s="593"/>
      <c r="TTO220" s="593"/>
      <c r="TTP220" s="593"/>
      <c r="TTQ220" s="593"/>
      <c r="TTR220" s="593"/>
      <c r="TTS220" s="593"/>
      <c r="TTT220" s="593"/>
      <c r="TTU220" s="593"/>
      <c r="TTV220" s="593"/>
      <c r="TTW220" s="593"/>
      <c r="TTX220" s="593"/>
      <c r="TTY220" s="593"/>
      <c r="TTZ220" s="593"/>
      <c r="TUA220" s="593"/>
      <c r="TUB220" s="593"/>
      <c r="TUC220" s="593"/>
      <c r="TUD220" s="593"/>
      <c r="TUE220" s="593"/>
      <c r="TUF220" s="593"/>
      <c r="TUG220" s="593"/>
      <c r="TUH220" s="593"/>
      <c r="TUI220" s="593"/>
      <c r="TUJ220" s="593"/>
      <c r="TUK220" s="593"/>
      <c r="TUL220" s="593"/>
      <c r="TUM220" s="593"/>
      <c r="TUN220" s="593"/>
      <c r="TUO220" s="593"/>
      <c r="TUP220" s="593"/>
      <c r="TUQ220" s="593"/>
      <c r="TUR220" s="593"/>
      <c r="TUS220" s="593"/>
      <c r="TUT220" s="593"/>
      <c r="TUU220" s="593"/>
      <c r="TUV220" s="593"/>
      <c r="TUW220" s="593"/>
      <c r="TUX220" s="593"/>
      <c r="TUY220" s="593"/>
      <c r="TUZ220" s="593"/>
      <c r="TVA220" s="593"/>
      <c r="TVB220" s="593"/>
      <c r="TVC220" s="593"/>
      <c r="TVD220" s="593"/>
      <c r="TVE220" s="593"/>
      <c r="TVF220" s="593"/>
      <c r="TVG220" s="593"/>
      <c r="TVH220" s="593"/>
      <c r="TVI220" s="593"/>
      <c r="TVJ220" s="593"/>
      <c r="TVK220" s="593"/>
      <c r="TVL220" s="593"/>
      <c r="TVM220" s="593"/>
      <c r="TVN220" s="593"/>
      <c r="TVO220" s="593"/>
      <c r="TVP220" s="593"/>
      <c r="TVQ220" s="593"/>
      <c r="TVR220" s="593"/>
      <c r="TVS220" s="593"/>
      <c r="TVT220" s="593"/>
      <c r="TVU220" s="593"/>
      <c r="TVV220" s="593"/>
      <c r="TVW220" s="593"/>
      <c r="TVX220" s="593"/>
      <c r="TVY220" s="593"/>
      <c r="TVZ220" s="593"/>
      <c r="TWA220" s="593"/>
      <c r="TWB220" s="593"/>
      <c r="TWC220" s="593"/>
      <c r="TWD220" s="593"/>
      <c r="TWE220" s="593"/>
      <c r="TWF220" s="593"/>
      <c r="TWG220" s="593"/>
      <c r="TWH220" s="593"/>
      <c r="TWI220" s="593"/>
      <c r="TWJ220" s="593"/>
      <c r="TWK220" s="593"/>
      <c r="TWL220" s="593"/>
      <c r="TWM220" s="593"/>
      <c r="TWN220" s="593"/>
      <c r="TWO220" s="593"/>
      <c r="TWP220" s="593"/>
      <c r="TWQ220" s="593"/>
      <c r="TWR220" s="593"/>
      <c r="TWS220" s="593"/>
      <c r="TWT220" s="593"/>
      <c r="TWU220" s="593"/>
      <c r="TWV220" s="593"/>
      <c r="TWW220" s="593"/>
      <c r="TWX220" s="593"/>
      <c r="TWY220" s="593"/>
      <c r="TWZ220" s="593"/>
      <c r="TXA220" s="593"/>
      <c r="TXB220" s="593"/>
      <c r="TXC220" s="593"/>
      <c r="TXD220" s="593"/>
      <c r="TXE220" s="593"/>
      <c r="TXF220" s="593"/>
      <c r="TXG220" s="593"/>
      <c r="TXH220" s="593"/>
      <c r="TXI220" s="593"/>
      <c r="TXJ220" s="593"/>
      <c r="TXK220" s="593"/>
      <c r="TXL220" s="593"/>
      <c r="TXM220" s="593"/>
      <c r="TXN220" s="593"/>
      <c r="TXO220" s="593"/>
      <c r="TXP220" s="593"/>
      <c r="TXQ220" s="593"/>
      <c r="TXR220" s="593"/>
      <c r="TXS220" s="593"/>
      <c r="TXT220" s="593"/>
      <c r="TXU220" s="593"/>
      <c r="TXV220" s="593"/>
      <c r="TXW220" s="593"/>
      <c r="TXX220" s="593"/>
      <c r="TXY220" s="593"/>
      <c r="TXZ220" s="593"/>
      <c r="TYA220" s="593"/>
      <c r="TYB220" s="593"/>
      <c r="TYC220" s="593"/>
      <c r="TYD220" s="593"/>
      <c r="TYE220" s="593"/>
      <c r="TYF220" s="593"/>
      <c r="TYG220" s="593"/>
      <c r="TYH220" s="593"/>
      <c r="TYI220" s="593"/>
      <c r="TYJ220" s="593"/>
      <c r="TYK220" s="593"/>
      <c r="TYL220" s="593"/>
      <c r="TYM220" s="593"/>
      <c r="TYN220" s="593"/>
      <c r="TYO220" s="593"/>
      <c r="TYP220" s="593"/>
      <c r="TYQ220" s="593"/>
      <c r="TYR220" s="593"/>
      <c r="TYS220" s="593"/>
      <c r="TYT220" s="593"/>
      <c r="TYU220" s="593"/>
      <c r="TYV220" s="593"/>
      <c r="TYW220" s="593"/>
      <c r="TYX220" s="593"/>
      <c r="TYY220" s="593"/>
      <c r="TYZ220" s="593"/>
      <c r="TZA220" s="593"/>
      <c r="TZB220" s="593"/>
      <c r="TZC220" s="593"/>
      <c r="TZD220" s="593"/>
      <c r="TZE220" s="593"/>
      <c r="TZF220" s="593"/>
      <c r="TZG220" s="593"/>
      <c r="TZH220" s="593"/>
      <c r="TZI220" s="593"/>
      <c r="TZJ220" s="593"/>
      <c r="TZK220" s="593"/>
      <c r="TZL220" s="593"/>
      <c r="TZM220" s="593"/>
      <c r="TZN220" s="593"/>
      <c r="TZO220" s="593"/>
      <c r="TZP220" s="593"/>
      <c r="TZQ220" s="593"/>
      <c r="TZR220" s="593"/>
      <c r="TZS220" s="593"/>
      <c r="TZT220" s="593"/>
      <c r="TZU220" s="593"/>
      <c r="TZV220" s="593"/>
      <c r="TZW220" s="593"/>
      <c r="TZX220" s="593"/>
      <c r="TZY220" s="593"/>
      <c r="TZZ220" s="593"/>
      <c r="UAA220" s="593"/>
      <c r="UAB220" s="593"/>
      <c r="UAC220" s="593"/>
      <c r="UAD220" s="593"/>
      <c r="UAE220" s="593"/>
      <c r="UAF220" s="593"/>
      <c r="UAG220" s="593"/>
      <c r="UAH220" s="593"/>
      <c r="UAI220" s="593"/>
      <c r="UAJ220" s="593"/>
      <c r="UAK220" s="593"/>
      <c r="UAL220" s="593"/>
      <c r="UAM220" s="593"/>
      <c r="UAN220" s="593"/>
      <c r="UAO220" s="593"/>
      <c r="UAP220" s="593"/>
      <c r="UAQ220" s="593"/>
      <c r="UAR220" s="593"/>
      <c r="UAS220" s="593"/>
      <c r="UAT220" s="593"/>
      <c r="UAU220" s="593"/>
      <c r="UAV220" s="593"/>
      <c r="UAW220" s="593"/>
      <c r="UAX220" s="593"/>
      <c r="UAY220" s="593"/>
      <c r="UAZ220" s="593"/>
      <c r="UBA220" s="593"/>
      <c r="UBB220" s="593"/>
      <c r="UBC220" s="593"/>
      <c r="UBD220" s="593"/>
      <c r="UBE220" s="593"/>
      <c r="UBF220" s="593"/>
      <c r="UBG220" s="593"/>
      <c r="UBH220" s="593"/>
      <c r="UBI220" s="593"/>
      <c r="UBJ220" s="593"/>
      <c r="UBK220" s="593"/>
      <c r="UBL220" s="593"/>
      <c r="UBM220" s="593"/>
      <c r="UBN220" s="593"/>
      <c r="UBO220" s="593"/>
      <c r="UBP220" s="593"/>
      <c r="UBQ220" s="593"/>
      <c r="UBR220" s="593"/>
      <c r="UBS220" s="593"/>
      <c r="UBT220" s="593"/>
      <c r="UBU220" s="593"/>
      <c r="UBV220" s="593"/>
      <c r="UBW220" s="593"/>
      <c r="UBX220" s="593"/>
      <c r="UBY220" s="593"/>
      <c r="UBZ220" s="593"/>
      <c r="UCA220" s="593"/>
      <c r="UCB220" s="593"/>
      <c r="UCC220" s="593"/>
      <c r="UCD220" s="593"/>
      <c r="UCE220" s="593"/>
      <c r="UCF220" s="593"/>
      <c r="UCG220" s="593"/>
      <c r="UCH220" s="593"/>
      <c r="UCI220" s="593"/>
      <c r="UCJ220" s="593"/>
      <c r="UCK220" s="593"/>
      <c r="UCL220" s="593"/>
      <c r="UCM220" s="593"/>
      <c r="UCN220" s="593"/>
      <c r="UCO220" s="593"/>
      <c r="UCP220" s="593"/>
      <c r="UCQ220" s="593"/>
      <c r="UCR220" s="593"/>
      <c r="UCS220" s="593"/>
      <c r="UCT220" s="593"/>
      <c r="UCU220" s="593"/>
      <c r="UCV220" s="593"/>
      <c r="UCW220" s="593"/>
      <c r="UCX220" s="593"/>
      <c r="UCY220" s="593"/>
      <c r="UCZ220" s="593"/>
      <c r="UDA220" s="593"/>
      <c r="UDB220" s="593"/>
      <c r="UDC220" s="593"/>
      <c r="UDD220" s="593"/>
      <c r="UDE220" s="593"/>
      <c r="UDF220" s="593"/>
      <c r="UDG220" s="593"/>
      <c r="UDH220" s="593"/>
      <c r="UDI220" s="593"/>
      <c r="UDJ220" s="593"/>
      <c r="UDK220" s="593"/>
      <c r="UDL220" s="593"/>
      <c r="UDM220" s="593"/>
      <c r="UDN220" s="593"/>
      <c r="UDO220" s="593"/>
      <c r="UDP220" s="593"/>
      <c r="UDQ220" s="593"/>
      <c r="UDR220" s="593"/>
      <c r="UDS220" s="593"/>
      <c r="UDT220" s="593"/>
      <c r="UDU220" s="593"/>
      <c r="UDV220" s="593"/>
      <c r="UDW220" s="593"/>
      <c r="UDX220" s="593"/>
      <c r="UDY220" s="593"/>
      <c r="UDZ220" s="593"/>
      <c r="UEA220" s="593"/>
      <c r="UEB220" s="593"/>
      <c r="UEC220" s="593"/>
      <c r="UED220" s="593"/>
      <c r="UEE220" s="593"/>
      <c r="UEF220" s="593"/>
      <c r="UEG220" s="593"/>
      <c r="UEH220" s="593"/>
      <c r="UEI220" s="593"/>
      <c r="UEJ220" s="593"/>
      <c r="UEK220" s="593"/>
      <c r="UEL220" s="593"/>
      <c r="UEM220" s="593"/>
      <c r="UEN220" s="593"/>
      <c r="UEO220" s="593"/>
      <c r="UEP220" s="593"/>
      <c r="UEQ220" s="593"/>
      <c r="UER220" s="593"/>
      <c r="UES220" s="593"/>
      <c r="UET220" s="593"/>
      <c r="UEU220" s="593"/>
      <c r="UEV220" s="593"/>
      <c r="UEW220" s="593"/>
      <c r="UEX220" s="593"/>
      <c r="UEY220" s="593"/>
      <c r="UEZ220" s="593"/>
      <c r="UFA220" s="593"/>
      <c r="UFB220" s="593"/>
      <c r="UFC220" s="593"/>
      <c r="UFD220" s="593"/>
      <c r="UFE220" s="593"/>
      <c r="UFF220" s="593"/>
      <c r="UFG220" s="593"/>
      <c r="UFH220" s="593"/>
      <c r="UFI220" s="593"/>
      <c r="UFJ220" s="593"/>
      <c r="UFK220" s="593"/>
      <c r="UFL220" s="593"/>
      <c r="UFM220" s="593"/>
      <c r="UFN220" s="593"/>
      <c r="UFO220" s="593"/>
      <c r="UFP220" s="593"/>
      <c r="UFQ220" s="593"/>
      <c r="UFR220" s="593"/>
      <c r="UFS220" s="593"/>
      <c r="UFT220" s="593"/>
      <c r="UFU220" s="593"/>
      <c r="UFV220" s="593"/>
      <c r="UFW220" s="593"/>
      <c r="UFX220" s="593"/>
      <c r="UFY220" s="593"/>
      <c r="UFZ220" s="593"/>
      <c r="UGA220" s="593"/>
      <c r="UGB220" s="593"/>
      <c r="UGC220" s="593"/>
      <c r="UGD220" s="593"/>
      <c r="UGE220" s="593"/>
      <c r="UGF220" s="593"/>
      <c r="UGG220" s="593"/>
      <c r="UGH220" s="593"/>
      <c r="UGI220" s="593"/>
      <c r="UGJ220" s="593"/>
      <c r="UGK220" s="593"/>
      <c r="UGL220" s="593"/>
      <c r="UGM220" s="593"/>
      <c r="UGN220" s="593"/>
      <c r="UGO220" s="593"/>
      <c r="UGP220" s="593"/>
      <c r="UGQ220" s="593"/>
      <c r="UGR220" s="593"/>
      <c r="UGS220" s="593"/>
      <c r="UGT220" s="593"/>
      <c r="UGU220" s="593"/>
      <c r="UGV220" s="593"/>
      <c r="UGW220" s="593"/>
      <c r="UGX220" s="593"/>
      <c r="UGY220" s="593"/>
      <c r="UGZ220" s="593"/>
      <c r="UHA220" s="593"/>
      <c r="UHB220" s="593"/>
      <c r="UHC220" s="593"/>
      <c r="UHD220" s="593"/>
      <c r="UHE220" s="593"/>
      <c r="UHF220" s="593"/>
      <c r="UHG220" s="593"/>
      <c r="UHH220" s="593"/>
      <c r="UHI220" s="593"/>
      <c r="UHJ220" s="593"/>
      <c r="UHK220" s="593"/>
      <c r="UHL220" s="593"/>
      <c r="UHM220" s="593"/>
      <c r="UHN220" s="593"/>
      <c r="UHO220" s="593"/>
      <c r="UHP220" s="593"/>
      <c r="UHQ220" s="593"/>
      <c r="UHR220" s="593"/>
      <c r="UHS220" s="593"/>
      <c r="UHT220" s="593"/>
      <c r="UHU220" s="593"/>
      <c r="UHV220" s="593"/>
      <c r="UHW220" s="593"/>
      <c r="UHX220" s="593"/>
      <c r="UHY220" s="593"/>
      <c r="UHZ220" s="593"/>
      <c r="UIA220" s="593"/>
      <c r="UIB220" s="593"/>
      <c r="UIC220" s="593"/>
      <c r="UID220" s="593"/>
      <c r="UIE220" s="593"/>
      <c r="UIF220" s="593"/>
      <c r="UIG220" s="593"/>
      <c r="UIH220" s="593"/>
      <c r="UII220" s="593"/>
      <c r="UIJ220" s="593"/>
      <c r="UIK220" s="593"/>
      <c r="UIL220" s="593"/>
      <c r="UIM220" s="593"/>
      <c r="UIN220" s="593"/>
      <c r="UIO220" s="593"/>
      <c r="UIP220" s="593"/>
      <c r="UIQ220" s="593"/>
      <c r="UIR220" s="593"/>
      <c r="UIS220" s="593"/>
      <c r="UIT220" s="593"/>
      <c r="UIU220" s="593"/>
      <c r="UIV220" s="593"/>
      <c r="UIW220" s="593"/>
      <c r="UIX220" s="593"/>
      <c r="UIY220" s="593"/>
      <c r="UIZ220" s="593"/>
      <c r="UJA220" s="593"/>
      <c r="UJB220" s="593"/>
      <c r="UJC220" s="593"/>
      <c r="UJD220" s="593"/>
      <c r="UJE220" s="593"/>
      <c r="UJF220" s="593"/>
      <c r="UJG220" s="593"/>
      <c r="UJH220" s="593"/>
      <c r="UJI220" s="593"/>
      <c r="UJJ220" s="593"/>
      <c r="UJK220" s="593"/>
      <c r="UJL220" s="593"/>
      <c r="UJM220" s="593"/>
      <c r="UJN220" s="593"/>
      <c r="UJO220" s="593"/>
      <c r="UJP220" s="593"/>
      <c r="UJQ220" s="593"/>
      <c r="UJR220" s="593"/>
      <c r="UJS220" s="593"/>
      <c r="UJT220" s="593"/>
      <c r="UJU220" s="593"/>
      <c r="UJV220" s="593"/>
      <c r="UJW220" s="593"/>
      <c r="UJX220" s="593"/>
      <c r="UJY220" s="593"/>
      <c r="UJZ220" s="593"/>
      <c r="UKA220" s="593"/>
      <c r="UKB220" s="593"/>
      <c r="UKC220" s="593"/>
      <c r="UKD220" s="593"/>
      <c r="UKE220" s="593"/>
      <c r="UKF220" s="593"/>
      <c r="UKG220" s="593"/>
      <c r="UKH220" s="593"/>
      <c r="UKI220" s="593"/>
      <c r="UKJ220" s="593"/>
      <c r="UKK220" s="593"/>
      <c r="UKL220" s="593"/>
      <c r="UKM220" s="593"/>
      <c r="UKN220" s="593"/>
      <c r="UKO220" s="593"/>
      <c r="UKP220" s="593"/>
      <c r="UKQ220" s="593"/>
      <c r="UKR220" s="593"/>
      <c r="UKS220" s="593"/>
      <c r="UKT220" s="593"/>
      <c r="UKU220" s="593"/>
      <c r="UKV220" s="593"/>
      <c r="UKW220" s="593"/>
      <c r="UKX220" s="593"/>
      <c r="UKY220" s="593"/>
      <c r="UKZ220" s="593"/>
      <c r="ULA220" s="593"/>
      <c r="ULB220" s="593"/>
      <c r="ULC220" s="593"/>
      <c r="ULD220" s="593"/>
      <c r="ULE220" s="593"/>
      <c r="ULF220" s="593"/>
      <c r="ULG220" s="593"/>
      <c r="ULH220" s="593"/>
      <c r="ULI220" s="593"/>
      <c r="ULJ220" s="593"/>
      <c r="ULK220" s="593"/>
      <c r="ULL220" s="593"/>
      <c r="ULM220" s="593"/>
      <c r="ULN220" s="593"/>
      <c r="ULO220" s="593"/>
      <c r="ULP220" s="593"/>
      <c r="ULQ220" s="593"/>
      <c r="ULR220" s="593"/>
      <c r="ULS220" s="593"/>
      <c r="ULT220" s="593"/>
      <c r="ULU220" s="593"/>
      <c r="ULV220" s="593"/>
      <c r="ULW220" s="593"/>
      <c r="ULX220" s="593"/>
      <c r="ULY220" s="593"/>
      <c r="ULZ220" s="593"/>
      <c r="UMA220" s="593"/>
      <c r="UMB220" s="593"/>
      <c r="UMC220" s="593"/>
      <c r="UMD220" s="593"/>
      <c r="UME220" s="593"/>
      <c r="UMF220" s="593"/>
      <c r="UMG220" s="593"/>
      <c r="UMH220" s="593"/>
      <c r="UMI220" s="593"/>
      <c r="UMJ220" s="593"/>
      <c r="UMK220" s="593"/>
      <c r="UML220" s="593"/>
      <c r="UMM220" s="593"/>
      <c r="UMN220" s="593"/>
      <c r="UMO220" s="593"/>
      <c r="UMP220" s="593"/>
      <c r="UMQ220" s="593"/>
      <c r="UMR220" s="593"/>
      <c r="UMS220" s="593"/>
      <c r="UMT220" s="593"/>
      <c r="UMU220" s="593"/>
      <c r="UMV220" s="593"/>
      <c r="UMW220" s="593"/>
      <c r="UMX220" s="593"/>
      <c r="UMY220" s="593"/>
      <c r="UMZ220" s="593"/>
      <c r="UNA220" s="593"/>
      <c r="UNB220" s="593"/>
      <c r="UNC220" s="593"/>
      <c r="UND220" s="593"/>
      <c r="UNE220" s="593"/>
      <c r="UNF220" s="593"/>
      <c r="UNG220" s="593"/>
      <c r="UNH220" s="593"/>
      <c r="UNI220" s="593"/>
      <c r="UNJ220" s="593"/>
      <c r="UNK220" s="593"/>
      <c r="UNL220" s="593"/>
      <c r="UNM220" s="593"/>
      <c r="UNN220" s="593"/>
      <c r="UNO220" s="593"/>
      <c r="UNP220" s="593"/>
      <c r="UNQ220" s="593"/>
      <c r="UNR220" s="593"/>
      <c r="UNS220" s="593"/>
      <c r="UNT220" s="593"/>
      <c r="UNU220" s="593"/>
      <c r="UNV220" s="593"/>
      <c r="UNW220" s="593"/>
      <c r="UNX220" s="593"/>
      <c r="UNY220" s="593"/>
      <c r="UNZ220" s="593"/>
      <c r="UOA220" s="593"/>
      <c r="UOB220" s="593"/>
      <c r="UOC220" s="593"/>
      <c r="UOD220" s="593"/>
      <c r="UOE220" s="593"/>
      <c r="UOF220" s="593"/>
      <c r="UOG220" s="593"/>
      <c r="UOH220" s="593"/>
      <c r="UOI220" s="593"/>
      <c r="UOJ220" s="593"/>
      <c r="UOK220" s="593"/>
      <c r="UOL220" s="593"/>
      <c r="UOM220" s="593"/>
      <c r="UON220" s="593"/>
      <c r="UOO220" s="593"/>
      <c r="UOP220" s="593"/>
      <c r="UOQ220" s="593"/>
      <c r="UOR220" s="593"/>
      <c r="UOS220" s="593"/>
      <c r="UOT220" s="593"/>
      <c r="UOU220" s="593"/>
      <c r="UOV220" s="593"/>
      <c r="UOW220" s="593"/>
      <c r="UOX220" s="593"/>
      <c r="UOY220" s="593"/>
      <c r="UOZ220" s="593"/>
      <c r="UPA220" s="593"/>
      <c r="UPB220" s="593"/>
      <c r="UPC220" s="593"/>
      <c r="UPD220" s="593"/>
      <c r="UPE220" s="593"/>
      <c r="UPF220" s="593"/>
      <c r="UPG220" s="593"/>
      <c r="UPH220" s="593"/>
      <c r="UPI220" s="593"/>
      <c r="UPJ220" s="593"/>
      <c r="UPK220" s="593"/>
      <c r="UPL220" s="593"/>
      <c r="UPM220" s="593"/>
      <c r="UPN220" s="593"/>
      <c r="UPO220" s="593"/>
      <c r="UPP220" s="593"/>
      <c r="UPQ220" s="593"/>
      <c r="UPR220" s="593"/>
      <c r="UPS220" s="593"/>
      <c r="UPT220" s="593"/>
      <c r="UPU220" s="593"/>
      <c r="UPV220" s="593"/>
      <c r="UPW220" s="593"/>
      <c r="UPX220" s="593"/>
      <c r="UPY220" s="593"/>
      <c r="UPZ220" s="593"/>
      <c r="UQA220" s="593"/>
      <c r="UQB220" s="593"/>
      <c r="UQC220" s="593"/>
      <c r="UQD220" s="593"/>
      <c r="UQE220" s="593"/>
      <c r="UQF220" s="593"/>
      <c r="UQG220" s="593"/>
      <c r="UQH220" s="593"/>
      <c r="UQI220" s="593"/>
      <c r="UQJ220" s="593"/>
      <c r="UQK220" s="593"/>
      <c r="UQL220" s="593"/>
      <c r="UQM220" s="593"/>
      <c r="UQN220" s="593"/>
      <c r="UQO220" s="593"/>
      <c r="UQP220" s="593"/>
      <c r="UQQ220" s="593"/>
      <c r="UQR220" s="593"/>
      <c r="UQS220" s="593"/>
      <c r="UQT220" s="593"/>
      <c r="UQU220" s="593"/>
      <c r="UQV220" s="593"/>
      <c r="UQW220" s="593"/>
      <c r="UQX220" s="593"/>
      <c r="UQY220" s="593"/>
      <c r="UQZ220" s="593"/>
      <c r="URA220" s="593"/>
      <c r="URB220" s="593"/>
      <c r="URC220" s="593"/>
      <c r="URD220" s="593"/>
      <c r="URE220" s="593"/>
      <c r="URF220" s="593"/>
      <c r="URG220" s="593"/>
      <c r="URH220" s="593"/>
      <c r="URI220" s="593"/>
      <c r="URJ220" s="593"/>
      <c r="URK220" s="593"/>
      <c r="URL220" s="593"/>
      <c r="URM220" s="593"/>
      <c r="URN220" s="593"/>
      <c r="URO220" s="593"/>
      <c r="URP220" s="593"/>
      <c r="URQ220" s="593"/>
      <c r="URR220" s="593"/>
      <c r="URS220" s="593"/>
      <c r="URT220" s="593"/>
      <c r="URU220" s="593"/>
      <c r="URV220" s="593"/>
      <c r="URW220" s="593"/>
      <c r="URX220" s="593"/>
      <c r="URY220" s="593"/>
      <c r="URZ220" s="593"/>
      <c r="USA220" s="593"/>
      <c r="USB220" s="593"/>
      <c r="USC220" s="593"/>
      <c r="USD220" s="593"/>
      <c r="USE220" s="593"/>
      <c r="USF220" s="593"/>
      <c r="USG220" s="593"/>
      <c r="USH220" s="593"/>
      <c r="USI220" s="593"/>
      <c r="USJ220" s="593"/>
      <c r="USK220" s="593"/>
      <c r="USL220" s="593"/>
      <c r="USM220" s="593"/>
      <c r="USN220" s="593"/>
      <c r="USO220" s="593"/>
      <c r="USP220" s="593"/>
      <c r="USQ220" s="593"/>
      <c r="USR220" s="593"/>
      <c r="USS220" s="593"/>
      <c r="UST220" s="593"/>
      <c r="USU220" s="593"/>
      <c r="USV220" s="593"/>
      <c r="USW220" s="593"/>
      <c r="USX220" s="593"/>
      <c r="USY220" s="593"/>
      <c r="USZ220" s="593"/>
      <c r="UTA220" s="593"/>
      <c r="UTB220" s="593"/>
      <c r="UTC220" s="593"/>
      <c r="UTD220" s="593"/>
      <c r="UTE220" s="593"/>
      <c r="UTF220" s="593"/>
      <c r="UTG220" s="593"/>
      <c r="UTH220" s="593"/>
      <c r="UTI220" s="593"/>
      <c r="UTJ220" s="593"/>
      <c r="UTK220" s="593"/>
      <c r="UTL220" s="593"/>
      <c r="UTM220" s="593"/>
      <c r="UTN220" s="593"/>
      <c r="UTO220" s="593"/>
      <c r="UTP220" s="593"/>
      <c r="UTQ220" s="593"/>
      <c r="UTR220" s="593"/>
      <c r="UTS220" s="593"/>
      <c r="UTT220" s="593"/>
      <c r="UTU220" s="593"/>
      <c r="UTV220" s="593"/>
      <c r="UTW220" s="593"/>
      <c r="UTX220" s="593"/>
      <c r="UTY220" s="593"/>
      <c r="UTZ220" s="593"/>
      <c r="UUA220" s="593"/>
      <c r="UUB220" s="593"/>
      <c r="UUC220" s="593"/>
      <c r="UUD220" s="593"/>
      <c r="UUE220" s="593"/>
      <c r="UUF220" s="593"/>
      <c r="UUG220" s="593"/>
      <c r="UUH220" s="593"/>
      <c r="UUI220" s="593"/>
      <c r="UUJ220" s="593"/>
      <c r="UUK220" s="593"/>
      <c r="UUL220" s="593"/>
      <c r="UUM220" s="593"/>
      <c r="UUN220" s="593"/>
      <c r="UUO220" s="593"/>
      <c r="UUP220" s="593"/>
      <c r="UUQ220" s="593"/>
      <c r="UUR220" s="593"/>
      <c r="UUS220" s="593"/>
      <c r="UUT220" s="593"/>
      <c r="UUU220" s="593"/>
      <c r="UUV220" s="593"/>
      <c r="UUW220" s="593"/>
      <c r="UUX220" s="593"/>
      <c r="UUY220" s="593"/>
      <c r="UUZ220" s="593"/>
      <c r="UVA220" s="593"/>
      <c r="UVB220" s="593"/>
      <c r="UVC220" s="593"/>
      <c r="UVD220" s="593"/>
      <c r="UVE220" s="593"/>
      <c r="UVF220" s="593"/>
      <c r="UVG220" s="593"/>
      <c r="UVH220" s="593"/>
      <c r="UVI220" s="593"/>
      <c r="UVJ220" s="593"/>
      <c r="UVK220" s="593"/>
      <c r="UVL220" s="593"/>
      <c r="UVM220" s="593"/>
      <c r="UVN220" s="593"/>
      <c r="UVO220" s="593"/>
      <c r="UVP220" s="593"/>
      <c r="UVQ220" s="593"/>
      <c r="UVR220" s="593"/>
      <c r="UVS220" s="593"/>
      <c r="UVT220" s="593"/>
      <c r="UVU220" s="593"/>
      <c r="UVV220" s="593"/>
      <c r="UVW220" s="593"/>
      <c r="UVX220" s="593"/>
      <c r="UVY220" s="593"/>
      <c r="UVZ220" s="593"/>
      <c r="UWA220" s="593"/>
      <c r="UWB220" s="593"/>
      <c r="UWC220" s="593"/>
      <c r="UWD220" s="593"/>
      <c r="UWE220" s="593"/>
      <c r="UWF220" s="593"/>
      <c r="UWG220" s="593"/>
      <c r="UWH220" s="593"/>
      <c r="UWI220" s="593"/>
      <c r="UWJ220" s="593"/>
      <c r="UWK220" s="593"/>
      <c r="UWL220" s="593"/>
      <c r="UWM220" s="593"/>
      <c r="UWN220" s="593"/>
      <c r="UWO220" s="593"/>
      <c r="UWP220" s="593"/>
      <c r="UWQ220" s="593"/>
      <c r="UWR220" s="593"/>
      <c r="UWS220" s="593"/>
      <c r="UWT220" s="593"/>
      <c r="UWU220" s="593"/>
      <c r="UWV220" s="593"/>
      <c r="UWW220" s="593"/>
      <c r="UWX220" s="593"/>
      <c r="UWY220" s="593"/>
      <c r="UWZ220" s="593"/>
      <c r="UXA220" s="593"/>
      <c r="UXB220" s="593"/>
      <c r="UXC220" s="593"/>
      <c r="UXD220" s="593"/>
      <c r="UXE220" s="593"/>
      <c r="UXF220" s="593"/>
      <c r="UXG220" s="593"/>
      <c r="UXH220" s="593"/>
      <c r="UXI220" s="593"/>
      <c r="UXJ220" s="593"/>
      <c r="UXK220" s="593"/>
      <c r="UXL220" s="593"/>
      <c r="UXM220" s="593"/>
      <c r="UXN220" s="593"/>
      <c r="UXO220" s="593"/>
      <c r="UXP220" s="593"/>
      <c r="UXQ220" s="593"/>
      <c r="UXR220" s="593"/>
      <c r="UXS220" s="593"/>
      <c r="UXT220" s="593"/>
      <c r="UXU220" s="593"/>
      <c r="UXV220" s="593"/>
      <c r="UXW220" s="593"/>
      <c r="UXX220" s="593"/>
      <c r="UXY220" s="593"/>
      <c r="UXZ220" s="593"/>
      <c r="UYA220" s="593"/>
      <c r="UYB220" s="593"/>
      <c r="UYC220" s="593"/>
      <c r="UYD220" s="593"/>
      <c r="UYE220" s="593"/>
      <c r="UYF220" s="593"/>
      <c r="UYG220" s="593"/>
      <c r="UYH220" s="593"/>
      <c r="UYI220" s="593"/>
      <c r="UYJ220" s="593"/>
      <c r="UYK220" s="593"/>
      <c r="UYL220" s="593"/>
      <c r="UYM220" s="593"/>
      <c r="UYN220" s="593"/>
      <c r="UYO220" s="593"/>
      <c r="UYP220" s="593"/>
      <c r="UYQ220" s="593"/>
      <c r="UYR220" s="593"/>
      <c r="UYS220" s="593"/>
      <c r="UYT220" s="593"/>
      <c r="UYU220" s="593"/>
      <c r="UYV220" s="593"/>
      <c r="UYW220" s="593"/>
      <c r="UYX220" s="593"/>
      <c r="UYY220" s="593"/>
      <c r="UYZ220" s="593"/>
      <c r="UZA220" s="593"/>
      <c r="UZB220" s="593"/>
      <c r="UZC220" s="593"/>
      <c r="UZD220" s="593"/>
      <c r="UZE220" s="593"/>
      <c r="UZF220" s="593"/>
      <c r="UZG220" s="593"/>
      <c r="UZH220" s="593"/>
      <c r="UZI220" s="593"/>
      <c r="UZJ220" s="593"/>
      <c r="UZK220" s="593"/>
      <c r="UZL220" s="593"/>
      <c r="UZM220" s="593"/>
      <c r="UZN220" s="593"/>
      <c r="UZO220" s="593"/>
      <c r="UZP220" s="593"/>
      <c r="UZQ220" s="593"/>
      <c r="UZR220" s="593"/>
      <c r="UZS220" s="593"/>
      <c r="UZT220" s="593"/>
      <c r="UZU220" s="593"/>
      <c r="UZV220" s="593"/>
      <c r="UZW220" s="593"/>
      <c r="UZX220" s="593"/>
      <c r="UZY220" s="593"/>
      <c r="UZZ220" s="593"/>
      <c r="VAA220" s="593"/>
      <c r="VAB220" s="593"/>
      <c r="VAC220" s="593"/>
      <c r="VAD220" s="593"/>
      <c r="VAE220" s="593"/>
      <c r="VAF220" s="593"/>
      <c r="VAG220" s="593"/>
      <c r="VAH220" s="593"/>
      <c r="VAI220" s="593"/>
      <c r="VAJ220" s="593"/>
      <c r="VAK220" s="593"/>
      <c r="VAL220" s="593"/>
      <c r="VAM220" s="593"/>
      <c r="VAN220" s="593"/>
      <c r="VAO220" s="593"/>
      <c r="VAP220" s="593"/>
      <c r="VAQ220" s="593"/>
      <c r="VAR220" s="593"/>
      <c r="VAS220" s="593"/>
      <c r="VAT220" s="593"/>
      <c r="VAU220" s="593"/>
      <c r="VAV220" s="593"/>
      <c r="VAW220" s="593"/>
      <c r="VAX220" s="593"/>
      <c r="VAY220" s="593"/>
      <c r="VAZ220" s="593"/>
      <c r="VBA220" s="593"/>
      <c r="VBB220" s="593"/>
      <c r="VBC220" s="593"/>
      <c r="VBD220" s="593"/>
      <c r="VBE220" s="593"/>
      <c r="VBF220" s="593"/>
      <c r="VBG220" s="593"/>
      <c r="VBH220" s="593"/>
      <c r="VBI220" s="593"/>
      <c r="VBJ220" s="593"/>
      <c r="VBK220" s="593"/>
      <c r="VBL220" s="593"/>
      <c r="VBM220" s="593"/>
      <c r="VBN220" s="593"/>
      <c r="VBO220" s="593"/>
      <c r="VBP220" s="593"/>
      <c r="VBQ220" s="593"/>
      <c r="VBR220" s="593"/>
      <c r="VBS220" s="593"/>
      <c r="VBT220" s="593"/>
      <c r="VBU220" s="593"/>
      <c r="VBV220" s="593"/>
      <c r="VBW220" s="593"/>
      <c r="VBX220" s="593"/>
      <c r="VBY220" s="593"/>
      <c r="VBZ220" s="593"/>
      <c r="VCA220" s="593"/>
      <c r="VCB220" s="593"/>
      <c r="VCC220" s="593"/>
      <c r="VCD220" s="593"/>
      <c r="VCE220" s="593"/>
      <c r="VCF220" s="593"/>
      <c r="VCG220" s="593"/>
      <c r="VCH220" s="593"/>
      <c r="VCI220" s="593"/>
      <c r="VCJ220" s="593"/>
      <c r="VCK220" s="593"/>
      <c r="VCL220" s="593"/>
      <c r="VCM220" s="593"/>
      <c r="VCN220" s="593"/>
      <c r="VCO220" s="593"/>
      <c r="VCP220" s="593"/>
      <c r="VCQ220" s="593"/>
      <c r="VCR220" s="593"/>
      <c r="VCS220" s="593"/>
      <c r="VCT220" s="593"/>
      <c r="VCU220" s="593"/>
      <c r="VCV220" s="593"/>
      <c r="VCW220" s="593"/>
      <c r="VCX220" s="593"/>
      <c r="VCY220" s="593"/>
      <c r="VCZ220" s="593"/>
      <c r="VDA220" s="593"/>
      <c r="VDB220" s="593"/>
      <c r="VDC220" s="593"/>
      <c r="VDD220" s="593"/>
      <c r="VDE220" s="593"/>
      <c r="VDF220" s="593"/>
      <c r="VDG220" s="593"/>
      <c r="VDH220" s="593"/>
      <c r="VDI220" s="593"/>
      <c r="VDJ220" s="593"/>
      <c r="VDK220" s="593"/>
      <c r="VDL220" s="593"/>
      <c r="VDM220" s="593"/>
      <c r="VDN220" s="593"/>
      <c r="VDO220" s="593"/>
      <c r="VDP220" s="593"/>
      <c r="VDQ220" s="593"/>
      <c r="VDR220" s="593"/>
      <c r="VDS220" s="593"/>
      <c r="VDT220" s="593"/>
      <c r="VDU220" s="593"/>
      <c r="VDV220" s="593"/>
      <c r="VDW220" s="593"/>
      <c r="VDX220" s="593"/>
      <c r="VDY220" s="593"/>
      <c r="VDZ220" s="593"/>
      <c r="VEA220" s="593"/>
      <c r="VEB220" s="593"/>
      <c r="VEC220" s="593"/>
      <c r="VED220" s="593"/>
      <c r="VEE220" s="593"/>
      <c r="VEF220" s="593"/>
      <c r="VEG220" s="593"/>
      <c r="VEH220" s="593"/>
      <c r="VEI220" s="593"/>
      <c r="VEJ220" s="593"/>
      <c r="VEK220" s="593"/>
      <c r="VEL220" s="593"/>
      <c r="VEM220" s="593"/>
      <c r="VEN220" s="593"/>
      <c r="VEO220" s="593"/>
      <c r="VEP220" s="593"/>
      <c r="VEQ220" s="593"/>
      <c r="VER220" s="593"/>
      <c r="VES220" s="593"/>
      <c r="VET220" s="593"/>
      <c r="VEU220" s="593"/>
      <c r="VEV220" s="593"/>
      <c r="VEW220" s="593"/>
      <c r="VEX220" s="593"/>
      <c r="VEY220" s="593"/>
      <c r="VEZ220" s="593"/>
      <c r="VFA220" s="593"/>
      <c r="VFB220" s="593"/>
      <c r="VFC220" s="593"/>
      <c r="VFD220" s="593"/>
      <c r="VFE220" s="593"/>
      <c r="VFF220" s="593"/>
      <c r="VFG220" s="593"/>
      <c r="VFH220" s="593"/>
      <c r="VFI220" s="593"/>
      <c r="VFJ220" s="593"/>
      <c r="VFK220" s="593"/>
      <c r="VFL220" s="593"/>
      <c r="VFM220" s="593"/>
      <c r="VFN220" s="593"/>
      <c r="VFO220" s="593"/>
      <c r="VFP220" s="593"/>
      <c r="VFQ220" s="593"/>
      <c r="VFR220" s="593"/>
      <c r="VFS220" s="593"/>
      <c r="VFT220" s="593"/>
      <c r="VFU220" s="593"/>
      <c r="VFV220" s="593"/>
      <c r="VFW220" s="593"/>
      <c r="VFX220" s="593"/>
      <c r="VFY220" s="593"/>
      <c r="VFZ220" s="593"/>
      <c r="VGA220" s="593"/>
      <c r="VGB220" s="593"/>
      <c r="VGC220" s="593"/>
      <c r="VGD220" s="593"/>
      <c r="VGE220" s="593"/>
      <c r="VGF220" s="593"/>
      <c r="VGG220" s="593"/>
      <c r="VGH220" s="593"/>
      <c r="VGI220" s="593"/>
      <c r="VGJ220" s="593"/>
      <c r="VGK220" s="593"/>
      <c r="VGL220" s="593"/>
      <c r="VGM220" s="593"/>
      <c r="VGN220" s="593"/>
      <c r="VGO220" s="593"/>
      <c r="VGP220" s="593"/>
      <c r="VGQ220" s="593"/>
      <c r="VGR220" s="593"/>
      <c r="VGS220" s="593"/>
      <c r="VGT220" s="593"/>
      <c r="VGU220" s="593"/>
      <c r="VGV220" s="593"/>
      <c r="VGW220" s="593"/>
      <c r="VGX220" s="593"/>
      <c r="VGY220" s="593"/>
      <c r="VGZ220" s="593"/>
      <c r="VHA220" s="593"/>
      <c r="VHB220" s="593"/>
      <c r="VHC220" s="593"/>
      <c r="VHD220" s="593"/>
      <c r="VHE220" s="593"/>
      <c r="VHF220" s="593"/>
      <c r="VHG220" s="593"/>
      <c r="VHH220" s="593"/>
      <c r="VHI220" s="593"/>
      <c r="VHJ220" s="593"/>
      <c r="VHK220" s="593"/>
      <c r="VHL220" s="593"/>
      <c r="VHM220" s="593"/>
      <c r="VHN220" s="593"/>
      <c r="VHO220" s="593"/>
      <c r="VHP220" s="593"/>
      <c r="VHQ220" s="593"/>
      <c r="VHR220" s="593"/>
      <c r="VHS220" s="593"/>
      <c r="VHT220" s="593"/>
      <c r="VHU220" s="593"/>
      <c r="VHV220" s="593"/>
      <c r="VHW220" s="593"/>
      <c r="VHX220" s="593"/>
      <c r="VHY220" s="593"/>
      <c r="VHZ220" s="593"/>
      <c r="VIA220" s="593"/>
      <c r="VIB220" s="593"/>
      <c r="VIC220" s="593"/>
      <c r="VID220" s="593"/>
      <c r="VIE220" s="593"/>
      <c r="VIF220" s="593"/>
      <c r="VIG220" s="593"/>
      <c r="VIH220" s="593"/>
      <c r="VII220" s="593"/>
      <c r="VIJ220" s="593"/>
      <c r="VIK220" s="593"/>
      <c r="VIL220" s="593"/>
      <c r="VIM220" s="593"/>
      <c r="VIN220" s="593"/>
      <c r="VIO220" s="593"/>
      <c r="VIP220" s="593"/>
      <c r="VIQ220" s="593"/>
      <c r="VIR220" s="593"/>
      <c r="VIS220" s="593"/>
      <c r="VIT220" s="593"/>
      <c r="VIU220" s="593"/>
      <c r="VIV220" s="593"/>
      <c r="VIW220" s="593"/>
      <c r="VIX220" s="593"/>
      <c r="VIY220" s="593"/>
      <c r="VIZ220" s="593"/>
      <c r="VJA220" s="593"/>
      <c r="VJB220" s="593"/>
      <c r="VJC220" s="593"/>
      <c r="VJD220" s="593"/>
      <c r="VJE220" s="593"/>
      <c r="VJF220" s="593"/>
      <c r="VJG220" s="593"/>
      <c r="VJH220" s="593"/>
      <c r="VJI220" s="593"/>
      <c r="VJJ220" s="593"/>
      <c r="VJK220" s="593"/>
      <c r="VJL220" s="593"/>
      <c r="VJM220" s="593"/>
      <c r="VJN220" s="593"/>
      <c r="VJO220" s="593"/>
      <c r="VJP220" s="593"/>
      <c r="VJQ220" s="593"/>
      <c r="VJR220" s="593"/>
      <c r="VJS220" s="593"/>
      <c r="VJT220" s="593"/>
      <c r="VJU220" s="593"/>
      <c r="VJV220" s="593"/>
      <c r="VJW220" s="593"/>
      <c r="VJX220" s="593"/>
      <c r="VJY220" s="593"/>
      <c r="VJZ220" s="593"/>
      <c r="VKA220" s="593"/>
      <c r="VKB220" s="593"/>
      <c r="VKC220" s="593"/>
      <c r="VKD220" s="593"/>
      <c r="VKE220" s="593"/>
      <c r="VKF220" s="593"/>
      <c r="VKG220" s="593"/>
      <c r="VKH220" s="593"/>
      <c r="VKI220" s="593"/>
      <c r="VKJ220" s="593"/>
      <c r="VKK220" s="593"/>
      <c r="VKL220" s="593"/>
      <c r="VKM220" s="593"/>
      <c r="VKN220" s="593"/>
      <c r="VKO220" s="593"/>
      <c r="VKP220" s="593"/>
      <c r="VKQ220" s="593"/>
      <c r="VKR220" s="593"/>
      <c r="VKS220" s="593"/>
      <c r="VKT220" s="593"/>
      <c r="VKU220" s="593"/>
      <c r="VKV220" s="593"/>
      <c r="VKW220" s="593"/>
      <c r="VKX220" s="593"/>
      <c r="VKY220" s="593"/>
      <c r="VKZ220" s="593"/>
      <c r="VLA220" s="593"/>
      <c r="VLB220" s="593"/>
      <c r="VLC220" s="593"/>
      <c r="VLD220" s="593"/>
      <c r="VLE220" s="593"/>
      <c r="VLF220" s="593"/>
      <c r="VLG220" s="593"/>
      <c r="VLH220" s="593"/>
      <c r="VLI220" s="593"/>
      <c r="VLJ220" s="593"/>
      <c r="VLK220" s="593"/>
      <c r="VLL220" s="593"/>
      <c r="VLM220" s="593"/>
      <c r="VLN220" s="593"/>
      <c r="VLO220" s="593"/>
      <c r="VLP220" s="593"/>
      <c r="VLQ220" s="593"/>
      <c r="VLR220" s="593"/>
      <c r="VLS220" s="593"/>
      <c r="VLT220" s="593"/>
      <c r="VLU220" s="593"/>
      <c r="VLV220" s="593"/>
      <c r="VLW220" s="593"/>
      <c r="VLX220" s="593"/>
      <c r="VLY220" s="593"/>
      <c r="VLZ220" s="593"/>
      <c r="VMA220" s="593"/>
      <c r="VMB220" s="593"/>
      <c r="VMC220" s="593"/>
      <c r="VMD220" s="593"/>
      <c r="VME220" s="593"/>
      <c r="VMF220" s="593"/>
      <c r="VMG220" s="593"/>
      <c r="VMH220" s="593"/>
      <c r="VMI220" s="593"/>
      <c r="VMJ220" s="593"/>
      <c r="VMK220" s="593"/>
      <c r="VML220" s="593"/>
      <c r="VMM220" s="593"/>
      <c r="VMN220" s="593"/>
      <c r="VMO220" s="593"/>
      <c r="VMP220" s="593"/>
      <c r="VMQ220" s="593"/>
      <c r="VMR220" s="593"/>
      <c r="VMS220" s="593"/>
      <c r="VMT220" s="593"/>
      <c r="VMU220" s="593"/>
      <c r="VMV220" s="593"/>
      <c r="VMW220" s="593"/>
      <c r="VMX220" s="593"/>
      <c r="VMY220" s="593"/>
      <c r="VMZ220" s="593"/>
      <c r="VNA220" s="593"/>
      <c r="VNB220" s="593"/>
      <c r="VNC220" s="593"/>
      <c r="VND220" s="593"/>
      <c r="VNE220" s="593"/>
      <c r="VNF220" s="593"/>
      <c r="VNG220" s="593"/>
      <c r="VNH220" s="593"/>
      <c r="VNI220" s="593"/>
      <c r="VNJ220" s="593"/>
      <c r="VNK220" s="593"/>
      <c r="VNL220" s="593"/>
      <c r="VNM220" s="593"/>
      <c r="VNN220" s="593"/>
      <c r="VNO220" s="593"/>
      <c r="VNP220" s="593"/>
      <c r="VNQ220" s="593"/>
      <c r="VNR220" s="593"/>
      <c r="VNS220" s="593"/>
      <c r="VNT220" s="593"/>
      <c r="VNU220" s="593"/>
      <c r="VNV220" s="593"/>
      <c r="VNW220" s="593"/>
      <c r="VNX220" s="593"/>
      <c r="VNY220" s="593"/>
      <c r="VNZ220" s="593"/>
      <c r="VOA220" s="593"/>
      <c r="VOB220" s="593"/>
      <c r="VOC220" s="593"/>
      <c r="VOD220" s="593"/>
      <c r="VOE220" s="593"/>
      <c r="VOF220" s="593"/>
      <c r="VOG220" s="593"/>
      <c r="VOH220" s="593"/>
      <c r="VOI220" s="593"/>
      <c r="VOJ220" s="593"/>
      <c r="VOK220" s="593"/>
      <c r="VOL220" s="593"/>
      <c r="VOM220" s="593"/>
      <c r="VON220" s="593"/>
      <c r="VOO220" s="593"/>
      <c r="VOP220" s="593"/>
      <c r="VOQ220" s="593"/>
      <c r="VOR220" s="593"/>
      <c r="VOS220" s="593"/>
      <c r="VOT220" s="593"/>
      <c r="VOU220" s="593"/>
      <c r="VOV220" s="593"/>
      <c r="VOW220" s="593"/>
      <c r="VOX220" s="593"/>
      <c r="VOY220" s="593"/>
      <c r="VOZ220" s="593"/>
      <c r="VPA220" s="593"/>
      <c r="VPB220" s="593"/>
      <c r="VPC220" s="593"/>
      <c r="VPD220" s="593"/>
      <c r="VPE220" s="593"/>
      <c r="VPF220" s="593"/>
      <c r="VPG220" s="593"/>
      <c r="VPH220" s="593"/>
      <c r="VPI220" s="593"/>
      <c r="VPJ220" s="593"/>
      <c r="VPK220" s="593"/>
      <c r="VPL220" s="593"/>
      <c r="VPM220" s="593"/>
      <c r="VPN220" s="593"/>
      <c r="VPO220" s="593"/>
      <c r="VPP220" s="593"/>
      <c r="VPQ220" s="593"/>
      <c r="VPR220" s="593"/>
      <c r="VPS220" s="593"/>
      <c r="VPT220" s="593"/>
      <c r="VPU220" s="593"/>
      <c r="VPV220" s="593"/>
      <c r="VPW220" s="593"/>
      <c r="VPX220" s="593"/>
      <c r="VPY220" s="593"/>
      <c r="VPZ220" s="593"/>
      <c r="VQA220" s="593"/>
      <c r="VQB220" s="593"/>
      <c r="VQC220" s="593"/>
      <c r="VQD220" s="593"/>
      <c r="VQE220" s="593"/>
      <c r="VQF220" s="593"/>
      <c r="VQG220" s="593"/>
      <c r="VQH220" s="593"/>
      <c r="VQI220" s="593"/>
      <c r="VQJ220" s="593"/>
      <c r="VQK220" s="593"/>
      <c r="VQL220" s="593"/>
      <c r="VQM220" s="593"/>
      <c r="VQN220" s="593"/>
      <c r="VQO220" s="593"/>
      <c r="VQP220" s="593"/>
      <c r="VQQ220" s="593"/>
      <c r="VQR220" s="593"/>
      <c r="VQS220" s="593"/>
      <c r="VQT220" s="593"/>
      <c r="VQU220" s="593"/>
      <c r="VQV220" s="593"/>
      <c r="VQW220" s="593"/>
      <c r="VQX220" s="593"/>
      <c r="VQY220" s="593"/>
      <c r="VQZ220" s="593"/>
      <c r="VRA220" s="593"/>
      <c r="VRB220" s="593"/>
      <c r="VRC220" s="593"/>
      <c r="VRD220" s="593"/>
      <c r="VRE220" s="593"/>
      <c r="VRF220" s="593"/>
      <c r="VRG220" s="593"/>
      <c r="VRH220" s="593"/>
      <c r="VRI220" s="593"/>
      <c r="VRJ220" s="593"/>
      <c r="VRK220" s="593"/>
      <c r="VRL220" s="593"/>
      <c r="VRM220" s="593"/>
      <c r="VRN220" s="593"/>
      <c r="VRO220" s="593"/>
      <c r="VRP220" s="593"/>
      <c r="VRQ220" s="593"/>
      <c r="VRR220" s="593"/>
      <c r="VRS220" s="593"/>
      <c r="VRT220" s="593"/>
      <c r="VRU220" s="593"/>
      <c r="VRV220" s="593"/>
      <c r="VRW220" s="593"/>
      <c r="VRX220" s="593"/>
      <c r="VRY220" s="593"/>
      <c r="VRZ220" s="593"/>
      <c r="VSA220" s="593"/>
      <c r="VSB220" s="593"/>
      <c r="VSC220" s="593"/>
      <c r="VSD220" s="593"/>
      <c r="VSE220" s="593"/>
      <c r="VSF220" s="593"/>
      <c r="VSG220" s="593"/>
      <c r="VSH220" s="593"/>
      <c r="VSI220" s="593"/>
      <c r="VSJ220" s="593"/>
      <c r="VSK220" s="593"/>
      <c r="VSL220" s="593"/>
      <c r="VSM220" s="593"/>
      <c r="VSN220" s="593"/>
      <c r="VSO220" s="593"/>
      <c r="VSP220" s="593"/>
      <c r="VSQ220" s="593"/>
      <c r="VSR220" s="593"/>
      <c r="VSS220" s="593"/>
      <c r="VST220" s="593"/>
      <c r="VSU220" s="593"/>
      <c r="VSV220" s="593"/>
      <c r="VSW220" s="593"/>
      <c r="VSX220" s="593"/>
      <c r="VSY220" s="593"/>
      <c r="VSZ220" s="593"/>
      <c r="VTA220" s="593"/>
      <c r="VTB220" s="593"/>
      <c r="VTC220" s="593"/>
      <c r="VTD220" s="593"/>
      <c r="VTE220" s="593"/>
      <c r="VTF220" s="593"/>
      <c r="VTG220" s="593"/>
      <c r="VTH220" s="593"/>
      <c r="VTI220" s="593"/>
      <c r="VTJ220" s="593"/>
      <c r="VTK220" s="593"/>
      <c r="VTL220" s="593"/>
      <c r="VTM220" s="593"/>
      <c r="VTN220" s="593"/>
      <c r="VTO220" s="593"/>
      <c r="VTP220" s="593"/>
      <c r="VTQ220" s="593"/>
      <c r="VTR220" s="593"/>
      <c r="VTS220" s="593"/>
      <c r="VTT220" s="593"/>
      <c r="VTU220" s="593"/>
      <c r="VTV220" s="593"/>
      <c r="VTW220" s="593"/>
      <c r="VTX220" s="593"/>
      <c r="VTY220" s="593"/>
      <c r="VTZ220" s="593"/>
      <c r="VUA220" s="593"/>
      <c r="VUB220" s="593"/>
      <c r="VUC220" s="593"/>
      <c r="VUD220" s="593"/>
      <c r="VUE220" s="593"/>
      <c r="VUF220" s="593"/>
      <c r="VUG220" s="593"/>
      <c r="VUH220" s="593"/>
      <c r="VUI220" s="593"/>
      <c r="VUJ220" s="593"/>
      <c r="VUK220" s="593"/>
      <c r="VUL220" s="593"/>
      <c r="VUM220" s="593"/>
      <c r="VUN220" s="593"/>
      <c r="VUO220" s="593"/>
      <c r="VUP220" s="593"/>
      <c r="VUQ220" s="593"/>
      <c r="VUR220" s="593"/>
      <c r="VUS220" s="593"/>
      <c r="VUT220" s="593"/>
      <c r="VUU220" s="593"/>
      <c r="VUV220" s="593"/>
      <c r="VUW220" s="593"/>
      <c r="VUX220" s="593"/>
      <c r="VUY220" s="593"/>
      <c r="VUZ220" s="593"/>
      <c r="VVA220" s="593"/>
      <c r="VVB220" s="593"/>
      <c r="VVC220" s="593"/>
      <c r="VVD220" s="593"/>
      <c r="VVE220" s="593"/>
      <c r="VVF220" s="593"/>
      <c r="VVG220" s="593"/>
      <c r="VVH220" s="593"/>
      <c r="VVI220" s="593"/>
      <c r="VVJ220" s="593"/>
      <c r="VVK220" s="593"/>
      <c r="VVL220" s="593"/>
      <c r="VVM220" s="593"/>
      <c r="VVN220" s="593"/>
      <c r="VVO220" s="593"/>
      <c r="VVP220" s="593"/>
      <c r="VVQ220" s="593"/>
      <c r="VVR220" s="593"/>
      <c r="VVS220" s="593"/>
      <c r="VVT220" s="593"/>
      <c r="VVU220" s="593"/>
      <c r="VVV220" s="593"/>
      <c r="VVW220" s="593"/>
      <c r="VVX220" s="593"/>
      <c r="VVY220" s="593"/>
      <c r="VVZ220" s="593"/>
      <c r="VWA220" s="593"/>
      <c r="VWB220" s="593"/>
      <c r="VWC220" s="593"/>
      <c r="VWD220" s="593"/>
      <c r="VWE220" s="593"/>
      <c r="VWF220" s="593"/>
      <c r="VWG220" s="593"/>
      <c r="VWH220" s="593"/>
      <c r="VWI220" s="593"/>
      <c r="VWJ220" s="593"/>
      <c r="VWK220" s="593"/>
      <c r="VWL220" s="593"/>
      <c r="VWM220" s="593"/>
      <c r="VWN220" s="593"/>
      <c r="VWO220" s="593"/>
      <c r="VWP220" s="593"/>
      <c r="VWQ220" s="593"/>
      <c r="VWR220" s="593"/>
      <c r="VWS220" s="593"/>
      <c r="VWT220" s="593"/>
      <c r="VWU220" s="593"/>
      <c r="VWV220" s="593"/>
      <c r="VWW220" s="593"/>
      <c r="VWX220" s="593"/>
      <c r="VWY220" s="593"/>
      <c r="VWZ220" s="593"/>
      <c r="VXA220" s="593"/>
      <c r="VXB220" s="593"/>
      <c r="VXC220" s="593"/>
      <c r="VXD220" s="593"/>
      <c r="VXE220" s="593"/>
      <c r="VXF220" s="593"/>
      <c r="VXG220" s="593"/>
      <c r="VXH220" s="593"/>
      <c r="VXI220" s="593"/>
      <c r="VXJ220" s="593"/>
      <c r="VXK220" s="593"/>
      <c r="VXL220" s="593"/>
      <c r="VXM220" s="593"/>
      <c r="VXN220" s="593"/>
      <c r="VXO220" s="593"/>
      <c r="VXP220" s="593"/>
      <c r="VXQ220" s="593"/>
      <c r="VXR220" s="593"/>
      <c r="VXS220" s="593"/>
      <c r="VXT220" s="593"/>
      <c r="VXU220" s="593"/>
      <c r="VXV220" s="593"/>
      <c r="VXW220" s="593"/>
      <c r="VXX220" s="593"/>
      <c r="VXY220" s="593"/>
      <c r="VXZ220" s="593"/>
      <c r="VYA220" s="593"/>
      <c r="VYB220" s="593"/>
      <c r="VYC220" s="593"/>
      <c r="VYD220" s="593"/>
      <c r="VYE220" s="593"/>
      <c r="VYF220" s="593"/>
      <c r="VYG220" s="593"/>
      <c r="VYH220" s="593"/>
      <c r="VYI220" s="593"/>
      <c r="VYJ220" s="593"/>
      <c r="VYK220" s="593"/>
      <c r="VYL220" s="593"/>
      <c r="VYM220" s="593"/>
      <c r="VYN220" s="593"/>
      <c r="VYO220" s="593"/>
      <c r="VYP220" s="593"/>
      <c r="VYQ220" s="593"/>
      <c r="VYR220" s="593"/>
      <c r="VYS220" s="593"/>
      <c r="VYT220" s="593"/>
      <c r="VYU220" s="593"/>
      <c r="VYV220" s="593"/>
      <c r="VYW220" s="593"/>
      <c r="VYX220" s="593"/>
      <c r="VYY220" s="593"/>
      <c r="VYZ220" s="593"/>
      <c r="VZA220" s="593"/>
      <c r="VZB220" s="593"/>
      <c r="VZC220" s="593"/>
      <c r="VZD220" s="593"/>
      <c r="VZE220" s="593"/>
      <c r="VZF220" s="593"/>
      <c r="VZG220" s="593"/>
      <c r="VZH220" s="593"/>
      <c r="VZI220" s="593"/>
      <c r="VZJ220" s="593"/>
      <c r="VZK220" s="593"/>
      <c r="VZL220" s="593"/>
      <c r="VZM220" s="593"/>
      <c r="VZN220" s="593"/>
      <c r="VZO220" s="593"/>
      <c r="VZP220" s="593"/>
      <c r="VZQ220" s="593"/>
      <c r="VZR220" s="593"/>
      <c r="VZS220" s="593"/>
      <c r="VZT220" s="593"/>
      <c r="VZU220" s="593"/>
      <c r="VZV220" s="593"/>
      <c r="VZW220" s="593"/>
      <c r="VZX220" s="593"/>
      <c r="VZY220" s="593"/>
      <c r="VZZ220" s="593"/>
      <c r="WAA220" s="593"/>
      <c r="WAB220" s="593"/>
      <c r="WAC220" s="593"/>
      <c r="WAD220" s="593"/>
      <c r="WAE220" s="593"/>
      <c r="WAF220" s="593"/>
      <c r="WAG220" s="593"/>
      <c r="WAH220" s="593"/>
      <c r="WAI220" s="593"/>
      <c r="WAJ220" s="593"/>
      <c r="WAK220" s="593"/>
      <c r="WAL220" s="593"/>
      <c r="WAM220" s="593"/>
      <c r="WAN220" s="593"/>
      <c r="WAO220" s="593"/>
      <c r="WAP220" s="593"/>
      <c r="WAQ220" s="593"/>
      <c r="WAR220" s="593"/>
      <c r="WAS220" s="593"/>
      <c r="WAT220" s="593"/>
      <c r="WAU220" s="593"/>
      <c r="WAV220" s="593"/>
      <c r="WAW220" s="593"/>
      <c r="WAX220" s="593"/>
      <c r="WAY220" s="593"/>
      <c r="WAZ220" s="593"/>
      <c r="WBA220" s="593"/>
      <c r="WBB220" s="593"/>
      <c r="WBC220" s="593"/>
      <c r="WBD220" s="593"/>
      <c r="WBE220" s="593"/>
      <c r="WBF220" s="593"/>
      <c r="WBG220" s="593"/>
      <c r="WBH220" s="593"/>
      <c r="WBI220" s="593"/>
      <c r="WBJ220" s="593"/>
      <c r="WBK220" s="593"/>
      <c r="WBL220" s="593"/>
      <c r="WBM220" s="593"/>
      <c r="WBN220" s="593"/>
      <c r="WBO220" s="593"/>
      <c r="WBP220" s="593"/>
      <c r="WBQ220" s="593"/>
      <c r="WBR220" s="593"/>
      <c r="WBS220" s="593"/>
      <c r="WBT220" s="593"/>
      <c r="WBU220" s="593"/>
      <c r="WBV220" s="593"/>
      <c r="WBW220" s="593"/>
      <c r="WBX220" s="593"/>
      <c r="WBY220" s="593"/>
      <c r="WBZ220" s="593"/>
      <c r="WCA220" s="593"/>
      <c r="WCB220" s="593"/>
      <c r="WCC220" s="593"/>
      <c r="WCD220" s="593"/>
      <c r="WCE220" s="593"/>
      <c r="WCF220" s="593"/>
      <c r="WCG220" s="593"/>
      <c r="WCH220" s="593"/>
      <c r="WCI220" s="593"/>
      <c r="WCJ220" s="593"/>
      <c r="WCK220" s="593"/>
      <c r="WCL220" s="593"/>
      <c r="WCM220" s="593"/>
      <c r="WCN220" s="593"/>
      <c r="WCO220" s="593"/>
      <c r="WCP220" s="593"/>
      <c r="WCQ220" s="593"/>
      <c r="WCR220" s="593"/>
      <c r="WCS220" s="593"/>
      <c r="WCT220" s="593"/>
      <c r="WCU220" s="593"/>
      <c r="WCV220" s="593"/>
      <c r="WCW220" s="593"/>
      <c r="WCX220" s="593"/>
      <c r="WCY220" s="593"/>
      <c r="WCZ220" s="593"/>
      <c r="WDA220" s="593"/>
      <c r="WDB220" s="593"/>
      <c r="WDC220" s="593"/>
      <c r="WDD220" s="593"/>
      <c r="WDE220" s="593"/>
      <c r="WDF220" s="593"/>
      <c r="WDG220" s="593"/>
      <c r="WDH220" s="593"/>
      <c r="WDI220" s="593"/>
      <c r="WDJ220" s="593"/>
      <c r="WDK220" s="593"/>
      <c r="WDL220" s="593"/>
      <c r="WDM220" s="593"/>
      <c r="WDN220" s="593"/>
      <c r="WDO220" s="593"/>
      <c r="WDP220" s="593"/>
      <c r="WDQ220" s="593"/>
      <c r="WDR220" s="593"/>
      <c r="WDS220" s="593"/>
      <c r="WDT220" s="593"/>
      <c r="WDU220" s="593"/>
      <c r="WDV220" s="593"/>
      <c r="WDW220" s="593"/>
      <c r="WDX220" s="593"/>
      <c r="WDY220" s="593"/>
      <c r="WDZ220" s="593"/>
      <c r="WEA220" s="593"/>
      <c r="WEB220" s="593"/>
      <c r="WEC220" s="593"/>
      <c r="WED220" s="593"/>
      <c r="WEE220" s="593"/>
      <c r="WEF220" s="593"/>
      <c r="WEG220" s="593"/>
      <c r="WEH220" s="593"/>
      <c r="WEI220" s="593"/>
      <c r="WEJ220" s="593"/>
      <c r="WEK220" s="593"/>
      <c r="WEL220" s="593"/>
      <c r="WEM220" s="593"/>
      <c r="WEN220" s="593"/>
      <c r="WEO220" s="593"/>
      <c r="WEP220" s="593"/>
      <c r="WEQ220" s="593"/>
      <c r="WER220" s="593"/>
      <c r="WES220" s="593"/>
      <c r="WET220" s="593"/>
      <c r="WEU220" s="593"/>
      <c r="WEV220" s="593"/>
      <c r="WEW220" s="593"/>
      <c r="WEX220" s="593"/>
      <c r="WEY220" s="593"/>
      <c r="WEZ220" s="593"/>
      <c r="WFA220" s="593"/>
      <c r="WFB220" s="593"/>
      <c r="WFC220" s="593"/>
      <c r="WFD220" s="593"/>
      <c r="WFE220" s="593"/>
      <c r="WFF220" s="593"/>
      <c r="WFG220" s="593"/>
      <c r="WFH220" s="593"/>
      <c r="WFI220" s="593"/>
      <c r="WFJ220" s="593"/>
      <c r="WFK220" s="593"/>
      <c r="WFL220" s="593"/>
      <c r="WFM220" s="593"/>
      <c r="WFN220" s="593"/>
      <c r="WFO220" s="593"/>
      <c r="WFP220" s="593"/>
      <c r="WFQ220" s="593"/>
      <c r="WFR220" s="593"/>
      <c r="WFS220" s="593"/>
      <c r="WFT220" s="593"/>
      <c r="WFU220" s="593"/>
      <c r="WFV220" s="593"/>
      <c r="WFW220" s="593"/>
      <c r="WFX220" s="593"/>
      <c r="WFY220" s="593"/>
      <c r="WFZ220" s="593"/>
      <c r="WGA220" s="593"/>
      <c r="WGB220" s="593"/>
      <c r="WGC220" s="593"/>
      <c r="WGD220" s="593"/>
      <c r="WGE220" s="593"/>
      <c r="WGF220" s="593"/>
      <c r="WGG220" s="593"/>
      <c r="WGH220" s="593"/>
      <c r="WGI220" s="593"/>
      <c r="WGJ220" s="593"/>
      <c r="WGK220" s="593"/>
      <c r="WGL220" s="593"/>
      <c r="WGM220" s="593"/>
      <c r="WGN220" s="593"/>
      <c r="WGO220" s="593"/>
      <c r="WGP220" s="593"/>
      <c r="WGQ220" s="593"/>
      <c r="WGR220" s="593"/>
      <c r="WGS220" s="593"/>
      <c r="WGT220" s="593"/>
      <c r="WGU220" s="593"/>
      <c r="WGV220" s="593"/>
      <c r="WGW220" s="593"/>
      <c r="WGX220" s="593"/>
      <c r="WGY220" s="593"/>
      <c r="WGZ220" s="593"/>
      <c r="WHA220" s="593"/>
      <c r="WHB220" s="593"/>
      <c r="WHC220" s="593"/>
      <c r="WHD220" s="593"/>
      <c r="WHE220" s="593"/>
      <c r="WHF220" s="593"/>
      <c r="WHG220" s="593"/>
      <c r="WHH220" s="593"/>
      <c r="WHI220" s="593"/>
      <c r="WHJ220" s="593"/>
      <c r="WHK220" s="593"/>
      <c r="WHL220" s="593"/>
      <c r="WHM220" s="593"/>
      <c r="WHN220" s="593"/>
      <c r="WHO220" s="593"/>
      <c r="WHP220" s="593"/>
      <c r="WHQ220" s="593"/>
      <c r="WHR220" s="593"/>
      <c r="WHS220" s="593"/>
      <c r="WHT220" s="593"/>
      <c r="WHU220" s="593"/>
      <c r="WHV220" s="593"/>
      <c r="WHW220" s="593"/>
      <c r="WHX220" s="593"/>
      <c r="WHY220" s="593"/>
      <c r="WHZ220" s="593"/>
      <c r="WIA220" s="593"/>
      <c r="WIB220" s="593"/>
      <c r="WIC220" s="593"/>
      <c r="WID220" s="593"/>
      <c r="WIE220" s="593"/>
      <c r="WIF220" s="593"/>
      <c r="WIG220" s="593"/>
      <c r="WIH220" s="593"/>
      <c r="WII220" s="593"/>
      <c r="WIJ220" s="593"/>
      <c r="WIK220" s="593"/>
      <c r="WIL220" s="593"/>
      <c r="WIM220" s="593"/>
      <c r="WIN220" s="593"/>
      <c r="WIO220" s="593"/>
      <c r="WIP220" s="593"/>
      <c r="WIQ220" s="593"/>
      <c r="WIR220" s="593"/>
      <c r="WIS220" s="593"/>
      <c r="WIT220" s="593"/>
      <c r="WIU220" s="593"/>
      <c r="WIV220" s="593"/>
      <c r="WIW220" s="593"/>
      <c r="WIX220" s="593"/>
      <c r="WIY220" s="593"/>
      <c r="WIZ220" s="593"/>
      <c r="WJA220" s="593"/>
      <c r="WJB220" s="593"/>
      <c r="WJC220" s="593"/>
      <c r="WJD220" s="593"/>
      <c r="WJE220" s="593"/>
      <c r="WJF220" s="593"/>
      <c r="WJG220" s="593"/>
      <c r="WJH220" s="593"/>
      <c r="WJI220" s="593"/>
      <c r="WJJ220" s="593"/>
      <c r="WJK220" s="593"/>
      <c r="WJL220" s="593"/>
      <c r="WJM220" s="593"/>
      <c r="WJN220" s="593"/>
      <c r="WJO220" s="593"/>
      <c r="WJP220" s="593"/>
      <c r="WJQ220" s="593"/>
      <c r="WJR220" s="593"/>
      <c r="WJS220" s="593"/>
      <c r="WJT220" s="593"/>
      <c r="WJU220" s="593"/>
      <c r="WJV220" s="593"/>
      <c r="WJW220" s="593"/>
      <c r="WJX220" s="593"/>
      <c r="WJY220" s="593"/>
      <c r="WJZ220" s="593"/>
      <c r="WKA220" s="593"/>
      <c r="WKB220" s="593"/>
      <c r="WKC220" s="593"/>
      <c r="WKD220" s="593"/>
      <c r="WKE220" s="593"/>
      <c r="WKF220" s="593"/>
      <c r="WKG220" s="593"/>
      <c r="WKH220" s="593"/>
      <c r="WKI220" s="593"/>
      <c r="WKJ220" s="593"/>
      <c r="WKK220" s="593"/>
      <c r="WKL220" s="593"/>
      <c r="WKM220" s="593"/>
      <c r="WKN220" s="593"/>
      <c r="WKO220" s="593"/>
      <c r="WKP220" s="593"/>
      <c r="WKQ220" s="593"/>
      <c r="WKR220" s="593"/>
      <c r="WKS220" s="593"/>
      <c r="WKT220" s="593"/>
      <c r="WKU220" s="593"/>
      <c r="WKV220" s="593"/>
      <c r="WKW220" s="593"/>
      <c r="WKX220" s="593"/>
      <c r="WKY220" s="593"/>
      <c r="WKZ220" s="593"/>
      <c r="WLA220" s="593"/>
      <c r="WLB220" s="593"/>
      <c r="WLC220" s="593"/>
      <c r="WLD220" s="593"/>
      <c r="WLE220" s="593"/>
      <c r="WLF220" s="593"/>
      <c r="WLG220" s="593"/>
      <c r="WLH220" s="593"/>
      <c r="WLI220" s="593"/>
      <c r="WLJ220" s="593"/>
      <c r="WLK220" s="593"/>
      <c r="WLL220" s="593"/>
      <c r="WLM220" s="593"/>
      <c r="WLN220" s="593"/>
      <c r="WLO220" s="593"/>
      <c r="WLP220" s="593"/>
      <c r="WLQ220" s="593"/>
      <c r="WLR220" s="593"/>
      <c r="WLS220" s="593"/>
      <c r="WLT220" s="593"/>
      <c r="WLU220" s="593"/>
      <c r="WLV220" s="593"/>
      <c r="WLW220" s="593"/>
      <c r="WLX220" s="593"/>
      <c r="WLY220" s="593"/>
      <c r="WLZ220" s="593"/>
      <c r="WMA220" s="593"/>
      <c r="WMB220" s="593"/>
      <c r="WMC220" s="593"/>
      <c r="WMD220" s="593"/>
      <c r="WME220" s="593"/>
      <c r="WMF220" s="593"/>
      <c r="WMG220" s="593"/>
      <c r="WMH220" s="593"/>
      <c r="WMI220" s="593"/>
      <c r="WMJ220" s="593"/>
      <c r="WMK220" s="593"/>
      <c r="WML220" s="593"/>
      <c r="WMM220" s="593"/>
      <c r="WMN220" s="593"/>
      <c r="WMO220" s="593"/>
      <c r="WMP220" s="593"/>
      <c r="WMQ220" s="593"/>
      <c r="WMR220" s="593"/>
      <c r="WMS220" s="593"/>
      <c r="WMT220" s="593"/>
      <c r="WMU220" s="593"/>
      <c r="WMV220" s="593"/>
      <c r="WMW220" s="593"/>
      <c r="WMX220" s="593"/>
      <c r="WMY220" s="593"/>
      <c r="WMZ220" s="593"/>
      <c r="WNA220" s="593"/>
      <c r="WNB220" s="593"/>
      <c r="WNC220" s="593"/>
      <c r="WND220" s="593"/>
      <c r="WNE220" s="593"/>
      <c r="WNF220" s="593"/>
      <c r="WNG220" s="593"/>
      <c r="WNH220" s="593"/>
      <c r="WNI220" s="593"/>
      <c r="WNJ220" s="593"/>
      <c r="WNK220" s="593"/>
      <c r="WNL220" s="593"/>
      <c r="WNM220" s="593"/>
      <c r="WNN220" s="593"/>
      <c r="WNO220" s="593"/>
      <c r="WNP220" s="593"/>
      <c r="WNQ220" s="593"/>
      <c r="WNR220" s="593"/>
      <c r="WNS220" s="593"/>
      <c r="WNT220" s="593"/>
      <c r="WNU220" s="593"/>
      <c r="WNV220" s="593"/>
      <c r="WNW220" s="593"/>
      <c r="WNX220" s="593"/>
      <c r="WNY220" s="593"/>
      <c r="WNZ220" s="593"/>
      <c r="WOA220" s="593"/>
      <c r="WOB220" s="593"/>
      <c r="WOC220" s="593"/>
      <c r="WOD220" s="593"/>
      <c r="WOE220" s="593"/>
      <c r="WOF220" s="593"/>
      <c r="WOG220" s="593"/>
      <c r="WOH220" s="593"/>
      <c r="WOI220" s="593"/>
      <c r="WOJ220" s="593"/>
      <c r="WOK220" s="593"/>
      <c r="WOL220" s="593"/>
      <c r="WOM220" s="593"/>
      <c r="WON220" s="593"/>
      <c r="WOO220" s="593"/>
      <c r="WOP220" s="593"/>
      <c r="WOQ220" s="593"/>
      <c r="WOR220" s="593"/>
      <c r="WOS220" s="593"/>
      <c r="WOT220" s="593"/>
      <c r="WOU220" s="593"/>
      <c r="WOV220" s="593"/>
      <c r="WOW220" s="593"/>
      <c r="WOX220" s="593"/>
      <c r="WOY220" s="593"/>
      <c r="WOZ220" s="593"/>
      <c r="WPA220" s="593"/>
      <c r="WPB220" s="593"/>
      <c r="WPC220" s="593"/>
      <c r="WPD220" s="593"/>
      <c r="WPE220" s="593"/>
      <c r="WPF220" s="593"/>
      <c r="WPG220" s="593"/>
      <c r="WPH220" s="593"/>
      <c r="WPI220" s="593"/>
      <c r="WPJ220" s="593"/>
      <c r="WPK220" s="593"/>
      <c r="WPL220" s="593"/>
      <c r="WPM220" s="593"/>
      <c r="WPN220" s="593"/>
      <c r="WPO220" s="593"/>
      <c r="WPP220" s="593"/>
      <c r="WPQ220" s="593"/>
      <c r="WPR220" s="593"/>
      <c r="WPS220" s="593"/>
      <c r="WPT220" s="593"/>
      <c r="WPU220" s="593"/>
      <c r="WPV220" s="593"/>
      <c r="WPW220" s="593"/>
      <c r="WPX220" s="593"/>
      <c r="WPY220" s="593"/>
      <c r="WPZ220" s="593"/>
      <c r="WQA220" s="593"/>
      <c r="WQB220" s="593"/>
      <c r="WQC220" s="593"/>
      <c r="WQD220" s="593"/>
      <c r="WQE220" s="593"/>
      <c r="WQF220" s="593"/>
      <c r="WQG220" s="593"/>
      <c r="WQH220" s="593"/>
      <c r="WQI220" s="593"/>
      <c r="WQJ220" s="593"/>
      <c r="WQK220" s="593"/>
      <c r="WQL220" s="593"/>
      <c r="WQM220" s="593"/>
      <c r="WQN220" s="593"/>
      <c r="WQO220" s="593"/>
      <c r="WQP220" s="593"/>
      <c r="WQQ220" s="593"/>
      <c r="WQR220" s="593"/>
      <c r="WQS220" s="593"/>
      <c r="WQT220" s="593"/>
      <c r="WQU220" s="593"/>
      <c r="WQV220" s="593"/>
      <c r="WQW220" s="593"/>
      <c r="WQX220" s="593"/>
      <c r="WQY220" s="593"/>
      <c r="WQZ220" s="593"/>
      <c r="WRA220" s="593"/>
      <c r="WRB220" s="593"/>
      <c r="WRC220" s="593"/>
      <c r="WRD220" s="593"/>
      <c r="WRE220" s="593"/>
      <c r="WRF220" s="593"/>
      <c r="WRG220" s="593"/>
      <c r="WRH220" s="593"/>
      <c r="WRI220" s="593"/>
      <c r="WRJ220" s="593"/>
      <c r="WRK220" s="593"/>
      <c r="WRL220" s="593"/>
      <c r="WRM220" s="593"/>
      <c r="WRN220" s="593"/>
      <c r="WRO220" s="593"/>
      <c r="WRP220" s="593"/>
      <c r="WRQ220" s="593"/>
      <c r="WRR220" s="593"/>
      <c r="WRS220" s="593"/>
      <c r="WRT220" s="593"/>
      <c r="WRU220" s="593"/>
      <c r="WRV220" s="593"/>
      <c r="WRW220" s="593"/>
      <c r="WRX220" s="593"/>
      <c r="WRY220" s="593"/>
      <c r="WRZ220" s="593"/>
      <c r="WSA220" s="593"/>
      <c r="WSB220" s="593"/>
      <c r="WSC220" s="593"/>
      <c r="WSD220" s="593"/>
      <c r="WSE220" s="593"/>
      <c r="WSF220" s="593"/>
      <c r="WSG220" s="593"/>
      <c r="WSH220" s="593"/>
      <c r="WSI220" s="593"/>
      <c r="WSJ220" s="593"/>
      <c r="WSK220" s="593"/>
      <c r="WSL220" s="593"/>
      <c r="WSM220" s="593"/>
      <c r="WSN220" s="593"/>
      <c r="WSO220" s="593"/>
      <c r="WSP220" s="593"/>
      <c r="WSQ220" s="593"/>
      <c r="WSR220" s="593"/>
      <c r="WSS220" s="593"/>
      <c r="WST220" s="593"/>
      <c r="WSU220" s="593"/>
      <c r="WSV220" s="593"/>
      <c r="WSW220" s="593"/>
      <c r="WSX220" s="593"/>
      <c r="WSY220" s="593"/>
      <c r="WSZ220" s="593"/>
      <c r="WTA220" s="593"/>
      <c r="WTB220" s="593"/>
      <c r="WTC220" s="593"/>
      <c r="WTD220" s="593"/>
      <c r="WTE220" s="593"/>
      <c r="WTF220" s="593"/>
      <c r="WTG220" s="593"/>
      <c r="WTH220" s="593"/>
      <c r="WTI220" s="593"/>
      <c r="WTJ220" s="593"/>
      <c r="WTK220" s="593"/>
      <c r="WTL220" s="593"/>
      <c r="WTM220" s="593"/>
      <c r="WTN220" s="593"/>
      <c r="WTO220" s="593"/>
      <c r="WTP220" s="593"/>
      <c r="WTQ220" s="593"/>
      <c r="WTR220" s="593"/>
      <c r="WTS220" s="593"/>
      <c r="WTT220" s="593"/>
      <c r="WTU220" s="593"/>
      <c r="WTV220" s="593"/>
      <c r="WTW220" s="593"/>
      <c r="WTX220" s="593"/>
      <c r="WTY220" s="593"/>
      <c r="WTZ220" s="593"/>
      <c r="WUA220" s="593"/>
      <c r="WUB220" s="593"/>
      <c r="WUC220" s="593"/>
      <c r="WUD220" s="593"/>
      <c r="WUE220" s="593"/>
      <c r="WUF220" s="593"/>
      <c r="WUG220" s="593"/>
      <c r="WUH220" s="593"/>
      <c r="WUI220" s="593"/>
      <c r="WUJ220" s="593"/>
      <c r="WUK220" s="593"/>
      <c r="WUL220" s="593"/>
      <c r="WUM220" s="593"/>
      <c r="WUN220" s="593"/>
      <c r="WUO220" s="593"/>
      <c r="WUP220" s="593"/>
      <c r="WUQ220" s="593"/>
      <c r="WUR220" s="593"/>
      <c r="WUS220" s="593"/>
      <c r="WUT220" s="593"/>
      <c r="WUU220" s="593"/>
      <c r="WUV220" s="593"/>
      <c r="WUW220" s="593"/>
      <c r="WUX220" s="593"/>
      <c r="WUY220" s="593"/>
      <c r="WUZ220" s="593"/>
      <c r="WVA220" s="593"/>
      <c r="WVB220" s="593"/>
      <c r="WVC220" s="593"/>
      <c r="WVD220" s="593"/>
      <c r="WVE220" s="593"/>
      <c r="WVF220" s="593"/>
      <c r="WVG220" s="593"/>
      <c r="WVH220" s="593"/>
      <c r="WVI220" s="593"/>
      <c r="WVJ220" s="593"/>
      <c r="WVK220" s="593"/>
      <c r="WVL220" s="593"/>
      <c r="WVM220" s="593"/>
      <c r="WVN220" s="593"/>
      <c r="WVO220" s="593"/>
      <c r="WVP220" s="593"/>
      <c r="WVQ220" s="593"/>
      <c r="WVR220" s="593"/>
      <c r="WVS220" s="593"/>
      <c r="WVT220" s="593"/>
      <c r="WVU220" s="593"/>
      <c r="WVV220" s="593"/>
      <c r="WVW220" s="593"/>
      <c r="WVX220" s="593"/>
      <c r="WVY220" s="593"/>
      <c r="WVZ220" s="593"/>
      <c r="WWA220" s="593"/>
      <c r="WWB220" s="593"/>
      <c r="WWC220" s="593"/>
      <c r="WWD220" s="593"/>
      <c r="WWE220" s="593"/>
      <c r="WWF220" s="593"/>
    </row>
    <row r="222" spans="1:16152" s="618" customFormat="1" ht="16.5" x14ac:dyDescent="0.25">
      <c r="A222" s="593"/>
      <c r="B222" s="777"/>
      <c r="C222" s="594"/>
      <c r="D222" s="625"/>
      <c r="E222" s="625"/>
      <c r="F222" s="4"/>
      <c r="G222" s="4"/>
      <c r="H222" s="4"/>
      <c r="I222" s="4"/>
      <c r="J222" s="263"/>
      <c r="N222" s="593"/>
      <c r="O222" s="621"/>
      <c r="P222" s="621"/>
      <c r="Q222" s="621"/>
      <c r="R222" s="621"/>
      <c r="S222" s="621"/>
      <c r="T222" s="621"/>
      <c r="U222" s="621"/>
      <c r="V222" s="621"/>
      <c r="W222" s="621"/>
      <c r="X222" s="621"/>
      <c r="Y222" s="593"/>
      <c r="Z222" s="593"/>
      <c r="AA222" s="593"/>
      <c r="AB222" s="593"/>
      <c r="AC222" s="593"/>
      <c r="AD222" s="593"/>
      <c r="AE222" s="593"/>
      <c r="AF222" s="593"/>
      <c r="AG222" s="593"/>
      <c r="AH222" s="593"/>
      <c r="AI222" s="593"/>
      <c r="AJ222" s="593"/>
      <c r="AK222" s="593"/>
      <c r="AL222" s="593"/>
      <c r="AM222" s="593"/>
      <c r="AN222" s="593"/>
      <c r="AO222" s="593"/>
      <c r="AP222" s="593"/>
      <c r="AQ222" s="593"/>
      <c r="AR222" s="593"/>
      <c r="AS222" s="593"/>
      <c r="AT222" s="593"/>
      <c r="AU222" s="593"/>
      <c r="AV222" s="593"/>
      <c r="AW222" s="593"/>
      <c r="AX222" s="593"/>
      <c r="AY222" s="593"/>
      <c r="AZ222" s="593"/>
      <c r="BA222" s="593"/>
      <c r="BB222" s="593"/>
      <c r="BC222" s="593"/>
      <c r="BD222" s="593"/>
      <c r="BE222" s="593"/>
      <c r="BF222" s="593"/>
      <c r="BG222" s="593"/>
      <c r="BH222" s="593"/>
      <c r="BI222" s="593"/>
      <c r="BJ222" s="593"/>
      <c r="BK222" s="593"/>
      <c r="BL222" s="593"/>
      <c r="BM222" s="593"/>
      <c r="BN222" s="593"/>
      <c r="BO222" s="593"/>
      <c r="BP222" s="593"/>
      <c r="BQ222" s="593"/>
      <c r="BR222" s="593"/>
      <c r="BS222" s="593"/>
      <c r="BT222" s="593"/>
      <c r="BU222" s="593"/>
      <c r="BV222" s="593"/>
      <c r="BW222" s="593"/>
      <c r="BX222" s="593"/>
      <c r="BY222" s="593"/>
      <c r="BZ222" s="593"/>
      <c r="CA222" s="593"/>
      <c r="CB222" s="593"/>
      <c r="CC222" s="593"/>
      <c r="CD222" s="593"/>
      <c r="CE222" s="593"/>
      <c r="CF222" s="593"/>
      <c r="CG222" s="593"/>
      <c r="CH222" s="593"/>
      <c r="CI222" s="593"/>
      <c r="CJ222" s="593"/>
      <c r="CK222" s="593"/>
      <c r="CL222" s="593"/>
      <c r="CM222" s="593"/>
      <c r="CN222" s="593"/>
      <c r="CO222" s="593"/>
      <c r="CP222" s="593"/>
      <c r="CQ222" s="593"/>
      <c r="CR222" s="593"/>
      <c r="CS222" s="593"/>
      <c r="CT222" s="593"/>
      <c r="CU222" s="593"/>
      <c r="CV222" s="593"/>
      <c r="CW222" s="593"/>
      <c r="CX222" s="593"/>
      <c r="CY222" s="593"/>
      <c r="CZ222" s="593"/>
      <c r="DA222" s="593"/>
      <c r="DB222" s="593"/>
      <c r="DC222" s="593"/>
      <c r="DD222" s="593"/>
      <c r="DE222" s="593"/>
      <c r="DF222" s="593"/>
      <c r="DG222" s="593"/>
      <c r="DH222" s="593"/>
      <c r="DI222" s="593"/>
      <c r="DJ222" s="593"/>
      <c r="DK222" s="593"/>
      <c r="DL222" s="593"/>
      <c r="DM222" s="593"/>
      <c r="DN222" s="593"/>
      <c r="DO222" s="593"/>
      <c r="DP222" s="593"/>
      <c r="DQ222" s="593"/>
      <c r="DR222" s="593"/>
      <c r="DS222" s="593"/>
      <c r="DT222" s="593"/>
      <c r="DU222" s="593"/>
      <c r="DV222" s="593"/>
      <c r="DW222" s="593"/>
      <c r="DX222" s="593"/>
      <c r="DY222" s="593"/>
      <c r="DZ222" s="593"/>
      <c r="EA222" s="593"/>
      <c r="EB222" s="593"/>
      <c r="EC222" s="593"/>
      <c r="ED222" s="593"/>
      <c r="EE222" s="593"/>
      <c r="EF222" s="593"/>
      <c r="EG222" s="593"/>
      <c r="EH222" s="593"/>
      <c r="EI222" s="593"/>
      <c r="EJ222" s="593"/>
      <c r="EK222" s="593"/>
      <c r="EL222" s="593"/>
      <c r="EM222" s="593"/>
      <c r="EN222" s="593"/>
      <c r="EO222" s="593"/>
      <c r="EP222" s="593"/>
      <c r="EQ222" s="593"/>
      <c r="ER222" s="593"/>
      <c r="ES222" s="593"/>
      <c r="ET222" s="593"/>
      <c r="EU222" s="593"/>
      <c r="EV222" s="593"/>
      <c r="EW222" s="593"/>
      <c r="EX222" s="593"/>
      <c r="EY222" s="593"/>
      <c r="EZ222" s="593"/>
      <c r="FA222" s="593"/>
      <c r="FB222" s="593"/>
      <c r="FC222" s="593"/>
      <c r="FD222" s="593"/>
      <c r="FE222" s="593"/>
      <c r="FF222" s="593"/>
      <c r="FG222" s="593"/>
      <c r="FH222" s="593"/>
      <c r="FI222" s="593"/>
      <c r="FJ222" s="593"/>
      <c r="FK222" s="593"/>
      <c r="FL222" s="593"/>
      <c r="FM222" s="593"/>
      <c r="FN222" s="593"/>
      <c r="FO222" s="593"/>
      <c r="FP222" s="593"/>
      <c r="FQ222" s="593"/>
      <c r="FR222" s="593"/>
      <c r="FS222" s="593"/>
      <c r="FT222" s="593"/>
      <c r="FU222" s="593"/>
      <c r="FV222" s="593"/>
      <c r="FW222" s="593"/>
      <c r="FX222" s="593"/>
      <c r="FY222" s="593"/>
      <c r="FZ222" s="593"/>
      <c r="GA222" s="593"/>
      <c r="GB222" s="593"/>
      <c r="GC222" s="593"/>
      <c r="GD222" s="593"/>
      <c r="GE222" s="593"/>
      <c r="GF222" s="593"/>
      <c r="GG222" s="593"/>
      <c r="GH222" s="593"/>
      <c r="GI222" s="593"/>
      <c r="GJ222" s="593"/>
      <c r="GK222" s="593"/>
      <c r="GL222" s="593"/>
      <c r="GM222" s="593"/>
      <c r="GN222" s="593"/>
      <c r="GO222" s="593"/>
      <c r="GP222" s="593"/>
      <c r="GQ222" s="593"/>
      <c r="GR222" s="593"/>
      <c r="GS222" s="593"/>
      <c r="GT222" s="593"/>
      <c r="GU222" s="593"/>
      <c r="GV222" s="593"/>
      <c r="GW222" s="593"/>
      <c r="GX222" s="593"/>
      <c r="GY222" s="593"/>
      <c r="GZ222" s="593"/>
      <c r="HA222" s="593"/>
      <c r="HB222" s="593"/>
      <c r="HC222" s="593"/>
      <c r="HD222" s="593"/>
      <c r="HE222" s="593"/>
      <c r="HF222" s="593"/>
      <c r="HG222" s="593"/>
      <c r="HH222" s="593"/>
      <c r="HI222" s="593"/>
      <c r="HJ222" s="593"/>
      <c r="HK222" s="593"/>
      <c r="HL222" s="593"/>
      <c r="HM222" s="593"/>
      <c r="HN222" s="593"/>
      <c r="HO222" s="593"/>
      <c r="HP222" s="593"/>
      <c r="HQ222" s="593"/>
      <c r="HR222" s="593"/>
      <c r="HS222" s="593"/>
      <c r="HT222" s="593"/>
      <c r="HU222" s="593"/>
      <c r="HV222" s="593"/>
      <c r="HW222" s="593"/>
      <c r="HX222" s="593"/>
      <c r="HY222" s="593"/>
      <c r="HZ222" s="593"/>
      <c r="IA222" s="593"/>
      <c r="IB222" s="593"/>
      <c r="IC222" s="593"/>
      <c r="ID222" s="593"/>
      <c r="IE222" s="593"/>
      <c r="IF222" s="593"/>
      <c r="IG222" s="593"/>
      <c r="IH222" s="593"/>
      <c r="II222" s="593"/>
      <c r="IJ222" s="593"/>
      <c r="IK222" s="593"/>
      <c r="IL222" s="593"/>
      <c r="IM222" s="593"/>
      <c r="IN222" s="593"/>
      <c r="IO222" s="593"/>
      <c r="IP222" s="593"/>
      <c r="IQ222" s="593"/>
      <c r="IR222" s="593"/>
      <c r="IS222" s="593"/>
      <c r="IT222" s="593"/>
      <c r="IU222" s="593"/>
      <c r="IV222" s="593"/>
      <c r="IW222" s="593"/>
      <c r="IX222" s="593"/>
      <c r="IY222" s="593"/>
      <c r="IZ222" s="593"/>
      <c r="JA222" s="593"/>
      <c r="JB222" s="593"/>
      <c r="JC222" s="593"/>
      <c r="JD222" s="593"/>
      <c r="JE222" s="593"/>
      <c r="JF222" s="593"/>
      <c r="JG222" s="593"/>
      <c r="JH222" s="593"/>
      <c r="JI222" s="593"/>
      <c r="JJ222" s="593"/>
      <c r="JK222" s="593"/>
      <c r="JL222" s="593"/>
      <c r="JM222" s="593"/>
      <c r="JN222" s="593"/>
      <c r="JO222" s="593"/>
      <c r="JP222" s="593"/>
      <c r="JQ222" s="593"/>
      <c r="JR222" s="593"/>
      <c r="JS222" s="593"/>
      <c r="JT222" s="593"/>
      <c r="JU222" s="593"/>
      <c r="JV222" s="593"/>
      <c r="JW222" s="593"/>
      <c r="JX222" s="593"/>
      <c r="JY222" s="593"/>
      <c r="JZ222" s="593"/>
      <c r="KA222" s="593"/>
      <c r="KB222" s="593"/>
      <c r="KC222" s="593"/>
      <c r="KD222" s="593"/>
      <c r="KE222" s="593"/>
      <c r="KF222" s="593"/>
      <c r="KG222" s="593"/>
      <c r="KH222" s="593"/>
      <c r="KI222" s="593"/>
      <c r="KJ222" s="593"/>
      <c r="KK222" s="593"/>
      <c r="KL222" s="593"/>
      <c r="KM222" s="593"/>
      <c r="KN222" s="593"/>
      <c r="KO222" s="593"/>
      <c r="KP222" s="593"/>
      <c r="KQ222" s="593"/>
      <c r="KR222" s="593"/>
      <c r="KS222" s="593"/>
      <c r="KT222" s="593"/>
      <c r="KU222" s="593"/>
      <c r="KV222" s="593"/>
      <c r="KW222" s="593"/>
      <c r="KX222" s="593"/>
      <c r="KY222" s="593"/>
      <c r="KZ222" s="593"/>
      <c r="LA222" s="593"/>
      <c r="LB222" s="593"/>
      <c r="LC222" s="593"/>
      <c r="LD222" s="593"/>
      <c r="LE222" s="593"/>
      <c r="LF222" s="593"/>
      <c r="LG222" s="593"/>
      <c r="LH222" s="593"/>
      <c r="LI222" s="593"/>
      <c r="LJ222" s="593"/>
      <c r="LK222" s="593"/>
      <c r="LL222" s="593"/>
      <c r="LM222" s="593"/>
      <c r="LN222" s="593"/>
      <c r="LO222" s="593"/>
      <c r="LP222" s="593"/>
      <c r="LQ222" s="593"/>
      <c r="LR222" s="593"/>
      <c r="LS222" s="593"/>
      <c r="LT222" s="593"/>
      <c r="LU222" s="593"/>
      <c r="LV222" s="593"/>
      <c r="LW222" s="593"/>
      <c r="LX222" s="593"/>
      <c r="LY222" s="593"/>
      <c r="LZ222" s="593"/>
      <c r="MA222" s="593"/>
      <c r="MB222" s="593"/>
      <c r="MC222" s="593"/>
      <c r="MD222" s="593"/>
      <c r="ME222" s="593"/>
      <c r="MF222" s="593"/>
      <c r="MG222" s="593"/>
      <c r="MH222" s="593"/>
      <c r="MI222" s="593"/>
      <c r="MJ222" s="593"/>
      <c r="MK222" s="593"/>
      <c r="ML222" s="593"/>
      <c r="MM222" s="593"/>
      <c r="MN222" s="593"/>
      <c r="MO222" s="593"/>
      <c r="MP222" s="593"/>
      <c r="MQ222" s="593"/>
      <c r="MR222" s="593"/>
      <c r="MS222" s="593"/>
      <c r="MT222" s="593"/>
      <c r="MU222" s="593"/>
      <c r="MV222" s="593"/>
      <c r="MW222" s="593"/>
      <c r="MX222" s="593"/>
      <c r="MY222" s="593"/>
      <c r="MZ222" s="593"/>
      <c r="NA222" s="593"/>
      <c r="NB222" s="593"/>
      <c r="NC222" s="593"/>
      <c r="ND222" s="593"/>
      <c r="NE222" s="593"/>
      <c r="NF222" s="593"/>
      <c r="NG222" s="593"/>
      <c r="NH222" s="593"/>
      <c r="NI222" s="593"/>
      <c r="NJ222" s="593"/>
      <c r="NK222" s="593"/>
      <c r="NL222" s="593"/>
      <c r="NM222" s="593"/>
      <c r="NN222" s="593"/>
      <c r="NO222" s="593"/>
      <c r="NP222" s="593"/>
      <c r="NQ222" s="593"/>
      <c r="NR222" s="593"/>
      <c r="NS222" s="593"/>
      <c r="NT222" s="593"/>
      <c r="NU222" s="593"/>
      <c r="NV222" s="593"/>
      <c r="NW222" s="593"/>
      <c r="NX222" s="593"/>
      <c r="NY222" s="593"/>
      <c r="NZ222" s="593"/>
      <c r="OA222" s="593"/>
      <c r="OB222" s="593"/>
      <c r="OC222" s="593"/>
      <c r="OD222" s="593"/>
      <c r="OE222" s="593"/>
      <c r="OF222" s="593"/>
      <c r="OG222" s="593"/>
      <c r="OH222" s="593"/>
      <c r="OI222" s="593"/>
      <c r="OJ222" s="593"/>
      <c r="OK222" s="593"/>
      <c r="OL222" s="593"/>
      <c r="OM222" s="593"/>
      <c r="ON222" s="593"/>
      <c r="OO222" s="593"/>
      <c r="OP222" s="593"/>
      <c r="OQ222" s="593"/>
      <c r="OR222" s="593"/>
      <c r="OS222" s="593"/>
      <c r="OT222" s="593"/>
      <c r="OU222" s="593"/>
      <c r="OV222" s="593"/>
      <c r="OW222" s="593"/>
      <c r="OX222" s="593"/>
      <c r="OY222" s="593"/>
      <c r="OZ222" s="593"/>
      <c r="PA222" s="593"/>
      <c r="PB222" s="593"/>
      <c r="PC222" s="593"/>
      <c r="PD222" s="593"/>
      <c r="PE222" s="593"/>
      <c r="PF222" s="593"/>
      <c r="PG222" s="593"/>
      <c r="PH222" s="593"/>
      <c r="PI222" s="593"/>
      <c r="PJ222" s="593"/>
      <c r="PK222" s="593"/>
      <c r="PL222" s="593"/>
      <c r="PM222" s="593"/>
      <c r="PN222" s="593"/>
      <c r="PO222" s="593"/>
      <c r="PP222" s="593"/>
      <c r="PQ222" s="593"/>
      <c r="PR222" s="593"/>
      <c r="PS222" s="593"/>
      <c r="PT222" s="593"/>
      <c r="PU222" s="593"/>
      <c r="PV222" s="593"/>
      <c r="PW222" s="593"/>
      <c r="PX222" s="593"/>
      <c r="PY222" s="593"/>
      <c r="PZ222" s="593"/>
      <c r="QA222" s="593"/>
      <c r="QB222" s="593"/>
      <c r="QC222" s="593"/>
      <c r="QD222" s="593"/>
      <c r="QE222" s="593"/>
      <c r="QF222" s="593"/>
      <c r="QG222" s="593"/>
      <c r="QH222" s="593"/>
      <c r="QI222" s="593"/>
      <c r="QJ222" s="593"/>
      <c r="QK222" s="593"/>
      <c r="QL222" s="593"/>
      <c r="QM222" s="593"/>
      <c r="QN222" s="593"/>
      <c r="QO222" s="593"/>
      <c r="QP222" s="593"/>
      <c r="QQ222" s="593"/>
      <c r="QR222" s="593"/>
      <c r="QS222" s="593"/>
      <c r="QT222" s="593"/>
      <c r="QU222" s="593"/>
      <c r="QV222" s="593"/>
      <c r="QW222" s="593"/>
      <c r="QX222" s="593"/>
      <c r="QY222" s="593"/>
      <c r="QZ222" s="593"/>
      <c r="RA222" s="593"/>
      <c r="RB222" s="593"/>
      <c r="RC222" s="593"/>
      <c r="RD222" s="593"/>
      <c r="RE222" s="593"/>
      <c r="RF222" s="593"/>
      <c r="RG222" s="593"/>
      <c r="RH222" s="593"/>
      <c r="RI222" s="593"/>
      <c r="RJ222" s="593"/>
      <c r="RK222" s="593"/>
      <c r="RL222" s="593"/>
      <c r="RM222" s="593"/>
      <c r="RN222" s="593"/>
      <c r="RO222" s="593"/>
      <c r="RP222" s="593"/>
      <c r="RQ222" s="593"/>
      <c r="RR222" s="593"/>
      <c r="RS222" s="593"/>
      <c r="RT222" s="593"/>
      <c r="RU222" s="593"/>
      <c r="RV222" s="593"/>
      <c r="RW222" s="593"/>
      <c r="RX222" s="593"/>
      <c r="RY222" s="593"/>
      <c r="RZ222" s="593"/>
      <c r="SA222" s="593"/>
      <c r="SB222" s="593"/>
      <c r="SC222" s="593"/>
      <c r="SD222" s="593"/>
      <c r="SE222" s="593"/>
      <c r="SF222" s="593"/>
      <c r="SG222" s="593"/>
      <c r="SH222" s="593"/>
      <c r="SI222" s="593"/>
      <c r="SJ222" s="593"/>
      <c r="SK222" s="593"/>
      <c r="SL222" s="593"/>
      <c r="SM222" s="593"/>
      <c r="SN222" s="593"/>
      <c r="SO222" s="593"/>
      <c r="SP222" s="593"/>
      <c r="SQ222" s="593"/>
      <c r="SR222" s="593"/>
      <c r="SS222" s="593"/>
      <c r="ST222" s="593"/>
      <c r="SU222" s="593"/>
      <c r="SV222" s="593"/>
      <c r="SW222" s="593"/>
      <c r="SX222" s="593"/>
      <c r="SY222" s="593"/>
      <c r="SZ222" s="593"/>
      <c r="TA222" s="593"/>
      <c r="TB222" s="593"/>
      <c r="TC222" s="593"/>
      <c r="TD222" s="593"/>
      <c r="TE222" s="593"/>
      <c r="TF222" s="593"/>
      <c r="TG222" s="593"/>
      <c r="TH222" s="593"/>
      <c r="TI222" s="593"/>
      <c r="TJ222" s="593"/>
      <c r="TK222" s="593"/>
      <c r="TL222" s="593"/>
      <c r="TM222" s="593"/>
      <c r="TN222" s="593"/>
      <c r="TO222" s="593"/>
      <c r="TP222" s="593"/>
      <c r="TQ222" s="593"/>
      <c r="TR222" s="593"/>
      <c r="TS222" s="593"/>
      <c r="TT222" s="593"/>
      <c r="TU222" s="593"/>
      <c r="TV222" s="593"/>
      <c r="TW222" s="593"/>
      <c r="TX222" s="593"/>
      <c r="TY222" s="593"/>
      <c r="TZ222" s="593"/>
      <c r="UA222" s="593"/>
      <c r="UB222" s="593"/>
      <c r="UC222" s="593"/>
      <c r="UD222" s="593"/>
      <c r="UE222" s="593"/>
      <c r="UF222" s="593"/>
      <c r="UG222" s="593"/>
      <c r="UH222" s="593"/>
      <c r="UI222" s="593"/>
      <c r="UJ222" s="593"/>
      <c r="UK222" s="593"/>
      <c r="UL222" s="593"/>
      <c r="UM222" s="593"/>
      <c r="UN222" s="593"/>
      <c r="UO222" s="593"/>
      <c r="UP222" s="593"/>
      <c r="UQ222" s="593"/>
      <c r="UR222" s="593"/>
      <c r="US222" s="593"/>
      <c r="UT222" s="593"/>
      <c r="UU222" s="593"/>
      <c r="UV222" s="593"/>
      <c r="UW222" s="593"/>
      <c r="UX222" s="593"/>
      <c r="UY222" s="593"/>
      <c r="UZ222" s="593"/>
      <c r="VA222" s="593"/>
      <c r="VB222" s="593"/>
      <c r="VC222" s="593"/>
      <c r="VD222" s="593"/>
      <c r="VE222" s="593"/>
      <c r="VF222" s="593"/>
      <c r="VG222" s="593"/>
      <c r="VH222" s="593"/>
      <c r="VI222" s="593"/>
      <c r="VJ222" s="593"/>
      <c r="VK222" s="593"/>
      <c r="VL222" s="593"/>
      <c r="VM222" s="593"/>
      <c r="VN222" s="593"/>
      <c r="VO222" s="593"/>
      <c r="VP222" s="593"/>
      <c r="VQ222" s="593"/>
      <c r="VR222" s="593"/>
      <c r="VS222" s="593"/>
      <c r="VT222" s="593"/>
      <c r="VU222" s="593"/>
      <c r="VV222" s="593"/>
      <c r="VW222" s="593"/>
      <c r="VX222" s="593"/>
      <c r="VY222" s="593"/>
      <c r="VZ222" s="593"/>
      <c r="WA222" s="593"/>
      <c r="WB222" s="593"/>
      <c r="WC222" s="593"/>
      <c r="WD222" s="593"/>
      <c r="WE222" s="593"/>
      <c r="WF222" s="593"/>
      <c r="WG222" s="593"/>
      <c r="WH222" s="593"/>
      <c r="WI222" s="593"/>
      <c r="WJ222" s="593"/>
      <c r="WK222" s="593"/>
      <c r="WL222" s="593"/>
      <c r="WM222" s="593"/>
      <c r="WN222" s="593"/>
      <c r="WO222" s="593"/>
      <c r="WP222" s="593"/>
      <c r="WQ222" s="593"/>
      <c r="WR222" s="593"/>
      <c r="WS222" s="593"/>
      <c r="WT222" s="593"/>
      <c r="WU222" s="593"/>
      <c r="WV222" s="593"/>
      <c r="WW222" s="593"/>
      <c r="WX222" s="593"/>
      <c r="WY222" s="593"/>
      <c r="WZ222" s="593"/>
      <c r="XA222" s="593"/>
      <c r="XB222" s="593"/>
      <c r="XC222" s="593"/>
      <c r="XD222" s="593"/>
      <c r="XE222" s="593"/>
      <c r="XF222" s="593"/>
      <c r="XG222" s="593"/>
      <c r="XH222" s="593"/>
      <c r="XI222" s="593"/>
      <c r="XJ222" s="593"/>
      <c r="XK222" s="593"/>
      <c r="XL222" s="593"/>
      <c r="XM222" s="593"/>
      <c r="XN222" s="593"/>
      <c r="XO222" s="593"/>
      <c r="XP222" s="593"/>
      <c r="XQ222" s="593"/>
      <c r="XR222" s="593"/>
      <c r="XS222" s="593"/>
      <c r="XT222" s="593"/>
      <c r="XU222" s="593"/>
      <c r="XV222" s="593"/>
      <c r="XW222" s="593"/>
      <c r="XX222" s="593"/>
      <c r="XY222" s="593"/>
      <c r="XZ222" s="593"/>
      <c r="YA222" s="593"/>
      <c r="YB222" s="593"/>
      <c r="YC222" s="593"/>
      <c r="YD222" s="593"/>
      <c r="YE222" s="593"/>
      <c r="YF222" s="593"/>
      <c r="YG222" s="593"/>
      <c r="YH222" s="593"/>
      <c r="YI222" s="593"/>
      <c r="YJ222" s="593"/>
      <c r="YK222" s="593"/>
      <c r="YL222" s="593"/>
      <c r="YM222" s="593"/>
      <c r="YN222" s="593"/>
      <c r="YO222" s="593"/>
      <c r="YP222" s="593"/>
      <c r="YQ222" s="593"/>
      <c r="YR222" s="593"/>
      <c r="YS222" s="593"/>
      <c r="YT222" s="593"/>
      <c r="YU222" s="593"/>
      <c r="YV222" s="593"/>
      <c r="YW222" s="593"/>
      <c r="YX222" s="593"/>
      <c r="YY222" s="593"/>
      <c r="YZ222" s="593"/>
      <c r="ZA222" s="593"/>
      <c r="ZB222" s="593"/>
      <c r="ZC222" s="593"/>
      <c r="ZD222" s="593"/>
      <c r="ZE222" s="593"/>
      <c r="ZF222" s="593"/>
      <c r="ZG222" s="593"/>
      <c r="ZH222" s="593"/>
      <c r="ZI222" s="593"/>
      <c r="ZJ222" s="593"/>
      <c r="ZK222" s="593"/>
      <c r="ZL222" s="593"/>
      <c r="ZM222" s="593"/>
      <c r="ZN222" s="593"/>
      <c r="ZO222" s="593"/>
      <c r="ZP222" s="593"/>
      <c r="ZQ222" s="593"/>
      <c r="ZR222" s="593"/>
      <c r="ZS222" s="593"/>
      <c r="ZT222" s="593"/>
      <c r="ZU222" s="593"/>
      <c r="ZV222" s="593"/>
      <c r="ZW222" s="593"/>
      <c r="ZX222" s="593"/>
      <c r="ZY222" s="593"/>
      <c r="ZZ222" s="593"/>
      <c r="AAA222" s="593"/>
      <c r="AAB222" s="593"/>
      <c r="AAC222" s="593"/>
      <c r="AAD222" s="593"/>
      <c r="AAE222" s="593"/>
      <c r="AAF222" s="593"/>
      <c r="AAG222" s="593"/>
      <c r="AAH222" s="593"/>
      <c r="AAI222" s="593"/>
      <c r="AAJ222" s="593"/>
      <c r="AAK222" s="593"/>
      <c r="AAL222" s="593"/>
      <c r="AAM222" s="593"/>
      <c r="AAN222" s="593"/>
      <c r="AAO222" s="593"/>
      <c r="AAP222" s="593"/>
      <c r="AAQ222" s="593"/>
      <c r="AAR222" s="593"/>
      <c r="AAS222" s="593"/>
      <c r="AAT222" s="593"/>
      <c r="AAU222" s="593"/>
      <c r="AAV222" s="593"/>
      <c r="AAW222" s="593"/>
      <c r="AAX222" s="593"/>
      <c r="AAY222" s="593"/>
      <c r="AAZ222" s="593"/>
      <c r="ABA222" s="593"/>
      <c r="ABB222" s="593"/>
      <c r="ABC222" s="593"/>
      <c r="ABD222" s="593"/>
      <c r="ABE222" s="593"/>
      <c r="ABF222" s="593"/>
      <c r="ABG222" s="593"/>
      <c r="ABH222" s="593"/>
      <c r="ABI222" s="593"/>
      <c r="ABJ222" s="593"/>
      <c r="ABK222" s="593"/>
      <c r="ABL222" s="593"/>
      <c r="ABM222" s="593"/>
      <c r="ABN222" s="593"/>
      <c r="ABO222" s="593"/>
      <c r="ABP222" s="593"/>
      <c r="ABQ222" s="593"/>
      <c r="ABR222" s="593"/>
      <c r="ABS222" s="593"/>
      <c r="ABT222" s="593"/>
      <c r="ABU222" s="593"/>
      <c r="ABV222" s="593"/>
      <c r="ABW222" s="593"/>
      <c r="ABX222" s="593"/>
      <c r="ABY222" s="593"/>
      <c r="ABZ222" s="593"/>
      <c r="ACA222" s="593"/>
      <c r="ACB222" s="593"/>
      <c r="ACC222" s="593"/>
      <c r="ACD222" s="593"/>
      <c r="ACE222" s="593"/>
      <c r="ACF222" s="593"/>
      <c r="ACG222" s="593"/>
      <c r="ACH222" s="593"/>
      <c r="ACI222" s="593"/>
      <c r="ACJ222" s="593"/>
      <c r="ACK222" s="593"/>
      <c r="ACL222" s="593"/>
      <c r="ACM222" s="593"/>
      <c r="ACN222" s="593"/>
      <c r="ACO222" s="593"/>
      <c r="ACP222" s="593"/>
      <c r="ACQ222" s="593"/>
      <c r="ACR222" s="593"/>
      <c r="ACS222" s="593"/>
      <c r="ACT222" s="593"/>
      <c r="ACU222" s="593"/>
      <c r="ACV222" s="593"/>
      <c r="ACW222" s="593"/>
      <c r="ACX222" s="593"/>
      <c r="ACY222" s="593"/>
      <c r="ACZ222" s="593"/>
      <c r="ADA222" s="593"/>
      <c r="ADB222" s="593"/>
      <c r="ADC222" s="593"/>
      <c r="ADD222" s="593"/>
      <c r="ADE222" s="593"/>
      <c r="ADF222" s="593"/>
      <c r="ADG222" s="593"/>
      <c r="ADH222" s="593"/>
      <c r="ADI222" s="593"/>
      <c r="ADJ222" s="593"/>
      <c r="ADK222" s="593"/>
      <c r="ADL222" s="593"/>
      <c r="ADM222" s="593"/>
      <c r="ADN222" s="593"/>
      <c r="ADO222" s="593"/>
      <c r="ADP222" s="593"/>
      <c r="ADQ222" s="593"/>
      <c r="ADR222" s="593"/>
      <c r="ADS222" s="593"/>
      <c r="ADT222" s="593"/>
      <c r="ADU222" s="593"/>
      <c r="ADV222" s="593"/>
      <c r="ADW222" s="593"/>
      <c r="ADX222" s="593"/>
      <c r="ADY222" s="593"/>
      <c r="ADZ222" s="593"/>
      <c r="AEA222" s="593"/>
      <c r="AEB222" s="593"/>
      <c r="AEC222" s="593"/>
      <c r="AED222" s="593"/>
      <c r="AEE222" s="593"/>
      <c r="AEF222" s="593"/>
      <c r="AEG222" s="593"/>
      <c r="AEH222" s="593"/>
      <c r="AEI222" s="593"/>
      <c r="AEJ222" s="593"/>
      <c r="AEK222" s="593"/>
      <c r="AEL222" s="593"/>
      <c r="AEM222" s="593"/>
      <c r="AEN222" s="593"/>
      <c r="AEO222" s="593"/>
      <c r="AEP222" s="593"/>
      <c r="AEQ222" s="593"/>
      <c r="AER222" s="593"/>
      <c r="AES222" s="593"/>
      <c r="AET222" s="593"/>
      <c r="AEU222" s="593"/>
      <c r="AEV222" s="593"/>
      <c r="AEW222" s="593"/>
      <c r="AEX222" s="593"/>
      <c r="AEY222" s="593"/>
      <c r="AEZ222" s="593"/>
      <c r="AFA222" s="593"/>
      <c r="AFB222" s="593"/>
      <c r="AFC222" s="593"/>
      <c r="AFD222" s="593"/>
      <c r="AFE222" s="593"/>
      <c r="AFF222" s="593"/>
      <c r="AFG222" s="593"/>
      <c r="AFH222" s="593"/>
      <c r="AFI222" s="593"/>
      <c r="AFJ222" s="593"/>
      <c r="AFK222" s="593"/>
      <c r="AFL222" s="593"/>
      <c r="AFM222" s="593"/>
      <c r="AFN222" s="593"/>
      <c r="AFO222" s="593"/>
      <c r="AFP222" s="593"/>
      <c r="AFQ222" s="593"/>
      <c r="AFR222" s="593"/>
      <c r="AFS222" s="593"/>
      <c r="AFT222" s="593"/>
      <c r="AFU222" s="593"/>
      <c r="AFV222" s="593"/>
      <c r="AFW222" s="593"/>
      <c r="AFX222" s="593"/>
      <c r="AFY222" s="593"/>
      <c r="AFZ222" s="593"/>
      <c r="AGA222" s="593"/>
      <c r="AGB222" s="593"/>
      <c r="AGC222" s="593"/>
      <c r="AGD222" s="593"/>
      <c r="AGE222" s="593"/>
      <c r="AGF222" s="593"/>
      <c r="AGG222" s="593"/>
      <c r="AGH222" s="593"/>
      <c r="AGI222" s="593"/>
      <c r="AGJ222" s="593"/>
      <c r="AGK222" s="593"/>
      <c r="AGL222" s="593"/>
      <c r="AGM222" s="593"/>
      <c r="AGN222" s="593"/>
      <c r="AGO222" s="593"/>
      <c r="AGP222" s="593"/>
      <c r="AGQ222" s="593"/>
      <c r="AGR222" s="593"/>
      <c r="AGS222" s="593"/>
      <c r="AGT222" s="593"/>
      <c r="AGU222" s="593"/>
      <c r="AGV222" s="593"/>
      <c r="AGW222" s="593"/>
      <c r="AGX222" s="593"/>
      <c r="AGY222" s="593"/>
      <c r="AGZ222" s="593"/>
      <c r="AHA222" s="593"/>
      <c r="AHB222" s="593"/>
      <c r="AHC222" s="593"/>
      <c r="AHD222" s="593"/>
      <c r="AHE222" s="593"/>
      <c r="AHF222" s="593"/>
      <c r="AHG222" s="593"/>
      <c r="AHH222" s="593"/>
      <c r="AHI222" s="593"/>
      <c r="AHJ222" s="593"/>
      <c r="AHK222" s="593"/>
      <c r="AHL222" s="593"/>
      <c r="AHM222" s="593"/>
      <c r="AHN222" s="593"/>
      <c r="AHO222" s="593"/>
      <c r="AHP222" s="593"/>
      <c r="AHQ222" s="593"/>
      <c r="AHR222" s="593"/>
      <c r="AHS222" s="593"/>
      <c r="AHT222" s="593"/>
      <c r="AHU222" s="593"/>
      <c r="AHV222" s="593"/>
      <c r="AHW222" s="593"/>
      <c r="AHX222" s="593"/>
      <c r="AHY222" s="593"/>
      <c r="AHZ222" s="593"/>
      <c r="AIA222" s="593"/>
      <c r="AIB222" s="593"/>
      <c r="AIC222" s="593"/>
      <c r="AID222" s="593"/>
      <c r="AIE222" s="593"/>
      <c r="AIF222" s="593"/>
      <c r="AIG222" s="593"/>
      <c r="AIH222" s="593"/>
      <c r="AII222" s="593"/>
      <c r="AIJ222" s="593"/>
      <c r="AIK222" s="593"/>
      <c r="AIL222" s="593"/>
      <c r="AIM222" s="593"/>
      <c r="AIN222" s="593"/>
      <c r="AIO222" s="593"/>
      <c r="AIP222" s="593"/>
      <c r="AIQ222" s="593"/>
      <c r="AIR222" s="593"/>
      <c r="AIS222" s="593"/>
      <c r="AIT222" s="593"/>
      <c r="AIU222" s="593"/>
      <c r="AIV222" s="593"/>
      <c r="AIW222" s="593"/>
      <c r="AIX222" s="593"/>
      <c r="AIY222" s="593"/>
      <c r="AIZ222" s="593"/>
      <c r="AJA222" s="593"/>
      <c r="AJB222" s="593"/>
      <c r="AJC222" s="593"/>
      <c r="AJD222" s="593"/>
      <c r="AJE222" s="593"/>
      <c r="AJF222" s="593"/>
      <c r="AJG222" s="593"/>
      <c r="AJH222" s="593"/>
      <c r="AJI222" s="593"/>
      <c r="AJJ222" s="593"/>
      <c r="AJK222" s="593"/>
      <c r="AJL222" s="593"/>
      <c r="AJM222" s="593"/>
      <c r="AJN222" s="593"/>
      <c r="AJO222" s="593"/>
      <c r="AJP222" s="593"/>
      <c r="AJQ222" s="593"/>
      <c r="AJR222" s="593"/>
      <c r="AJS222" s="593"/>
      <c r="AJT222" s="593"/>
      <c r="AJU222" s="593"/>
      <c r="AJV222" s="593"/>
      <c r="AJW222" s="593"/>
      <c r="AJX222" s="593"/>
      <c r="AJY222" s="593"/>
      <c r="AJZ222" s="593"/>
      <c r="AKA222" s="593"/>
      <c r="AKB222" s="593"/>
      <c r="AKC222" s="593"/>
      <c r="AKD222" s="593"/>
      <c r="AKE222" s="593"/>
      <c r="AKF222" s="593"/>
      <c r="AKG222" s="593"/>
      <c r="AKH222" s="593"/>
      <c r="AKI222" s="593"/>
      <c r="AKJ222" s="593"/>
      <c r="AKK222" s="593"/>
      <c r="AKL222" s="593"/>
      <c r="AKM222" s="593"/>
      <c r="AKN222" s="593"/>
      <c r="AKO222" s="593"/>
      <c r="AKP222" s="593"/>
      <c r="AKQ222" s="593"/>
      <c r="AKR222" s="593"/>
      <c r="AKS222" s="593"/>
      <c r="AKT222" s="593"/>
      <c r="AKU222" s="593"/>
      <c r="AKV222" s="593"/>
      <c r="AKW222" s="593"/>
      <c r="AKX222" s="593"/>
      <c r="AKY222" s="593"/>
      <c r="AKZ222" s="593"/>
      <c r="ALA222" s="593"/>
      <c r="ALB222" s="593"/>
      <c r="ALC222" s="593"/>
      <c r="ALD222" s="593"/>
      <c r="ALE222" s="593"/>
      <c r="ALF222" s="593"/>
      <c r="ALG222" s="593"/>
      <c r="ALH222" s="593"/>
      <c r="ALI222" s="593"/>
      <c r="ALJ222" s="593"/>
      <c r="ALK222" s="593"/>
      <c r="ALL222" s="593"/>
      <c r="ALM222" s="593"/>
      <c r="ALN222" s="593"/>
      <c r="ALO222" s="593"/>
      <c r="ALP222" s="593"/>
      <c r="ALQ222" s="593"/>
      <c r="ALR222" s="593"/>
      <c r="ALS222" s="593"/>
      <c r="ALT222" s="593"/>
      <c r="ALU222" s="593"/>
      <c r="ALV222" s="593"/>
      <c r="ALW222" s="593"/>
      <c r="ALX222" s="593"/>
      <c r="ALY222" s="593"/>
      <c r="ALZ222" s="593"/>
      <c r="AMA222" s="593"/>
      <c r="AMB222" s="593"/>
      <c r="AMC222" s="593"/>
      <c r="AMD222" s="593"/>
      <c r="AME222" s="593"/>
      <c r="AMF222" s="593"/>
      <c r="AMG222" s="593"/>
      <c r="AMH222" s="593"/>
      <c r="AMI222" s="593"/>
      <c r="AMJ222" s="593"/>
      <c r="AMK222" s="593"/>
      <c r="AML222" s="593"/>
      <c r="AMM222" s="593"/>
      <c r="AMN222" s="593"/>
      <c r="AMO222" s="593"/>
      <c r="AMP222" s="593"/>
      <c r="AMQ222" s="593"/>
      <c r="AMR222" s="593"/>
      <c r="AMS222" s="593"/>
      <c r="AMT222" s="593"/>
      <c r="AMU222" s="593"/>
      <c r="AMV222" s="593"/>
      <c r="AMW222" s="593"/>
      <c r="AMX222" s="593"/>
      <c r="AMY222" s="593"/>
      <c r="AMZ222" s="593"/>
      <c r="ANA222" s="593"/>
      <c r="ANB222" s="593"/>
      <c r="ANC222" s="593"/>
      <c r="AND222" s="593"/>
      <c r="ANE222" s="593"/>
      <c r="ANF222" s="593"/>
      <c r="ANG222" s="593"/>
      <c r="ANH222" s="593"/>
      <c r="ANI222" s="593"/>
      <c r="ANJ222" s="593"/>
      <c r="ANK222" s="593"/>
      <c r="ANL222" s="593"/>
      <c r="ANM222" s="593"/>
      <c r="ANN222" s="593"/>
      <c r="ANO222" s="593"/>
      <c r="ANP222" s="593"/>
      <c r="ANQ222" s="593"/>
      <c r="ANR222" s="593"/>
      <c r="ANS222" s="593"/>
      <c r="ANT222" s="593"/>
      <c r="ANU222" s="593"/>
      <c r="ANV222" s="593"/>
      <c r="ANW222" s="593"/>
      <c r="ANX222" s="593"/>
      <c r="ANY222" s="593"/>
      <c r="ANZ222" s="593"/>
      <c r="AOA222" s="593"/>
      <c r="AOB222" s="593"/>
      <c r="AOC222" s="593"/>
      <c r="AOD222" s="593"/>
      <c r="AOE222" s="593"/>
      <c r="AOF222" s="593"/>
      <c r="AOG222" s="593"/>
      <c r="AOH222" s="593"/>
      <c r="AOI222" s="593"/>
      <c r="AOJ222" s="593"/>
      <c r="AOK222" s="593"/>
      <c r="AOL222" s="593"/>
      <c r="AOM222" s="593"/>
      <c r="AON222" s="593"/>
      <c r="AOO222" s="593"/>
      <c r="AOP222" s="593"/>
      <c r="AOQ222" s="593"/>
      <c r="AOR222" s="593"/>
      <c r="AOS222" s="593"/>
      <c r="AOT222" s="593"/>
      <c r="AOU222" s="593"/>
      <c r="AOV222" s="593"/>
      <c r="AOW222" s="593"/>
      <c r="AOX222" s="593"/>
      <c r="AOY222" s="593"/>
      <c r="AOZ222" s="593"/>
      <c r="APA222" s="593"/>
      <c r="APB222" s="593"/>
      <c r="APC222" s="593"/>
      <c r="APD222" s="593"/>
      <c r="APE222" s="593"/>
      <c r="APF222" s="593"/>
      <c r="APG222" s="593"/>
      <c r="APH222" s="593"/>
      <c r="API222" s="593"/>
      <c r="APJ222" s="593"/>
      <c r="APK222" s="593"/>
      <c r="APL222" s="593"/>
      <c r="APM222" s="593"/>
      <c r="APN222" s="593"/>
      <c r="APO222" s="593"/>
      <c r="APP222" s="593"/>
      <c r="APQ222" s="593"/>
      <c r="APR222" s="593"/>
      <c r="APS222" s="593"/>
      <c r="APT222" s="593"/>
      <c r="APU222" s="593"/>
      <c r="APV222" s="593"/>
      <c r="APW222" s="593"/>
      <c r="APX222" s="593"/>
      <c r="APY222" s="593"/>
      <c r="APZ222" s="593"/>
      <c r="AQA222" s="593"/>
      <c r="AQB222" s="593"/>
      <c r="AQC222" s="593"/>
      <c r="AQD222" s="593"/>
      <c r="AQE222" s="593"/>
      <c r="AQF222" s="593"/>
      <c r="AQG222" s="593"/>
      <c r="AQH222" s="593"/>
      <c r="AQI222" s="593"/>
      <c r="AQJ222" s="593"/>
      <c r="AQK222" s="593"/>
      <c r="AQL222" s="593"/>
      <c r="AQM222" s="593"/>
      <c r="AQN222" s="593"/>
      <c r="AQO222" s="593"/>
      <c r="AQP222" s="593"/>
      <c r="AQQ222" s="593"/>
      <c r="AQR222" s="593"/>
      <c r="AQS222" s="593"/>
      <c r="AQT222" s="593"/>
      <c r="AQU222" s="593"/>
      <c r="AQV222" s="593"/>
      <c r="AQW222" s="593"/>
      <c r="AQX222" s="593"/>
      <c r="AQY222" s="593"/>
      <c r="AQZ222" s="593"/>
      <c r="ARA222" s="593"/>
      <c r="ARB222" s="593"/>
      <c r="ARC222" s="593"/>
      <c r="ARD222" s="593"/>
      <c r="ARE222" s="593"/>
      <c r="ARF222" s="593"/>
      <c r="ARG222" s="593"/>
      <c r="ARH222" s="593"/>
      <c r="ARI222" s="593"/>
      <c r="ARJ222" s="593"/>
      <c r="ARK222" s="593"/>
      <c r="ARL222" s="593"/>
      <c r="ARM222" s="593"/>
      <c r="ARN222" s="593"/>
      <c r="ARO222" s="593"/>
      <c r="ARP222" s="593"/>
      <c r="ARQ222" s="593"/>
      <c r="ARR222" s="593"/>
      <c r="ARS222" s="593"/>
      <c r="ART222" s="593"/>
      <c r="ARU222" s="593"/>
      <c r="ARV222" s="593"/>
      <c r="ARW222" s="593"/>
      <c r="ARX222" s="593"/>
      <c r="ARY222" s="593"/>
      <c r="ARZ222" s="593"/>
      <c r="ASA222" s="593"/>
      <c r="ASB222" s="593"/>
      <c r="ASC222" s="593"/>
      <c r="ASD222" s="593"/>
      <c r="ASE222" s="593"/>
      <c r="ASF222" s="593"/>
      <c r="ASG222" s="593"/>
      <c r="ASH222" s="593"/>
      <c r="ASI222" s="593"/>
      <c r="ASJ222" s="593"/>
      <c r="ASK222" s="593"/>
      <c r="ASL222" s="593"/>
      <c r="ASM222" s="593"/>
      <c r="ASN222" s="593"/>
      <c r="ASO222" s="593"/>
      <c r="ASP222" s="593"/>
      <c r="ASQ222" s="593"/>
      <c r="ASR222" s="593"/>
      <c r="ASS222" s="593"/>
      <c r="AST222" s="593"/>
      <c r="ASU222" s="593"/>
      <c r="ASV222" s="593"/>
      <c r="ASW222" s="593"/>
      <c r="ASX222" s="593"/>
      <c r="ASY222" s="593"/>
      <c r="ASZ222" s="593"/>
      <c r="ATA222" s="593"/>
      <c r="ATB222" s="593"/>
      <c r="ATC222" s="593"/>
      <c r="ATD222" s="593"/>
      <c r="ATE222" s="593"/>
      <c r="ATF222" s="593"/>
      <c r="ATG222" s="593"/>
      <c r="ATH222" s="593"/>
      <c r="ATI222" s="593"/>
      <c r="ATJ222" s="593"/>
      <c r="ATK222" s="593"/>
      <c r="ATL222" s="593"/>
      <c r="ATM222" s="593"/>
      <c r="ATN222" s="593"/>
      <c r="ATO222" s="593"/>
      <c r="ATP222" s="593"/>
      <c r="ATQ222" s="593"/>
      <c r="ATR222" s="593"/>
      <c r="ATS222" s="593"/>
      <c r="ATT222" s="593"/>
      <c r="ATU222" s="593"/>
      <c r="ATV222" s="593"/>
      <c r="ATW222" s="593"/>
      <c r="ATX222" s="593"/>
      <c r="ATY222" s="593"/>
      <c r="ATZ222" s="593"/>
      <c r="AUA222" s="593"/>
      <c r="AUB222" s="593"/>
      <c r="AUC222" s="593"/>
      <c r="AUD222" s="593"/>
      <c r="AUE222" s="593"/>
      <c r="AUF222" s="593"/>
      <c r="AUG222" s="593"/>
      <c r="AUH222" s="593"/>
      <c r="AUI222" s="593"/>
      <c r="AUJ222" s="593"/>
      <c r="AUK222" s="593"/>
      <c r="AUL222" s="593"/>
      <c r="AUM222" s="593"/>
      <c r="AUN222" s="593"/>
      <c r="AUO222" s="593"/>
      <c r="AUP222" s="593"/>
      <c r="AUQ222" s="593"/>
      <c r="AUR222" s="593"/>
      <c r="AUS222" s="593"/>
      <c r="AUT222" s="593"/>
      <c r="AUU222" s="593"/>
      <c r="AUV222" s="593"/>
      <c r="AUW222" s="593"/>
      <c r="AUX222" s="593"/>
      <c r="AUY222" s="593"/>
      <c r="AUZ222" s="593"/>
      <c r="AVA222" s="593"/>
      <c r="AVB222" s="593"/>
      <c r="AVC222" s="593"/>
      <c r="AVD222" s="593"/>
      <c r="AVE222" s="593"/>
      <c r="AVF222" s="593"/>
      <c r="AVG222" s="593"/>
      <c r="AVH222" s="593"/>
      <c r="AVI222" s="593"/>
      <c r="AVJ222" s="593"/>
      <c r="AVK222" s="593"/>
      <c r="AVL222" s="593"/>
      <c r="AVM222" s="593"/>
      <c r="AVN222" s="593"/>
      <c r="AVO222" s="593"/>
      <c r="AVP222" s="593"/>
      <c r="AVQ222" s="593"/>
      <c r="AVR222" s="593"/>
      <c r="AVS222" s="593"/>
      <c r="AVT222" s="593"/>
      <c r="AVU222" s="593"/>
      <c r="AVV222" s="593"/>
      <c r="AVW222" s="593"/>
      <c r="AVX222" s="593"/>
      <c r="AVY222" s="593"/>
      <c r="AVZ222" s="593"/>
      <c r="AWA222" s="593"/>
      <c r="AWB222" s="593"/>
      <c r="AWC222" s="593"/>
      <c r="AWD222" s="593"/>
      <c r="AWE222" s="593"/>
      <c r="AWF222" s="593"/>
      <c r="AWG222" s="593"/>
      <c r="AWH222" s="593"/>
      <c r="AWI222" s="593"/>
      <c r="AWJ222" s="593"/>
      <c r="AWK222" s="593"/>
      <c r="AWL222" s="593"/>
      <c r="AWM222" s="593"/>
      <c r="AWN222" s="593"/>
      <c r="AWO222" s="593"/>
      <c r="AWP222" s="593"/>
      <c r="AWQ222" s="593"/>
      <c r="AWR222" s="593"/>
      <c r="AWS222" s="593"/>
      <c r="AWT222" s="593"/>
      <c r="AWU222" s="593"/>
      <c r="AWV222" s="593"/>
      <c r="AWW222" s="593"/>
      <c r="AWX222" s="593"/>
      <c r="AWY222" s="593"/>
      <c r="AWZ222" s="593"/>
      <c r="AXA222" s="593"/>
      <c r="AXB222" s="593"/>
      <c r="AXC222" s="593"/>
      <c r="AXD222" s="593"/>
      <c r="AXE222" s="593"/>
      <c r="AXF222" s="593"/>
      <c r="AXG222" s="593"/>
      <c r="AXH222" s="593"/>
      <c r="AXI222" s="593"/>
      <c r="AXJ222" s="593"/>
      <c r="AXK222" s="593"/>
      <c r="AXL222" s="593"/>
      <c r="AXM222" s="593"/>
      <c r="AXN222" s="593"/>
      <c r="AXO222" s="593"/>
      <c r="AXP222" s="593"/>
      <c r="AXQ222" s="593"/>
      <c r="AXR222" s="593"/>
      <c r="AXS222" s="593"/>
      <c r="AXT222" s="593"/>
      <c r="AXU222" s="593"/>
      <c r="AXV222" s="593"/>
      <c r="AXW222" s="593"/>
      <c r="AXX222" s="593"/>
      <c r="AXY222" s="593"/>
      <c r="AXZ222" s="593"/>
      <c r="AYA222" s="593"/>
      <c r="AYB222" s="593"/>
      <c r="AYC222" s="593"/>
      <c r="AYD222" s="593"/>
      <c r="AYE222" s="593"/>
      <c r="AYF222" s="593"/>
      <c r="AYG222" s="593"/>
      <c r="AYH222" s="593"/>
      <c r="AYI222" s="593"/>
      <c r="AYJ222" s="593"/>
      <c r="AYK222" s="593"/>
      <c r="AYL222" s="593"/>
      <c r="AYM222" s="593"/>
      <c r="AYN222" s="593"/>
      <c r="AYO222" s="593"/>
      <c r="AYP222" s="593"/>
      <c r="AYQ222" s="593"/>
      <c r="AYR222" s="593"/>
      <c r="AYS222" s="593"/>
      <c r="AYT222" s="593"/>
      <c r="AYU222" s="593"/>
      <c r="AYV222" s="593"/>
      <c r="AYW222" s="593"/>
      <c r="AYX222" s="593"/>
      <c r="AYY222" s="593"/>
      <c r="AYZ222" s="593"/>
      <c r="AZA222" s="593"/>
      <c r="AZB222" s="593"/>
      <c r="AZC222" s="593"/>
      <c r="AZD222" s="593"/>
      <c r="AZE222" s="593"/>
      <c r="AZF222" s="593"/>
      <c r="AZG222" s="593"/>
      <c r="AZH222" s="593"/>
      <c r="AZI222" s="593"/>
      <c r="AZJ222" s="593"/>
      <c r="AZK222" s="593"/>
      <c r="AZL222" s="593"/>
      <c r="AZM222" s="593"/>
      <c r="AZN222" s="593"/>
      <c r="AZO222" s="593"/>
      <c r="AZP222" s="593"/>
      <c r="AZQ222" s="593"/>
      <c r="AZR222" s="593"/>
      <c r="AZS222" s="593"/>
      <c r="AZT222" s="593"/>
      <c r="AZU222" s="593"/>
      <c r="AZV222" s="593"/>
      <c r="AZW222" s="593"/>
      <c r="AZX222" s="593"/>
      <c r="AZY222" s="593"/>
      <c r="AZZ222" s="593"/>
      <c r="BAA222" s="593"/>
      <c r="BAB222" s="593"/>
      <c r="BAC222" s="593"/>
      <c r="BAD222" s="593"/>
      <c r="BAE222" s="593"/>
      <c r="BAF222" s="593"/>
      <c r="BAG222" s="593"/>
      <c r="BAH222" s="593"/>
      <c r="BAI222" s="593"/>
      <c r="BAJ222" s="593"/>
      <c r="BAK222" s="593"/>
      <c r="BAL222" s="593"/>
      <c r="BAM222" s="593"/>
      <c r="BAN222" s="593"/>
      <c r="BAO222" s="593"/>
      <c r="BAP222" s="593"/>
      <c r="BAQ222" s="593"/>
      <c r="BAR222" s="593"/>
      <c r="BAS222" s="593"/>
      <c r="BAT222" s="593"/>
      <c r="BAU222" s="593"/>
      <c r="BAV222" s="593"/>
      <c r="BAW222" s="593"/>
      <c r="BAX222" s="593"/>
      <c r="BAY222" s="593"/>
      <c r="BAZ222" s="593"/>
      <c r="BBA222" s="593"/>
      <c r="BBB222" s="593"/>
      <c r="BBC222" s="593"/>
      <c r="BBD222" s="593"/>
      <c r="BBE222" s="593"/>
      <c r="BBF222" s="593"/>
      <c r="BBG222" s="593"/>
      <c r="BBH222" s="593"/>
      <c r="BBI222" s="593"/>
      <c r="BBJ222" s="593"/>
      <c r="BBK222" s="593"/>
      <c r="BBL222" s="593"/>
      <c r="BBM222" s="593"/>
      <c r="BBN222" s="593"/>
      <c r="BBO222" s="593"/>
      <c r="BBP222" s="593"/>
      <c r="BBQ222" s="593"/>
      <c r="BBR222" s="593"/>
      <c r="BBS222" s="593"/>
      <c r="BBT222" s="593"/>
      <c r="BBU222" s="593"/>
      <c r="BBV222" s="593"/>
      <c r="BBW222" s="593"/>
      <c r="BBX222" s="593"/>
      <c r="BBY222" s="593"/>
      <c r="BBZ222" s="593"/>
      <c r="BCA222" s="593"/>
      <c r="BCB222" s="593"/>
      <c r="BCC222" s="593"/>
      <c r="BCD222" s="593"/>
      <c r="BCE222" s="593"/>
      <c r="BCF222" s="593"/>
      <c r="BCG222" s="593"/>
      <c r="BCH222" s="593"/>
      <c r="BCI222" s="593"/>
      <c r="BCJ222" s="593"/>
      <c r="BCK222" s="593"/>
      <c r="BCL222" s="593"/>
      <c r="BCM222" s="593"/>
      <c r="BCN222" s="593"/>
      <c r="BCO222" s="593"/>
      <c r="BCP222" s="593"/>
      <c r="BCQ222" s="593"/>
      <c r="BCR222" s="593"/>
      <c r="BCS222" s="593"/>
      <c r="BCT222" s="593"/>
      <c r="BCU222" s="593"/>
      <c r="BCV222" s="593"/>
      <c r="BCW222" s="593"/>
      <c r="BCX222" s="593"/>
      <c r="BCY222" s="593"/>
      <c r="BCZ222" s="593"/>
      <c r="BDA222" s="593"/>
      <c r="BDB222" s="593"/>
      <c r="BDC222" s="593"/>
      <c r="BDD222" s="593"/>
      <c r="BDE222" s="593"/>
      <c r="BDF222" s="593"/>
      <c r="BDG222" s="593"/>
      <c r="BDH222" s="593"/>
      <c r="BDI222" s="593"/>
      <c r="BDJ222" s="593"/>
      <c r="BDK222" s="593"/>
      <c r="BDL222" s="593"/>
      <c r="BDM222" s="593"/>
      <c r="BDN222" s="593"/>
      <c r="BDO222" s="593"/>
      <c r="BDP222" s="593"/>
      <c r="BDQ222" s="593"/>
      <c r="BDR222" s="593"/>
      <c r="BDS222" s="593"/>
      <c r="BDT222" s="593"/>
      <c r="BDU222" s="593"/>
      <c r="BDV222" s="593"/>
      <c r="BDW222" s="593"/>
      <c r="BDX222" s="593"/>
      <c r="BDY222" s="593"/>
      <c r="BDZ222" s="593"/>
      <c r="BEA222" s="593"/>
      <c r="BEB222" s="593"/>
      <c r="BEC222" s="593"/>
      <c r="BED222" s="593"/>
      <c r="BEE222" s="593"/>
      <c r="BEF222" s="593"/>
      <c r="BEG222" s="593"/>
      <c r="BEH222" s="593"/>
      <c r="BEI222" s="593"/>
      <c r="BEJ222" s="593"/>
      <c r="BEK222" s="593"/>
      <c r="BEL222" s="593"/>
      <c r="BEM222" s="593"/>
      <c r="BEN222" s="593"/>
      <c r="BEO222" s="593"/>
      <c r="BEP222" s="593"/>
      <c r="BEQ222" s="593"/>
      <c r="BER222" s="593"/>
      <c r="BES222" s="593"/>
      <c r="BET222" s="593"/>
      <c r="BEU222" s="593"/>
      <c r="BEV222" s="593"/>
      <c r="BEW222" s="593"/>
      <c r="BEX222" s="593"/>
      <c r="BEY222" s="593"/>
      <c r="BEZ222" s="593"/>
      <c r="BFA222" s="593"/>
      <c r="BFB222" s="593"/>
      <c r="BFC222" s="593"/>
      <c r="BFD222" s="593"/>
      <c r="BFE222" s="593"/>
      <c r="BFF222" s="593"/>
      <c r="BFG222" s="593"/>
      <c r="BFH222" s="593"/>
      <c r="BFI222" s="593"/>
      <c r="BFJ222" s="593"/>
      <c r="BFK222" s="593"/>
      <c r="BFL222" s="593"/>
      <c r="BFM222" s="593"/>
      <c r="BFN222" s="593"/>
      <c r="BFO222" s="593"/>
      <c r="BFP222" s="593"/>
      <c r="BFQ222" s="593"/>
      <c r="BFR222" s="593"/>
      <c r="BFS222" s="593"/>
      <c r="BFT222" s="593"/>
      <c r="BFU222" s="593"/>
      <c r="BFV222" s="593"/>
      <c r="BFW222" s="593"/>
      <c r="BFX222" s="593"/>
      <c r="BFY222" s="593"/>
      <c r="BFZ222" s="593"/>
      <c r="BGA222" s="593"/>
      <c r="BGB222" s="593"/>
      <c r="BGC222" s="593"/>
      <c r="BGD222" s="593"/>
      <c r="BGE222" s="593"/>
      <c r="BGF222" s="593"/>
      <c r="BGG222" s="593"/>
      <c r="BGH222" s="593"/>
      <c r="BGI222" s="593"/>
      <c r="BGJ222" s="593"/>
      <c r="BGK222" s="593"/>
      <c r="BGL222" s="593"/>
      <c r="BGM222" s="593"/>
      <c r="BGN222" s="593"/>
      <c r="BGO222" s="593"/>
      <c r="BGP222" s="593"/>
      <c r="BGQ222" s="593"/>
      <c r="BGR222" s="593"/>
      <c r="BGS222" s="593"/>
      <c r="BGT222" s="593"/>
      <c r="BGU222" s="593"/>
      <c r="BGV222" s="593"/>
      <c r="BGW222" s="593"/>
      <c r="BGX222" s="593"/>
      <c r="BGY222" s="593"/>
      <c r="BGZ222" s="593"/>
      <c r="BHA222" s="593"/>
      <c r="BHB222" s="593"/>
      <c r="BHC222" s="593"/>
      <c r="BHD222" s="593"/>
      <c r="BHE222" s="593"/>
      <c r="BHF222" s="593"/>
      <c r="BHG222" s="593"/>
      <c r="BHH222" s="593"/>
      <c r="BHI222" s="593"/>
      <c r="BHJ222" s="593"/>
      <c r="BHK222" s="593"/>
      <c r="BHL222" s="593"/>
      <c r="BHM222" s="593"/>
      <c r="BHN222" s="593"/>
      <c r="BHO222" s="593"/>
      <c r="BHP222" s="593"/>
      <c r="BHQ222" s="593"/>
      <c r="BHR222" s="593"/>
      <c r="BHS222" s="593"/>
      <c r="BHT222" s="593"/>
      <c r="BHU222" s="593"/>
      <c r="BHV222" s="593"/>
      <c r="BHW222" s="593"/>
      <c r="BHX222" s="593"/>
      <c r="BHY222" s="593"/>
      <c r="BHZ222" s="593"/>
      <c r="BIA222" s="593"/>
      <c r="BIB222" s="593"/>
      <c r="BIC222" s="593"/>
      <c r="BID222" s="593"/>
      <c r="BIE222" s="593"/>
      <c r="BIF222" s="593"/>
      <c r="BIG222" s="593"/>
      <c r="BIH222" s="593"/>
      <c r="BII222" s="593"/>
      <c r="BIJ222" s="593"/>
      <c r="BIK222" s="593"/>
      <c r="BIL222" s="593"/>
      <c r="BIM222" s="593"/>
      <c r="BIN222" s="593"/>
      <c r="BIO222" s="593"/>
      <c r="BIP222" s="593"/>
      <c r="BIQ222" s="593"/>
      <c r="BIR222" s="593"/>
      <c r="BIS222" s="593"/>
      <c r="BIT222" s="593"/>
      <c r="BIU222" s="593"/>
      <c r="BIV222" s="593"/>
      <c r="BIW222" s="593"/>
      <c r="BIX222" s="593"/>
      <c r="BIY222" s="593"/>
      <c r="BIZ222" s="593"/>
      <c r="BJA222" s="593"/>
      <c r="BJB222" s="593"/>
      <c r="BJC222" s="593"/>
      <c r="BJD222" s="593"/>
      <c r="BJE222" s="593"/>
      <c r="BJF222" s="593"/>
      <c r="BJG222" s="593"/>
      <c r="BJH222" s="593"/>
      <c r="BJI222" s="593"/>
      <c r="BJJ222" s="593"/>
      <c r="BJK222" s="593"/>
      <c r="BJL222" s="593"/>
      <c r="BJM222" s="593"/>
      <c r="BJN222" s="593"/>
      <c r="BJO222" s="593"/>
      <c r="BJP222" s="593"/>
      <c r="BJQ222" s="593"/>
      <c r="BJR222" s="593"/>
      <c r="BJS222" s="593"/>
      <c r="BJT222" s="593"/>
      <c r="BJU222" s="593"/>
      <c r="BJV222" s="593"/>
      <c r="BJW222" s="593"/>
      <c r="BJX222" s="593"/>
      <c r="BJY222" s="593"/>
      <c r="BJZ222" s="593"/>
      <c r="BKA222" s="593"/>
      <c r="BKB222" s="593"/>
      <c r="BKC222" s="593"/>
      <c r="BKD222" s="593"/>
      <c r="BKE222" s="593"/>
      <c r="BKF222" s="593"/>
      <c r="BKG222" s="593"/>
      <c r="BKH222" s="593"/>
      <c r="BKI222" s="593"/>
      <c r="BKJ222" s="593"/>
      <c r="BKK222" s="593"/>
      <c r="BKL222" s="593"/>
      <c r="BKM222" s="593"/>
      <c r="BKN222" s="593"/>
      <c r="BKO222" s="593"/>
      <c r="BKP222" s="593"/>
      <c r="BKQ222" s="593"/>
      <c r="BKR222" s="593"/>
      <c r="BKS222" s="593"/>
      <c r="BKT222" s="593"/>
      <c r="BKU222" s="593"/>
      <c r="BKV222" s="593"/>
      <c r="BKW222" s="593"/>
      <c r="BKX222" s="593"/>
      <c r="BKY222" s="593"/>
      <c r="BKZ222" s="593"/>
      <c r="BLA222" s="593"/>
      <c r="BLB222" s="593"/>
      <c r="BLC222" s="593"/>
      <c r="BLD222" s="593"/>
      <c r="BLE222" s="593"/>
      <c r="BLF222" s="593"/>
      <c r="BLG222" s="593"/>
      <c r="BLH222" s="593"/>
      <c r="BLI222" s="593"/>
      <c r="BLJ222" s="593"/>
      <c r="BLK222" s="593"/>
      <c r="BLL222" s="593"/>
      <c r="BLM222" s="593"/>
      <c r="BLN222" s="593"/>
      <c r="BLO222" s="593"/>
      <c r="BLP222" s="593"/>
      <c r="BLQ222" s="593"/>
      <c r="BLR222" s="593"/>
      <c r="BLS222" s="593"/>
      <c r="BLT222" s="593"/>
      <c r="BLU222" s="593"/>
      <c r="BLV222" s="593"/>
      <c r="BLW222" s="593"/>
      <c r="BLX222" s="593"/>
      <c r="BLY222" s="593"/>
      <c r="BLZ222" s="593"/>
      <c r="BMA222" s="593"/>
      <c r="BMB222" s="593"/>
      <c r="BMC222" s="593"/>
      <c r="BMD222" s="593"/>
      <c r="BME222" s="593"/>
      <c r="BMF222" s="593"/>
      <c r="BMG222" s="593"/>
      <c r="BMH222" s="593"/>
      <c r="BMI222" s="593"/>
      <c r="BMJ222" s="593"/>
      <c r="BMK222" s="593"/>
      <c r="BML222" s="593"/>
      <c r="BMM222" s="593"/>
      <c r="BMN222" s="593"/>
      <c r="BMO222" s="593"/>
      <c r="BMP222" s="593"/>
      <c r="BMQ222" s="593"/>
      <c r="BMR222" s="593"/>
      <c r="BMS222" s="593"/>
      <c r="BMT222" s="593"/>
      <c r="BMU222" s="593"/>
      <c r="BMV222" s="593"/>
      <c r="BMW222" s="593"/>
      <c r="BMX222" s="593"/>
      <c r="BMY222" s="593"/>
      <c r="BMZ222" s="593"/>
      <c r="BNA222" s="593"/>
      <c r="BNB222" s="593"/>
      <c r="BNC222" s="593"/>
      <c r="BND222" s="593"/>
      <c r="BNE222" s="593"/>
      <c r="BNF222" s="593"/>
      <c r="BNG222" s="593"/>
      <c r="BNH222" s="593"/>
      <c r="BNI222" s="593"/>
      <c r="BNJ222" s="593"/>
      <c r="BNK222" s="593"/>
      <c r="BNL222" s="593"/>
      <c r="BNM222" s="593"/>
      <c r="BNN222" s="593"/>
      <c r="BNO222" s="593"/>
      <c r="BNP222" s="593"/>
      <c r="BNQ222" s="593"/>
      <c r="BNR222" s="593"/>
      <c r="BNS222" s="593"/>
      <c r="BNT222" s="593"/>
      <c r="BNU222" s="593"/>
      <c r="BNV222" s="593"/>
      <c r="BNW222" s="593"/>
      <c r="BNX222" s="593"/>
      <c r="BNY222" s="593"/>
      <c r="BNZ222" s="593"/>
      <c r="BOA222" s="593"/>
      <c r="BOB222" s="593"/>
      <c r="BOC222" s="593"/>
      <c r="BOD222" s="593"/>
      <c r="BOE222" s="593"/>
      <c r="BOF222" s="593"/>
      <c r="BOG222" s="593"/>
      <c r="BOH222" s="593"/>
      <c r="BOI222" s="593"/>
      <c r="BOJ222" s="593"/>
      <c r="BOK222" s="593"/>
      <c r="BOL222" s="593"/>
      <c r="BOM222" s="593"/>
      <c r="BON222" s="593"/>
      <c r="BOO222" s="593"/>
      <c r="BOP222" s="593"/>
      <c r="BOQ222" s="593"/>
      <c r="BOR222" s="593"/>
      <c r="BOS222" s="593"/>
      <c r="BOT222" s="593"/>
      <c r="BOU222" s="593"/>
      <c r="BOV222" s="593"/>
      <c r="BOW222" s="593"/>
      <c r="BOX222" s="593"/>
      <c r="BOY222" s="593"/>
      <c r="BOZ222" s="593"/>
      <c r="BPA222" s="593"/>
      <c r="BPB222" s="593"/>
      <c r="BPC222" s="593"/>
      <c r="BPD222" s="593"/>
      <c r="BPE222" s="593"/>
      <c r="BPF222" s="593"/>
      <c r="BPG222" s="593"/>
      <c r="BPH222" s="593"/>
      <c r="BPI222" s="593"/>
      <c r="BPJ222" s="593"/>
      <c r="BPK222" s="593"/>
      <c r="BPL222" s="593"/>
      <c r="BPM222" s="593"/>
      <c r="BPN222" s="593"/>
      <c r="BPO222" s="593"/>
      <c r="BPP222" s="593"/>
      <c r="BPQ222" s="593"/>
      <c r="BPR222" s="593"/>
      <c r="BPS222" s="593"/>
      <c r="BPT222" s="593"/>
      <c r="BPU222" s="593"/>
      <c r="BPV222" s="593"/>
      <c r="BPW222" s="593"/>
      <c r="BPX222" s="593"/>
      <c r="BPY222" s="593"/>
      <c r="BPZ222" s="593"/>
      <c r="BQA222" s="593"/>
      <c r="BQB222" s="593"/>
      <c r="BQC222" s="593"/>
      <c r="BQD222" s="593"/>
      <c r="BQE222" s="593"/>
      <c r="BQF222" s="593"/>
      <c r="BQG222" s="593"/>
      <c r="BQH222" s="593"/>
      <c r="BQI222" s="593"/>
      <c r="BQJ222" s="593"/>
      <c r="BQK222" s="593"/>
      <c r="BQL222" s="593"/>
      <c r="BQM222" s="593"/>
      <c r="BQN222" s="593"/>
      <c r="BQO222" s="593"/>
      <c r="BQP222" s="593"/>
      <c r="BQQ222" s="593"/>
      <c r="BQR222" s="593"/>
      <c r="BQS222" s="593"/>
      <c r="BQT222" s="593"/>
      <c r="BQU222" s="593"/>
      <c r="BQV222" s="593"/>
      <c r="BQW222" s="593"/>
      <c r="BQX222" s="593"/>
      <c r="BQY222" s="593"/>
      <c r="BQZ222" s="593"/>
      <c r="BRA222" s="593"/>
      <c r="BRB222" s="593"/>
      <c r="BRC222" s="593"/>
      <c r="BRD222" s="593"/>
      <c r="BRE222" s="593"/>
      <c r="BRF222" s="593"/>
      <c r="BRG222" s="593"/>
      <c r="BRH222" s="593"/>
      <c r="BRI222" s="593"/>
      <c r="BRJ222" s="593"/>
      <c r="BRK222" s="593"/>
      <c r="BRL222" s="593"/>
      <c r="BRM222" s="593"/>
      <c r="BRN222" s="593"/>
      <c r="BRO222" s="593"/>
      <c r="BRP222" s="593"/>
      <c r="BRQ222" s="593"/>
      <c r="BRR222" s="593"/>
      <c r="BRS222" s="593"/>
      <c r="BRT222" s="593"/>
      <c r="BRU222" s="593"/>
      <c r="BRV222" s="593"/>
      <c r="BRW222" s="593"/>
      <c r="BRX222" s="593"/>
      <c r="BRY222" s="593"/>
      <c r="BRZ222" s="593"/>
      <c r="BSA222" s="593"/>
      <c r="BSB222" s="593"/>
      <c r="BSC222" s="593"/>
      <c r="BSD222" s="593"/>
      <c r="BSE222" s="593"/>
      <c r="BSF222" s="593"/>
      <c r="BSG222" s="593"/>
      <c r="BSH222" s="593"/>
      <c r="BSI222" s="593"/>
      <c r="BSJ222" s="593"/>
      <c r="BSK222" s="593"/>
      <c r="BSL222" s="593"/>
      <c r="BSM222" s="593"/>
      <c r="BSN222" s="593"/>
      <c r="BSO222" s="593"/>
      <c r="BSP222" s="593"/>
      <c r="BSQ222" s="593"/>
      <c r="BSR222" s="593"/>
      <c r="BSS222" s="593"/>
      <c r="BST222" s="593"/>
      <c r="BSU222" s="593"/>
      <c r="BSV222" s="593"/>
      <c r="BSW222" s="593"/>
      <c r="BSX222" s="593"/>
      <c r="BSY222" s="593"/>
      <c r="BSZ222" s="593"/>
      <c r="BTA222" s="593"/>
      <c r="BTB222" s="593"/>
      <c r="BTC222" s="593"/>
      <c r="BTD222" s="593"/>
      <c r="BTE222" s="593"/>
      <c r="BTF222" s="593"/>
      <c r="BTG222" s="593"/>
      <c r="BTH222" s="593"/>
      <c r="BTI222" s="593"/>
      <c r="BTJ222" s="593"/>
      <c r="BTK222" s="593"/>
      <c r="BTL222" s="593"/>
      <c r="BTM222" s="593"/>
      <c r="BTN222" s="593"/>
      <c r="BTO222" s="593"/>
      <c r="BTP222" s="593"/>
      <c r="BTQ222" s="593"/>
      <c r="BTR222" s="593"/>
      <c r="BTS222" s="593"/>
      <c r="BTT222" s="593"/>
      <c r="BTU222" s="593"/>
      <c r="BTV222" s="593"/>
      <c r="BTW222" s="593"/>
      <c r="BTX222" s="593"/>
      <c r="BTY222" s="593"/>
      <c r="BTZ222" s="593"/>
      <c r="BUA222" s="593"/>
      <c r="BUB222" s="593"/>
      <c r="BUC222" s="593"/>
      <c r="BUD222" s="593"/>
      <c r="BUE222" s="593"/>
      <c r="BUF222" s="593"/>
      <c r="BUG222" s="593"/>
      <c r="BUH222" s="593"/>
      <c r="BUI222" s="593"/>
      <c r="BUJ222" s="593"/>
      <c r="BUK222" s="593"/>
      <c r="BUL222" s="593"/>
      <c r="BUM222" s="593"/>
      <c r="BUN222" s="593"/>
      <c r="BUO222" s="593"/>
      <c r="BUP222" s="593"/>
      <c r="BUQ222" s="593"/>
      <c r="BUR222" s="593"/>
      <c r="BUS222" s="593"/>
      <c r="BUT222" s="593"/>
      <c r="BUU222" s="593"/>
      <c r="BUV222" s="593"/>
      <c r="BUW222" s="593"/>
      <c r="BUX222" s="593"/>
      <c r="BUY222" s="593"/>
      <c r="BUZ222" s="593"/>
      <c r="BVA222" s="593"/>
      <c r="BVB222" s="593"/>
      <c r="BVC222" s="593"/>
      <c r="BVD222" s="593"/>
      <c r="BVE222" s="593"/>
      <c r="BVF222" s="593"/>
      <c r="BVG222" s="593"/>
      <c r="BVH222" s="593"/>
      <c r="BVI222" s="593"/>
      <c r="BVJ222" s="593"/>
      <c r="BVK222" s="593"/>
      <c r="BVL222" s="593"/>
      <c r="BVM222" s="593"/>
      <c r="BVN222" s="593"/>
      <c r="BVO222" s="593"/>
      <c r="BVP222" s="593"/>
      <c r="BVQ222" s="593"/>
      <c r="BVR222" s="593"/>
      <c r="BVS222" s="593"/>
      <c r="BVT222" s="593"/>
      <c r="BVU222" s="593"/>
      <c r="BVV222" s="593"/>
      <c r="BVW222" s="593"/>
      <c r="BVX222" s="593"/>
      <c r="BVY222" s="593"/>
      <c r="BVZ222" s="593"/>
      <c r="BWA222" s="593"/>
      <c r="BWB222" s="593"/>
      <c r="BWC222" s="593"/>
      <c r="BWD222" s="593"/>
      <c r="BWE222" s="593"/>
      <c r="BWF222" s="593"/>
      <c r="BWG222" s="593"/>
      <c r="BWH222" s="593"/>
      <c r="BWI222" s="593"/>
      <c r="BWJ222" s="593"/>
      <c r="BWK222" s="593"/>
      <c r="BWL222" s="593"/>
      <c r="BWM222" s="593"/>
      <c r="BWN222" s="593"/>
      <c r="BWO222" s="593"/>
      <c r="BWP222" s="593"/>
      <c r="BWQ222" s="593"/>
      <c r="BWR222" s="593"/>
      <c r="BWS222" s="593"/>
      <c r="BWT222" s="593"/>
      <c r="BWU222" s="593"/>
      <c r="BWV222" s="593"/>
      <c r="BWW222" s="593"/>
      <c r="BWX222" s="593"/>
      <c r="BWY222" s="593"/>
      <c r="BWZ222" s="593"/>
      <c r="BXA222" s="593"/>
      <c r="BXB222" s="593"/>
      <c r="BXC222" s="593"/>
      <c r="BXD222" s="593"/>
      <c r="BXE222" s="593"/>
      <c r="BXF222" s="593"/>
      <c r="BXG222" s="593"/>
      <c r="BXH222" s="593"/>
      <c r="BXI222" s="593"/>
      <c r="BXJ222" s="593"/>
      <c r="BXK222" s="593"/>
      <c r="BXL222" s="593"/>
      <c r="BXM222" s="593"/>
      <c r="BXN222" s="593"/>
      <c r="BXO222" s="593"/>
      <c r="BXP222" s="593"/>
      <c r="BXQ222" s="593"/>
      <c r="BXR222" s="593"/>
      <c r="BXS222" s="593"/>
      <c r="BXT222" s="593"/>
      <c r="BXU222" s="593"/>
      <c r="BXV222" s="593"/>
      <c r="BXW222" s="593"/>
      <c r="BXX222" s="593"/>
      <c r="BXY222" s="593"/>
      <c r="BXZ222" s="593"/>
      <c r="BYA222" s="593"/>
      <c r="BYB222" s="593"/>
      <c r="BYC222" s="593"/>
      <c r="BYD222" s="593"/>
      <c r="BYE222" s="593"/>
      <c r="BYF222" s="593"/>
      <c r="BYG222" s="593"/>
      <c r="BYH222" s="593"/>
      <c r="BYI222" s="593"/>
      <c r="BYJ222" s="593"/>
      <c r="BYK222" s="593"/>
      <c r="BYL222" s="593"/>
      <c r="BYM222" s="593"/>
      <c r="BYN222" s="593"/>
      <c r="BYO222" s="593"/>
      <c r="BYP222" s="593"/>
      <c r="BYQ222" s="593"/>
      <c r="BYR222" s="593"/>
      <c r="BYS222" s="593"/>
      <c r="BYT222" s="593"/>
      <c r="BYU222" s="593"/>
      <c r="BYV222" s="593"/>
      <c r="BYW222" s="593"/>
      <c r="BYX222" s="593"/>
      <c r="BYY222" s="593"/>
      <c r="BYZ222" s="593"/>
      <c r="BZA222" s="593"/>
      <c r="BZB222" s="593"/>
      <c r="BZC222" s="593"/>
      <c r="BZD222" s="593"/>
      <c r="BZE222" s="593"/>
      <c r="BZF222" s="593"/>
      <c r="BZG222" s="593"/>
      <c r="BZH222" s="593"/>
      <c r="BZI222" s="593"/>
      <c r="BZJ222" s="593"/>
      <c r="BZK222" s="593"/>
      <c r="BZL222" s="593"/>
      <c r="BZM222" s="593"/>
      <c r="BZN222" s="593"/>
      <c r="BZO222" s="593"/>
      <c r="BZP222" s="593"/>
      <c r="BZQ222" s="593"/>
      <c r="BZR222" s="593"/>
      <c r="BZS222" s="593"/>
      <c r="BZT222" s="593"/>
      <c r="BZU222" s="593"/>
      <c r="BZV222" s="593"/>
      <c r="BZW222" s="593"/>
      <c r="BZX222" s="593"/>
      <c r="BZY222" s="593"/>
      <c r="BZZ222" s="593"/>
      <c r="CAA222" s="593"/>
      <c r="CAB222" s="593"/>
      <c r="CAC222" s="593"/>
      <c r="CAD222" s="593"/>
      <c r="CAE222" s="593"/>
      <c r="CAF222" s="593"/>
      <c r="CAG222" s="593"/>
      <c r="CAH222" s="593"/>
      <c r="CAI222" s="593"/>
      <c r="CAJ222" s="593"/>
      <c r="CAK222" s="593"/>
      <c r="CAL222" s="593"/>
      <c r="CAM222" s="593"/>
      <c r="CAN222" s="593"/>
      <c r="CAO222" s="593"/>
      <c r="CAP222" s="593"/>
      <c r="CAQ222" s="593"/>
      <c r="CAR222" s="593"/>
      <c r="CAS222" s="593"/>
      <c r="CAT222" s="593"/>
      <c r="CAU222" s="593"/>
      <c r="CAV222" s="593"/>
      <c r="CAW222" s="593"/>
      <c r="CAX222" s="593"/>
      <c r="CAY222" s="593"/>
      <c r="CAZ222" s="593"/>
      <c r="CBA222" s="593"/>
      <c r="CBB222" s="593"/>
      <c r="CBC222" s="593"/>
      <c r="CBD222" s="593"/>
      <c r="CBE222" s="593"/>
      <c r="CBF222" s="593"/>
      <c r="CBG222" s="593"/>
      <c r="CBH222" s="593"/>
      <c r="CBI222" s="593"/>
      <c r="CBJ222" s="593"/>
      <c r="CBK222" s="593"/>
      <c r="CBL222" s="593"/>
      <c r="CBM222" s="593"/>
      <c r="CBN222" s="593"/>
      <c r="CBO222" s="593"/>
      <c r="CBP222" s="593"/>
      <c r="CBQ222" s="593"/>
      <c r="CBR222" s="593"/>
      <c r="CBS222" s="593"/>
      <c r="CBT222" s="593"/>
      <c r="CBU222" s="593"/>
      <c r="CBV222" s="593"/>
      <c r="CBW222" s="593"/>
      <c r="CBX222" s="593"/>
      <c r="CBY222" s="593"/>
      <c r="CBZ222" s="593"/>
      <c r="CCA222" s="593"/>
      <c r="CCB222" s="593"/>
      <c r="CCC222" s="593"/>
      <c r="CCD222" s="593"/>
      <c r="CCE222" s="593"/>
      <c r="CCF222" s="593"/>
      <c r="CCG222" s="593"/>
      <c r="CCH222" s="593"/>
      <c r="CCI222" s="593"/>
      <c r="CCJ222" s="593"/>
      <c r="CCK222" s="593"/>
      <c r="CCL222" s="593"/>
      <c r="CCM222" s="593"/>
      <c r="CCN222" s="593"/>
      <c r="CCO222" s="593"/>
      <c r="CCP222" s="593"/>
      <c r="CCQ222" s="593"/>
      <c r="CCR222" s="593"/>
      <c r="CCS222" s="593"/>
      <c r="CCT222" s="593"/>
      <c r="CCU222" s="593"/>
      <c r="CCV222" s="593"/>
      <c r="CCW222" s="593"/>
      <c r="CCX222" s="593"/>
      <c r="CCY222" s="593"/>
      <c r="CCZ222" s="593"/>
      <c r="CDA222" s="593"/>
      <c r="CDB222" s="593"/>
      <c r="CDC222" s="593"/>
      <c r="CDD222" s="593"/>
      <c r="CDE222" s="593"/>
      <c r="CDF222" s="593"/>
      <c r="CDG222" s="593"/>
      <c r="CDH222" s="593"/>
      <c r="CDI222" s="593"/>
      <c r="CDJ222" s="593"/>
      <c r="CDK222" s="593"/>
      <c r="CDL222" s="593"/>
      <c r="CDM222" s="593"/>
      <c r="CDN222" s="593"/>
      <c r="CDO222" s="593"/>
      <c r="CDP222" s="593"/>
      <c r="CDQ222" s="593"/>
      <c r="CDR222" s="593"/>
      <c r="CDS222" s="593"/>
      <c r="CDT222" s="593"/>
      <c r="CDU222" s="593"/>
      <c r="CDV222" s="593"/>
      <c r="CDW222" s="593"/>
      <c r="CDX222" s="593"/>
      <c r="CDY222" s="593"/>
      <c r="CDZ222" s="593"/>
      <c r="CEA222" s="593"/>
      <c r="CEB222" s="593"/>
      <c r="CEC222" s="593"/>
      <c r="CED222" s="593"/>
      <c r="CEE222" s="593"/>
      <c r="CEF222" s="593"/>
      <c r="CEG222" s="593"/>
      <c r="CEH222" s="593"/>
      <c r="CEI222" s="593"/>
      <c r="CEJ222" s="593"/>
      <c r="CEK222" s="593"/>
      <c r="CEL222" s="593"/>
      <c r="CEM222" s="593"/>
      <c r="CEN222" s="593"/>
      <c r="CEO222" s="593"/>
      <c r="CEP222" s="593"/>
      <c r="CEQ222" s="593"/>
      <c r="CER222" s="593"/>
      <c r="CES222" s="593"/>
      <c r="CET222" s="593"/>
      <c r="CEU222" s="593"/>
      <c r="CEV222" s="593"/>
      <c r="CEW222" s="593"/>
      <c r="CEX222" s="593"/>
      <c r="CEY222" s="593"/>
      <c r="CEZ222" s="593"/>
      <c r="CFA222" s="593"/>
      <c r="CFB222" s="593"/>
      <c r="CFC222" s="593"/>
      <c r="CFD222" s="593"/>
      <c r="CFE222" s="593"/>
      <c r="CFF222" s="593"/>
      <c r="CFG222" s="593"/>
      <c r="CFH222" s="593"/>
      <c r="CFI222" s="593"/>
      <c r="CFJ222" s="593"/>
      <c r="CFK222" s="593"/>
      <c r="CFL222" s="593"/>
      <c r="CFM222" s="593"/>
      <c r="CFN222" s="593"/>
      <c r="CFO222" s="593"/>
      <c r="CFP222" s="593"/>
      <c r="CFQ222" s="593"/>
      <c r="CFR222" s="593"/>
      <c r="CFS222" s="593"/>
      <c r="CFT222" s="593"/>
      <c r="CFU222" s="593"/>
      <c r="CFV222" s="593"/>
      <c r="CFW222" s="593"/>
      <c r="CFX222" s="593"/>
      <c r="CFY222" s="593"/>
      <c r="CFZ222" s="593"/>
      <c r="CGA222" s="593"/>
      <c r="CGB222" s="593"/>
      <c r="CGC222" s="593"/>
      <c r="CGD222" s="593"/>
      <c r="CGE222" s="593"/>
      <c r="CGF222" s="593"/>
      <c r="CGG222" s="593"/>
      <c r="CGH222" s="593"/>
      <c r="CGI222" s="593"/>
      <c r="CGJ222" s="593"/>
      <c r="CGK222" s="593"/>
      <c r="CGL222" s="593"/>
      <c r="CGM222" s="593"/>
      <c r="CGN222" s="593"/>
      <c r="CGO222" s="593"/>
      <c r="CGP222" s="593"/>
      <c r="CGQ222" s="593"/>
      <c r="CGR222" s="593"/>
      <c r="CGS222" s="593"/>
      <c r="CGT222" s="593"/>
      <c r="CGU222" s="593"/>
      <c r="CGV222" s="593"/>
      <c r="CGW222" s="593"/>
      <c r="CGX222" s="593"/>
      <c r="CGY222" s="593"/>
      <c r="CGZ222" s="593"/>
      <c r="CHA222" s="593"/>
      <c r="CHB222" s="593"/>
      <c r="CHC222" s="593"/>
      <c r="CHD222" s="593"/>
      <c r="CHE222" s="593"/>
      <c r="CHF222" s="593"/>
      <c r="CHG222" s="593"/>
      <c r="CHH222" s="593"/>
      <c r="CHI222" s="593"/>
      <c r="CHJ222" s="593"/>
      <c r="CHK222" s="593"/>
      <c r="CHL222" s="593"/>
      <c r="CHM222" s="593"/>
      <c r="CHN222" s="593"/>
      <c r="CHO222" s="593"/>
      <c r="CHP222" s="593"/>
      <c r="CHQ222" s="593"/>
      <c r="CHR222" s="593"/>
      <c r="CHS222" s="593"/>
      <c r="CHT222" s="593"/>
      <c r="CHU222" s="593"/>
      <c r="CHV222" s="593"/>
      <c r="CHW222" s="593"/>
      <c r="CHX222" s="593"/>
      <c r="CHY222" s="593"/>
      <c r="CHZ222" s="593"/>
      <c r="CIA222" s="593"/>
      <c r="CIB222" s="593"/>
      <c r="CIC222" s="593"/>
      <c r="CID222" s="593"/>
      <c r="CIE222" s="593"/>
      <c r="CIF222" s="593"/>
      <c r="CIG222" s="593"/>
      <c r="CIH222" s="593"/>
      <c r="CII222" s="593"/>
      <c r="CIJ222" s="593"/>
      <c r="CIK222" s="593"/>
      <c r="CIL222" s="593"/>
      <c r="CIM222" s="593"/>
      <c r="CIN222" s="593"/>
      <c r="CIO222" s="593"/>
      <c r="CIP222" s="593"/>
      <c r="CIQ222" s="593"/>
      <c r="CIR222" s="593"/>
      <c r="CIS222" s="593"/>
      <c r="CIT222" s="593"/>
      <c r="CIU222" s="593"/>
      <c r="CIV222" s="593"/>
      <c r="CIW222" s="593"/>
      <c r="CIX222" s="593"/>
      <c r="CIY222" s="593"/>
      <c r="CIZ222" s="593"/>
      <c r="CJA222" s="593"/>
      <c r="CJB222" s="593"/>
      <c r="CJC222" s="593"/>
      <c r="CJD222" s="593"/>
      <c r="CJE222" s="593"/>
      <c r="CJF222" s="593"/>
      <c r="CJG222" s="593"/>
      <c r="CJH222" s="593"/>
      <c r="CJI222" s="593"/>
      <c r="CJJ222" s="593"/>
      <c r="CJK222" s="593"/>
      <c r="CJL222" s="593"/>
      <c r="CJM222" s="593"/>
      <c r="CJN222" s="593"/>
      <c r="CJO222" s="593"/>
      <c r="CJP222" s="593"/>
      <c r="CJQ222" s="593"/>
      <c r="CJR222" s="593"/>
      <c r="CJS222" s="593"/>
      <c r="CJT222" s="593"/>
      <c r="CJU222" s="593"/>
      <c r="CJV222" s="593"/>
      <c r="CJW222" s="593"/>
      <c r="CJX222" s="593"/>
      <c r="CJY222" s="593"/>
      <c r="CJZ222" s="593"/>
      <c r="CKA222" s="593"/>
      <c r="CKB222" s="593"/>
      <c r="CKC222" s="593"/>
      <c r="CKD222" s="593"/>
      <c r="CKE222" s="593"/>
      <c r="CKF222" s="593"/>
      <c r="CKG222" s="593"/>
      <c r="CKH222" s="593"/>
      <c r="CKI222" s="593"/>
      <c r="CKJ222" s="593"/>
      <c r="CKK222" s="593"/>
      <c r="CKL222" s="593"/>
      <c r="CKM222" s="593"/>
      <c r="CKN222" s="593"/>
      <c r="CKO222" s="593"/>
      <c r="CKP222" s="593"/>
      <c r="CKQ222" s="593"/>
      <c r="CKR222" s="593"/>
      <c r="CKS222" s="593"/>
      <c r="CKT222" s="593"/>
      <c r="CKU222" s="593"/>
      <c r="CKV222" s="593"/>
      <c r="CKW222" s="593"/>
      <c r="CKX222" s="593"/>
      <c r="CKY222" s="593"/>
      <c r="CKZ222" s="593"/>
      <c r="CLA222" s="593"/>
      <c r="CLB222" s="593"/>
      <c r="CLC222" s="593"/>
      <c r="CLD222" s="593"/>
      <c r="CLE222" s="593"/>
      <c r="CLF222" s="593"/>
      <c r="CLG222" s="593"/>
      <c r="CLH222" s="593"/>
      <c r="CLI222" s="593"/>
      <c r="CLJ222" s="593"/>
      <c r="CLK222" s="593"/>
      <c r="CLL222" s="593"/>
      <c r="CLM222" s="593"/>
      <c r="CLN222" s="593"/>
      <c r="CLO222" s="593"/>
      <c r="CLP222" s="593"/>
      <c r="CLQ222" s="593"/>
      <c r="CLR222" s="593"/>
      <c r="CLS222" s="593"/>
      <c r="CLT222" s="593"/>
      <c r="CLU222" s="593"/>
      <c r="CLV222" s="593"/>
      <c r="CLW222" s="593"/>
      <c r="CLX222" s="593"/>
      <c r="CLY222" s="593"/>
      <c r="CLZ222" s="593"/>
      <c r="CMA222" s="593"/>
      <c r="CMB222" s="593"/>
      <c r="CMC222" s="593"/>
      <c r="CMD222" s="593"/>
      <c r="CME222" s="593"/>
      <c r="CMF222" s="593"/>
      <c r="CMG222" s="593"/>
      <c r="CMH222" s="593"/>
      <c r="CMI222" s="593"/>
      <c r="CMJ222" s="593"/>
      <c r="CMK222" s="593"/>
      <c r="CML222" s="593"/>
      <c r="CMM222" s="593"/>
      <c r="CMN222" s="593"/>
      <c r="CMO222" s="593"/>
      <c r="CMP222" s="593"/>
      <c r="CMQ222" s="593"/>
      <c r="CMR222" s="593"/>
      <c r="CMS222" s="593"/>
      <c r="CMT222" s="593"/>
      <c r="CMU222" s="593"/>
      <c r="CMV222" s="593"/>
      <c r="CMW222" s="593"/>
      <c r="CMX222" s="593"/>
      <c r="CMY222" s="593"/>
      <c r="CMZ222" s="593"/>
      <c r="CNA222" s="593"/>
      <c r="CNB222" s="593"/>
      <c r="CNC222" s="593"/>
      <c r="CND222" s="593"/>
      <c r="CNE222" s="593"/>
      <c r="CNF222" s="593"/>
      <c r="CNG222" s="593"/>
      <c r="CNH222" s="593"/>
      <c r="CNI222" s="593"/>
      <c r="CNJ222" s="593"/>
      <c r="CNK222" s="593"/>
      <c r="CNL222" s="593"/>
      <c r="CNM222" s="593"/>
      <c r="CNN222" s="593"/>
      <c r="CNO222" s="593"/>
      <c r="CNP222" s="593"/>
      <c r="CNQ222" s="593"/>
      <c r="CNR222" s="593"/>
      <c r="CNS222" s="593"/>
      <c r="CNT222" s="593"/>
      <c r="CNU222" s="593"/>
      <c r="CNV222" s="593"/>
      <c r="CNW222" s="593"/>
      <c r="CNX222" s="593"/>
      <c r="CNY222" s="593"/>
      <c r="CNZ222" s="593"/>
      <c r="COA222" s="593"/>
      <c r="COB222" s="593"/>
      <c r="COC222" s="593"/>
      <c r="COD222" s="593"/>
      <c r="COE222" s="593"/>
      <c r="COF222" s="593"/>
      <c r="COG222" s="593"/>
      <c r="COH222" s="593"/>
      <c r="COI222" s="593"/>
      <c r="COJ222" s="593"/>
      <c r="COK222" s="593"/>
      <c r="COL222" s="593"/>
      <c r="COM222" s="593"/>
      <c r="CON222" s="593"/>
      <c r="COO222" s="593"/>
      <c r="COP222" s="593"/>
      <c r="COQ222" s="593"/>
      <c r="COR222" s="593"/>
      <c r="COS222" s="593"/>
      <c r="COT222" s="593"/>
      <c r="COU222" s="593"/>
      <c r="COV222" s="593"/>
      <c r="COW222" s="593"/>
      <c r="COX222" s="593"/>
      <c r="COY222" s="593"/>
      <c r="COZ222" s="593"/>
      <c r="CPA222" s="593"/>
      <c r="CPB222" s="593"/>
      <c r="CPC222" s="593"/>
      <c r="CPD222" s="593"/>
      <c r="CPE222" s="593"/>
      <c r="CPF222" s="593"/>
      <c r="CPG222" s="593"/>
      <c r="CPH222" s="593"/>
      <c r="CPI222" s="593"/>
      <c r="CPJ222" s="593"/>
      <c r="CPK222" s="593"/>
      <c r="CPL222" s="593"/>
      <c r="CPM222" s="593"/>
      <c r="CPN222" s="593"/>
      <c r="CPO222" s="593"/>
      <c r="CPP222" s="593"/>
      <c r="CPQ222" s="593"/>
      <c r="CPR222" s="593"/>
      <c r="CPS222" s="593"/>
      <c r="CPT222" s="593"/>
      <c r="CPU222" s="593"/>
      <c r="CPV222" s="593"/>
      <c r="CPW222" s="593"/>
      <c r="CPX222" s="593"/>
      <c r="CPY222" s="593"/>
      <c r="CPZ222" s="593"/>
      <c r="CQA222" s="593"/>
      <c r="CQB222" s="593"/>
      <c r="CQC222" s="593"/>
      <c r="CQD222" s="593"/>
      <c r="CQE222" s="593"/>
      <c r="CQF222" s="593"/>
      <c r="CQG222" s="593"/>
      <c r="CQH222" s="593"/>
      <c r="CQI222" s="593"/>
      <c r="CQJ222" s="593"/>
      <c r="CQK222" s="593"/>
      <c r="CQL222" s="593"/>
      <c r="CQM222" s="593"/>
      <c r="CQN222" s="593"/>
      <c r="CQO222" s="593"/>
      <c r="CQP222" s="593"/>
      <c r="CQQ222" s="593"/>
      <c r="CQR222" s="593"/>
      <c r="CQS222" s="593"/>
      <c r="CQT222" s="593"/>
      <c r="CQU222" s="593"/>
      <c r="CQV222" s="593"/>
      <c r="CQW222" s="593"/>
      <c r="CQX222" s="593"/>
      <c r="CQY222" s="593"/>
      <c r="CQZ222" s="593"/>
      <c r="CRA222" s="593"/>
      <c r="CRB222" s="593"/>
      <c r="CRC222" s="593"/>
      <c r="CRD222" s="593"/>
      <c r="CRE222" s="593"/>
      <c r="CRF222" s="593"/>
      <c r="CRG222" s="593"/>
      <c r="CRH222" s="593"/>
      <c r="CRI222" s="593"/>
      <c r="CRJ222" s="593"/>
      <c r="CRK222" s="593"/>
      <c r="CRL222" s="593"/>
      <c r="CRM222" s="593"/>
      <c r="CRN222" s="593"/>
      <c r="CRO222" s="593"/>
      <c r="CRP222" s="593"/>
      <c r="CRQ222" s="593"/>
      <c r="CRR222" s="593"/>
      <c r="CRS222" s="593"/>
      <c r="CRT222" s="593"/>
      <c r="CRU222" s="593"/>
      <c r="CRV222" s="593"/>
      <c r="CRW222" s="593"/>
      <c r="CRX222" s="593"/>
      <c r="CRY222" s="593"/>
      <c r="CRZ222" s="593"/>
      <c r="CSA222" s="593"/>
      <c r="CSB222" s="593"/>
      <c r="CSC222" s="593"/>
      <c r="CSD222" s="593"/>
      <c r="CSE222" s="593"/>
      <c r="CSF222" s="593"/>
      <c r="CSG222" s="593"/>
      <c r="CSH222" s="593"/>
      <c r="CSI222" s="593"/>
      <c r="CSJ222" s="593"/>
      <c r="CSK222" s="593"/>
      <c r="CSL222" s="593"/>
      <c r="CSM222" s="593"/>
      <c r="CSN222" s="593"/>
      <c r="CSO222" s="593"/>
      <c r="CSP222" s="593"/>
      <c r="CSQ222" s="593"/>
      <c r="CSR222" s="593"/>
      <c r="CSS222" s="593"/>
      <c r="CST222" s="593"/>
      <c r="CSU222" s="593"/>
      <c r="CSV222" s="593"/>
      <c r="CSW222" s="593"/>
      <c r="CSX222" s="593"/>
      <c r="CSY222" s="593"/>
      <c r="CSZ222" s="593"/>
      <c r="CTA222" s="593"/>
      <c r="CTB222" s="593"/>
      <c r="CTC222" s="593"/>
      <c r="CTD222" s="593"/>
      <c r="CTE222" s="593"/>
      <c r="CTF222" s="593"/>
      <c r="CTG222" s="593"/>
      <c r="CTH222" s="593"/>
      <c r="CTI222" s="593"/>
      <c r="CTJ222" s="593"/>
      <c r="CTK222" s="593"/>
      <c r="CTL222" s="593"/>
      <c r="CTM222" s="593"/>
      <c r="CTN222" s="593"/>
      <c r="CTO222" s="593"/>
      <c r="CTP222" s="593"/>
      <c r="CTQ222" s="593"/>
      <c r="CTR222" s="593"/>
      <c r="CTS222" s="593"/>
      <c r="CTT222" s="593"/>
      <c r="CTU222" s="593"/>
      <c r="CTV222" s="593"/>
      <c r="CTW222" s="593"/>
      <c r="CTX222" s="593"/>
      <c r="CTY222" s="593"/>
      <c r="CTZ222" s="593"/>
      <c r="CUA222" s="593"/>
      <c r="CUB222" s="593"/>
      <c r="CUC222" s="593"/>
      <c r="CUD222" s="593"/>
      <c r="CUE222" s="593"/>
      <c r="CUF222" s="593"/>
      <c r="CUG222" s="593"/>
      <c r="CUH222" s="593"/>
      <c r="CUI222" s="593"/>
      <c r="CUJ222" s="593"/>
      <c r="CUK222" s="593"/>
      <c r="CUL222" s="593"/>
      <c r="CUM222" s="593"/>
      <c r="CUN222" s="593"/>
      <c r="CUO222" s="593"/>
      <c r="CUP222" s="593"/>
      <c r="CUQ222" s="593"/>
      <c r="CUR222" s="593"/>
      <c r="CUS222" s="593"/>
      <c r="CUT222" s="593"/>
      <c r="CUU222" s="593"/>
      <c r="CUV222" s="593"/>
      <c r="CUW222" s="593"/>
      <c r="CUX222" s="593"/>
      <c r="CUY222" s="593"/>
      <c r="CUZ222" s="593"/>
      <c r="CVA222" s="593"/>
      <c r="CVB222" s="593"/>
      <c r="CVC222" s="593"/>
      <c r="CVD222" s="593"/>
      <c r="CVE222" s="593"/>
      <c r="CVF222" s="593"/>
      <c r="CVG222" s="593"/>
      <c r="CVH222" s="593"/>
      <c r="CVI222" s="593"/>
      <c r="CVJ222" s="593"/>
      <c r="CVK222" s="593"/>
      <c r="CVL222" s="593"/>
      <c r="CVM222" s="593"/>
      <c r="CVN222" s="593"/>
      <c r="CVO222" s="593"/>
      <c r="CVP222" s="593"/>
      <c r="CVQ222" s="593"/>
      <c r="CVR222" s="593"/>
      <c r="CVS222" s="593"/>
      <c r="CVT222" s="593"/>
      <c r="CVU222" s="593"/>
      <c r="CVV222" s="593"/>
      <c r="CVW222" s="593"/>
      <c r="CVX222" s="593"/>
      <c r="CVY222" s="593"/>
      <c r="CVZ222" s="593"/>
      <c r="CWA222" s="593"/>
      <c r="CWB222" s="593"/>
      <c r="CWC222" s="593"/>
      <c r="CWD222" s="593"/>
      <c r="CWE222" s="593"/>
      <c r="CWF222" s="593"/>
      <c r="CWG222" s="593"/>
      <c r="CWH222" s="593"/>
      <c r="CWI222" s="593"/>
      <c r="CWJ222" s="593"/>
      <c r="CWK222" s="593"/>
      <c r="CWL222" s="593"/>
      <c r="CWM222" s="593"/>
      <c r="CWN222" s="593"/>
      <c r="CWO222" s="593"/>
      <c r="CWP222" s="593"/>
      <c r="CWQ222" s="593"/>
      <c r="CWR222" s="593"/>
      <c r="CWS222" s="593"/>
      <c r="CWT222" s="593"/>
      <c r="CWU222" s="593"/>
      <c r="CWV222" s="593"/>
      <c r="CWW222" s="593"/>
      <c r="CWX222" s="593"/>
      <c r="CWY222" s="593"/>
      <c r="CWZ222" s="593"/>
      <c r="CXA222" s="593"/>
      <c r="CXB222" s="593"/>
      <c r="CXC222" s="593"/>
      <c r="CXD222" s="593"/>
      <c r="CXE222" s="593"/>
      <c r="CXF222" s="593"/>
      <c r="CXG222" s="593"/>
      <c r="CXH222" s="593"/>
      <c r="CXI222" s="593"/>
      <c r="CXJ222" s="593"/>
      <c r="CXK222" s="593"/>
      <c r="CXL222" s="593"/>
      <c r="CXM222" s="593"/>
      <c r="CXN222" s="593"/>
      <c r="CXO222" s="593"/>
      <c r="CXP222" s="593"/>
      <c r="CXQ222" s="593"/>
      <c r="CXR222" s="593"/>
      <c r="CXS222" s="593"/>
      <c r="CXT222" s="593"/>
      <c r="CXU222" s="593"/>
      <c r="CXV222" s="593"/>
      <c r="CXW222" s="593"/>
      <c r="CXX222" s="593"/>
      <c r="CXY222" s="593"/>
      <c r="CXZ222" s="593"/>
      <c r="CYA222" s="593"/>
      <c r="CYB222" s="593"/>
      <c r="CYC222" s="593"/>
      <c r="CYD222" s="593"/>
      <c r="CYE222" s="593"/>
      <c r="CYF222" s="593"/>
      <c r="CYG222" s="593"/>
      <c r="CYH222" s="593"/>
      <c r="CYI222" s="593"/>
      <c r="CYJ222" s="593"/>
      <c r="CYK222" s="593"/>
      <c r="CYL222" s="593"/>
      <c r="CYM222" s="593"/>
      <c r="CYN222" s="593"/>
      <c r="CYO222" s="593"/>
      <c r="CYP222" s="593"/>
      <c r="CYQ222" s="593"/>
      <c r="CYR222" s="593"/>
      <c r="CYS222" s="593"/>
      <c r="CYT222" s="593"/>
      <c r="CYU222" s="593"/>
      <c r="CYV222" s="593"/>
      <c r="CYW222" s="593"/>
      <c r="CYX222" s="593"/>
      <c r="CYY222" s="593"/>
      <c r="CYZ222" s="593"/>
      <c r="CZA222" s="593"/>
      <c r="CZB222" s="593"/>
      <c r="CZC222" s="593"/>
      <c r="CZD222" s="593"/>
      <c r="CZE222" s="593"/>
      <c r="CZF222" s="593"/>
      <c r="CZG222" s="593"/>
      <c r="CZH222" s="593"/>
      <c r="CZI222" s="593"/>
      <c r="CZJ222" s="593"/>
      <c r="CZK222" s="593"/>
      <c r="CZL222" s="593"/>
      <c r="CZM222" s="593"/>
      <c r="CZN222" s="593"/>
      <c r="CZO222" s="593"/>
      <c r="CZP222" s="593"/>
      <c r="CZQ222" s="593"/>
      <c r="CZR222" s="593"/>
      <c r="CZS222" s="593"/>
      <c r="CZT222" s="593"/>
      <c r="CZU222" s="593"/>
      <c r="CZV222" s="593"/>
      <c r="CZW222" s="593"/>
      <c r="CZX222" s="593"/>
      <c r="CZY222" s="593"/>
      <c r="CZZ222" s="593"/>
      <c r="DAA222" s="593"/>
      <c r="DAB222" s="593"/>
      <c r="DAC222" s="593"/>
      <c r="DAD222" s="593"/>
      <c r="DAE222" s="593"/>
      <c r="DAF222" s="593"/>
      <c r="DAG222" s="593"/>
      <c r="DAH222" s="593"/>
      <c r="DAI222" s="593"/>
      <c r="DAJ222" s="593"/>
      <c r="DAK222" s="593"/>
      <c r="DAL222" s="593"/>
      <c r="DAM222" s="593"/>
      <c r="DAN222" s="593"/>
      <c r="DAO222" s="593"/>
      <c r="DAP222" s="593"/>
      <c r="DAQ222" s="593"/>
      <c r="DAR222" s="593"/>
      <c r="DAS222" s="593"/>
      <c r="DAT222" s="593"/>
      <c r="DAU222" s="593"/>
      <c r="DAV222" s="593"/>
      <c r="DAW222" s="593"/>
      <c r="DAX222" s="593"/>
      <c r="DAY222" s="593"/>
      <c r="DAZ222" s="593"/>
      <c r="DBA222" s="593"/>
      <c r="DBB222" s="593"/>
      <c r="DBC222" s="593"/>
      <c r="DBD222" s="593"/>
      <c r="DBE222" s="593"/>
      <c r="DBF222" s="593"/>
      <c r="DBG222" s="593"/>
      <c r="DBH222" s="593"/>
      <c r="DBI222" s="593"/>
      <c r="DBJ222" s="593"/>
      <c r="DBK222" s="593"/>
      <c r="DBL222" s="593"/>
      <c r="DBM222" s="593"/>
      <c r="DBN222" s="593"/>
      <c r="DBO222" s="593"/>
      <c r="DBP222" s="593"/>
      <c r="DBQ222" s="593"/>
      <c r="DBR222" s="593"/>
      <c r="DBS222" s="593"/>
      <c r="DBT222" s="593"/>
      <c r="DBU222" s="593"/>
      <c r="DBV222" s="593"/>
      <c r="DBW222" s="593"/>
      <c r="DBX222" s="593"/>
      <c r="DBY222" s="593"/>
      <c r="DBZ222" s="593"/>
      <c r="DCA222" s="593"/>
      <c r="DCB222" s="593"/>
      <c r="DCC222" s="593"/>
      <c r="DCD222" s="593"/>
      <c r="DCE222" s="593"/>
      <c r="DCF222" s="593"/>
      <c r="DCG222" s="593"/>
      <c r="DCH222" s="593"/>
      <c r="DCI222" s="593"/>
      <c r="DCJ222" s="593"/>
      <c r="DCK222" s="593"/>
      <c r="DCL222" s="593"/>
      <c r="DCM222" s="593"/>
      <c r="DCN222" s="593"/>
      <c r="DCO222" s="593"/>
      <c r="DCP222" s="593"/>
      <c r="DCQ222" s="593"/>
      <c r="DCR222" s="593"/>
      <c r="DCS222" s="593"/>
      <c r="DCT222" s="593"/>
      <c r="DCU222" s="593"/>
      <c r="DCV222" s="593"/>
      <c r="DCW222" s="593"/>
      <c r="DCX222" s="593"/>
      <c r="DCY222" s="593"/>
      <c r="DCZ222" s="593"/>
      <c r="DDA222" s="593"/>
      <c r="DDB222" s="593"/>
      <c r="DDC222" s="593"/>
      <c r="DDD222" s="593"/>
      <c r="DDE222" s="593"/>
      <c r="DDF222" s="593"/>
      <c r="DDG222" s="593"/>
      <c r="DDH222" s="593"/>
      <c r="DDI222" s="593"/>
      <c r="DDJ222" s="593"/>
      <c r="DDK222" s="593"/>
      <c r="DDL222" s="593"/>
      <c r="DDM222" s="593"/>
      <c r="DDN222" s="593"/>
      <c r="DDO222" s="593"/>
      <c r="DDP222" s="593"/>
      <c r="DDQ222" s="593"/>
      <c r="DDR222" s="593"/>
      <c r="DDS222" s="593"/>
      <c r="DDT222" s="593"/>
      <c r="DDU222" s="593"/>
      <c r="DDV222" s="593"/>
      <c r="DDW222" s="593"/>
      <c r="DDX222" s="593"/>
      <c r="DDY222" s="593"/>
      <c r="DDZ222" s="593"/>
      <c r="DEA222" s="593"/>
      <c r="DEB222" s="593"/>
      <c r="DEC222" s="593"/>
      <c r="DED222" s="593"/>
      <c r="DEE222" s="593"/>
      <c r="DEF222" s="593"/>
      <c r="DEG222" s="593"/>
      <c r="DEH222" s="593"/>
      <c r="DEI222" s="593"/>
      <c r="DEJ222" s="593"/>
      <c r="DEK222" s="593"/>
      <c r="DEL222" s="593"/>
      <c r="DEM222" s="593"/>
      <c r="DEN222" s="593"/>
      <c r="DEO222" s="593"/>
      <c r="DEP222" s="593"/>
      <c r="DEQ222" s="593"/>
      <c r="DER222" s="593"/>
      <c r="DES222" s="593"/>
      <c r="DET222" s="593"/>
      <c r="DEU222" s="593"/>
      <c r="DEV222" s="593"/>
      <c r="DEW222" s="593"/>
      <c r="DEX222" s="593"/>
      <c r="DEY222" s="593"/>
      <c r="DEZ222" s="593"/>
      <c r="DFA222" s="593"/>
      <c r="DFB222" s="593"/>
      <c r="DFC222" s="593"/>
      <c r="DFD222" s="593"/>
      <c r="DFE222" s="593"/>
      <c r="DFF222" s="593"/>
      <c r="DFG222" s="593"/>
      <c r="DFH222" s="593"/>
      <c r="DFI222" s="593"/>
      <c r="DFJ222" s="593"/>
      <c r="DFK222" s="593"/>
      <c r="DFL222" s="593"/>
      <c r="DFM222" s="593"/>
      <c r="DFN222" s="593"/>
      <c r="DFO222" s="593"/>
      <c r="DFP222" s="593"/>
      <c r="DFQ222" s="593"/>
      <c r="DFR222" s="593"/>
      <c r="DFS222" s="593"/>
      <c r="DFT222" s="593"/>
      <c r="DFU222" s="593"/>
      <c r="DFV222" s="593"/>
      <c r="DFW222" s="593"/>
      <c r="DFX222" s="593"/>
      <c r="DFY222" s="593"/>
      <c r="DFZ222" s="593"/>
      <c r="DGA222" s="593"/>
      <c r="DGB222" s="593"/>
      <c r="DGC222" s="593"/>
      <c r="DGD222" s="593"/>
      <c r="DGE222" s="593"/>
      <c r="DGF222" s="593"/>
      <c r="DGG222" s="593"/>
      <c r="DGH222" s="593"/>
      <c r="DGI222" s="593"/>
      <c r="DGJ222" s="593"/>
      <c r="DGK222" s="593"/>
      <c r="DGL222" s="593"/>
      <c r="DGM222" s="593"/>
      <c r="DGN222" s="593"/>
      <c r="DGO222" s="593"/>
      <c r="DGP222" s="593"/>
      <c r="DGQ222" s="593"/>
      <c r="DGR222" s="593"/>
      <c r="DGS222" s="593"/>
      <c r="DGT222" s="593"/>
      <c r="DGU222" s="593"/>
      <c r="DGV222" s="593"/>
      <c r="DGW222" s="593"/>
      <c r="DGX222" s="593"/>
      <c r="DGY222" s="593"/>
      <c r="DGZ222" s="593"/>
      <c r="DHA222" s="593"/>
      <c r="DHB222" s="593"/>
      <c r="DHC222" s="593"/>
      <c r="DHD222" s="593"/>
      <c r="DHE222" s="593"/>
      <c r="DHF222" s="593"/>
      <c r="DHG222" s="593"/>
      <c r="DHH222" s="593"/>
      <c r="DHI222" s="593"/>
      <c r="DHJ222" s="593"/>
      <c r="DHK222" s="593"/>
      <c r="DHL222" s="593"/>
      <c r="DHM222" s="593"/>
      <c r="DHN222" s="593"/>
      <c r="DHO222" s="593"/>
      <c r="DHP222" s="593"/>
      <c r="DHQ222" s="593"/>
      <c r="DHR222" s="593"/>
      <c r="DHS222" s="593"/>
      <c r="DHT222" s="593"/>
      <c r="DHU222" s="593"/>
      <c r="DHV222" s="593"/>
      <c r="DHW222" s="593"/>
      <c r="DHX222" s="593"/>
      <c r="DHY222" s="593"/>
      <c r="DHZ222" s="593"/>
      <c r="DIA222" s="593"/>
      <c r="DIB222" s="593"/>
      <c r="DIC222" s="593"/>
      <c r="DID222" s="593"/>
      <c r="DIE222" s="593"/>
      <c r="DIF222" s="593"/>
      <c r="DIG222" s="593"/>
      <c r="DIH222" s="593"/>
      <c r="DII222" s="593"/>
      <c r="DIJ222" s="593"/>
      <c r="DIK222" s="593"/>
      <c r="DIL222" s="593"/>
      <c r="DIM222" s="593"/>
      <c r="DIN222" s="593"/>
      <c r="DIO222" s="593"/>
      <c r="DIP222" s="593"/>
      <c r="DIQ222" s="593"/>
      <c r="DIR222" s="593"/>
      <c r="DIS222" s="593"/>
      <c r="DIT222" s="593"/>
      <c r="DIU222" s="593"/>
      <c r="DIV222" s="593"/>
      <c r="DIW222" s="593"/>
      <c r="DIX222" s="593"/>
      <c r="DIY222" s="593"/>
      <c r="DIZ222" s="593"/>
      <c r="DJA222" s="593"/>
      <c r="DJB222" s="593"/>
      <c r="DJC222" s="593"/>
      <c r="DJD222" s="593"/>
      <c r="DJE222" s="593"/>
      <c r="DJF222" s="593"/>
      <c r="DJG222" s="593"/>
      <c r="DJH222" s="593"/>
      <c r="DJI222" s="593"/>
      <c r="DJJ222" s="593"/>
      <c r="DJK222" s="593"/>
      <c r="DJL222" s="593"/>
      <c r="DJM222" s="593"/>
      <c r="DJN222" s="593"/>
      <c r="DJO222" s="593"/>
      <c r="DJP222" s="593"/>
      <c r="DJQ222" s="593"/>
      <c r="DJR222" s="593"/>
      <c r="DJS222" s="593"/>
      <c r="DJT222" s="593"/>
      <c r="DJU222" s="593"/>
      <c r="DJV222" s="593"/>
      <c r="DJW222" s="593"/>
      <c r="DJX222" s="593"/>
      <c r="DJY222" s="593"/>
      <c r="DJZ222" s="593"/>
      <c r="DKA222" s="593"/>
      <c r="DKB222" s="593"/>
      <c r="DKC222" s="593"/>
      <c r="DKD222" s="593"/>
      <c r="DKE222" s="593"/>
      <c r="DKF222" s="593"/>
      <c r="DKG222" s="593"/>
      <c r="DKH222" s="593"/>
      <c r="DKI222" s="593"/>
      <c r="DKJ222" s="593"/>
      <c r="DKK222" s="593"/>
      <c r="DKL222" s="593"/>
      <c r="DKM222" s="593"/>
      <c r="DKN222" s="593"/>
      <c r="DKO222" s="593"/>
      <c r="DKP222" s="593"/>
      <c r="DKQ222" s="593"/>
      <c r="DKR222" s="593"/>
      <c r="DKS222" s="593"/>
      <c r="DKT222" s="593"/>
      <c r="DKU222" s="593"/>
      <c r="DKV222" s="593"/>
      <c r="DKW222" s="593"/>
      <c r="DKX222" s="593"/>
      <c r="DKY222" s="593"/>
      <c r="DKZ222" s="593"/>
      <c r="DLA222" s="593"/>
      <c r="DLB222" s="593"/>
      <c r="DLC222" s="593"/>
      <c r="DLD222" s="593"/>
      <c r="DLE222" s="593"/>
      <c r="DLF222" s="593"/>
      <c r="DLG222" s="593"/>
      <c r="DLH222" s="593"/>
      <c r="DLI222" s="593"/>
      <c r="DLJ222" s="593"/>
      <c r="DLK222" s="593"/>
      <c r="DLL222" s="593"/>
      <c r="DLM222" s="593"/>
      <c r="DLN222" s="593"/>
      <c r="DLO222" s="593"/>
      <c r="DLP222" s="593"/>
      <c r="DLQ222" s="593"/>
      <c r="DLR222" s="593"/>
      <c r="DLS222" s="593"/>
      <c r="DLT222" s="593"/>
      <c r="DLU222" s="593"/>
      <c r="DLV222" s="593"/>
      <c r="DLW222" s="593"/>
      <c r="DLX222" s="593"/>
      <c r="DLY222" s="593"/>
      <c r="DLZ222" s="593"/>
      <c r="DMA222" s="593"/>
      <c r="DMB222" s="593"/>
      <c r="DMC222" s="593"/>
      <c r="DMD222" s="593"/>
      <c r="DME222" s="593"/>
      <c r="DMF222" s="593"/>
      <c r="DMG222" s="593"/>
      <c r="DMH222" s="593"/>
      <c r="DMI222" s="593"/>
      <c r="DMJ222" s="593"/>
      <c r="DMK222" s="593"/>
      <c r="DML222" s="593"/>
      <c r="DMM222" s="593"/>
      <c r="DMN222" s="593"/>
      <c r="DMO222" s="593"/>
      <c r="DMP222" s="593"/>
      <c r="DMQ222" s="593"/>
      <c r="DMR222" s="593"/>
      <c r="DMS222" s="593"/>
      <c r="DMT222" s="593"/>
      <c r="DMU222" s="593"/>
      <c r="DMV222" s="593"/>
      <c r="DMW222" s="593"/>
      <c r="DMX222" s="593"/>
      <c r="DMY222" s="593"/>
      <c r="DMZ222" s="593"/>
      <c r="DNA222" s="593"/>
      <c r="DNB222" s="593"/>
      <c r="DNC222" s="593"/>
      <c r="DND222" s="593"/>
      <c r="DNE222" s="593"/>
      <c r="DNF222" s="593"/>
      <c r="DNG222" s="593"/>
      <c r="DNH222" s="593"/>
      <c r="DNI222" s="593"/>
      <c r="DNJ222" s="593"/>
      <c r="DNK222" s="593"/>
      <c r="DNL222" s="593"/>
      <c r="DNM222" s="593"/>
      <c r="DNN222" s="593"/>
      <c r="DNO222" s="593"/>
      <c r="DNP222" s="593"/>
      <c r="DNQ222" s="593"/>
      <c r="DNR222" s="593"/>
      <c r="DNS222" s="593"/>
      <c r="DNT222" s="593"/>
      <c r="DNU222" s="593"/>
      <c r="DNV222" s="593"/>
      <c r="DNW222" s="593"/>
      <c r="DNX222" s="593"/>
      <c r="DNY222" s="593"/>
      <c r="DNZ222" s="593"/>
      <c r="DOA222" s="593"/>
      <c r="DOB222" s="593"/>
      <c r="DOC222" s="593"/>
      <c r="DOD222" s="593"/>
      <c r="DOE222" s="593"/>
      <c r="DOF222" s="593"/>
      <c r="DOG222" s="593"/>
      <c r="DOH222" s="593"/>
      <c r="DOI222" s="593"/>
      <c r="DOJ222" s="593"/>
      <c r="DOK222" s="593"/>
      <c r="DOL222" s="593"/>
      <c r="DOM222" s="593"/>
      <c r="DON222" s="593"/>
      <c r="DOO222" s="593"/>
      <c r="DOP222" s="593"/>
      <c r="DOQ222" s="593"/>
      <c r="DOR222" s="593"/>
      <c r="DOS222" s="593"/>
      <c r="DOT222" s="593"/>
      <c r="DOU222" s="593"/>
      <c r="DOV222" s="593"/>
      <c r="DOW222" s="593"/>
      <c r="DOX222" s="593"/>
      <c r="DOY222" s="593"/>
      <c r="DOZ222" s="593"/>
      <c r="DPA222" s="593"/>
      <c r="DPB222" s="593"/>
      <c r="DPC222" s="593"/>
      <c r="DPD222" s="593"/>
      <c r="DPE222" s="593"/>
      <c r="DPF222" s="593"/>
      <c r="DPG222" s="593"/>
      <c r="DPH222" s="593"/>
      <c r="DPI222" s="593"/>
      <c r="DPJ222" s="593"/>
      <c r="DPK222" s="593"/>
      <c r="DPL222" s="593"/>
      <c r="DPM222" s="593"/>
      <c r="DPN222" s="593"/>
      <c r="DPO222" s="593"/>
      <c r="DPP222" s="593"/>
      <c r="DPQ222" s="593"/>
      <c r="DPR222" s="593"/>
      <c r="DPS222" s="593"/>
      <c r="DPT222" s="593"/>
      <c r="DPU222" s="593"/>
      <c r="DPV222" s="593"/>
      <c r="DPW222" s="593"/>
      <c r="DPX222" s="593"/>
      <c r="DPY222" s="593"/>
      <c r="DPZ222" s="593"/>
      <c r="DQA222" s="593"/>
      <c r="DQB222" s="593"/>
      <c r="DQC222" s="593"/>
      <c r="DQD222" s="593"/>
      <c r="DQE222" s="593"/>
      <c r="DQF222" s="593"/>
      <c r="DQG222" s="593"/>
      <c r="DQH222" s="593"/>
      <c r="DQI222" s="593"/>
      <c r="DQJ222" s="593"/>
      <c r="DQK222" s="593"/>
      <c r="DQL222" s="593"/>
      <c r="DQM222" s="593"/>
      <c r="DQN222" s="593"/>
      <c r="DQO222" s="593"/>
      <c r="DQP222" s="593"/>
      <c r="DQQ222" s="593"/>
      <c r="DQR222" s="593"/>
      <c r="DQS222" s="593"/>
      <c r="DQT222" s="593"/>
      <c r="DQU222" s="593"/>
      <c r="DQV222" s="593"/>
      <c r="DQW222" s="593"/>
      <c r="DQX222" s="593"/>
      <c r="DQY222" s="593"/>
      <c r="DQZ222" s="593"/>
      <c r="DRA222" s="593"/>
      <c r="DRB222" s="593"/>
      <c r="DRC222" s="593"/>
      <c r="DRD222" s="593"/>
      <c r="DRE222" s="593"/>
      <c r="DRF222" s="593"/>
      <c r="DRG222" s="593"/>
      <c r="DRH222" s="593"/>
      <c r="DRI222" s="593"/>
      <c r="DRJ222" s="593"/>
      <c r="DRK222" s="593"/>
      <c r="DRL222" s="593"/>
      <c r="DRM222" s="593"/>
      <c r="DRN222" s="593"/>
      <c r="DRO222" s="593"/>
      <c r="DRP222" s="593"/>
      <c r="DRQ222" s="593"/>
      <c r="DRR222" s="593"/>
      <c r="DRS222" s="593"/>
      <c r="DRT222" s="593"/>
      <c r="DRU222" s="593"/>
      <c r="DRV222" s="593"/>
      <c r="DRW222" s="593"/>
      <c r="DRX222" s="593"/>
      <c r="DRY222" s="593"/>
      <c r="DRZ222" s="593"/>
      <c r="DSA222" s="593"/>
      <c r="DSB222" s="593"/>
      <c r="DSC222" s="593"/>
      <c r="DSD222" s="593"/>
      <c r="DSE222" s="593"/>
      <c r="DSF222" s="593"/>
      <c r="DSG222" s="593"/>
      <c r="DSH222" s="593"/>
      <c r="DSI222" s="593"/>
      <c r="DSJ222" s="593"/>
      <c r="DSK222" s="593"/>
      <c r="DSL222" s="593"/>
      <c r="DSM222" s="593"/>
      <c r="DSN222" s="593"/>
      <c r="DSO222" s="593"/>
      <c r="DSP222" s="593"/>
      <c r="DSQ222" s="593"/>
      <c r="DSR222" s="593"/>
      <c r="DSS222" s="593"/>
      <c r="DST222" s="593"/>
      <c r="DSU222" s="593"/>
      <c r="DSV222" s="593"/>
      <c r="DSW222" s="593"/>
      <c r="DSX222" s="593"/>
      <c r="DSY222" s="593"/>
      <c r="DSZ222" s="593"/>
      <c r="DTA222" s="593"/>
      <c r="DTB222" s="593"/>
      <c r="DTC222" s="593"/>
      <c r="DTD222" s="593"/>
      <c r="DTE222" s="593"/>
      <c r="DTF222" s="593"/>
      <c r="DTG222" s="593"/>
      <c r="DTH222" s="593"/>
      <c r="DTI222" s="593"/>
      <c r="DTJ222" s="593"/>
      <c r="DTK222" s="593"/>
      <c r="DTL222" s="593"/>
      <c r="DTM222" s="593"/>
      <c r="DTN222" s="593"/>
      <c r="DTO222" s="593"/>
      <c r="DTP222" s="593"/>
      <c r="DTQ222" s="593"/>
      <c r="DTR222" s="593"/>
      <c r="DTS222" s="593"/>
      <c r="DTT222" s="593"/>
      <c r="DTU222" s="593"/>
      <c r="DTV222" s="593"/>
      <c r="DTW222" s="593"/>
      <c r="DTX222" s="593"/>
      <c r="DTY222" s="593"/>
      <c r="DTZ222" s="593"/>
      <c r="DUA222" s="593"/>
      <c r="DUB222" s="593"/>
      <c r="DUC222" s="593"/>
      <c r="DUD222" s="593"/>
      <c r="DUE222" s="593"/>
      <c r="DUF222" s="593"/>
      <c r="DUG222" s="593"/>
      <c r="DUH222" s="593"/>
      <c r="DUI222" s="593"/>
      <c r="DUJ222" s="593"/>
      <c r="DUK222" s="593"/>
      <c r="DUL222" s="593"/>
      <c r="DUM222" s="593"/>
      <c r="DUN222" s="593"/>
      <c r="DUO222" s="593"/>
      <c r="DUP222" s="593"/>
      <c r="DUQ222" s="593"/>
      <c r="DUR222" s="593"/>
      <c r="DUS222" s="593"/>
      <c r="DUT222" s="593"/>
      <c r="DUU222" s="593"/>
      <c r="DUV222" s="593"/>
      <c r="DUW222" s="593"/>
      <c r="DUX222" s="593"/>
      <c r="DUY222" s="593"/>
      <c r="DUZ222" s="593"/>
      <c r="DVA222" s="593"/>
      <c r="DVB222" s="593"/>
      <c r="DVC222" s="593"/>
      <c r="DVD222" s="593"/>
      <c r="DVE222" s="593"/>
      <c r="DVF222" s="593"/>
      <c r="DVG222" s="593"/>
      <c r="DVH222" s="593"/>
      <c r="DVI222" s="593"/>
      <c r="DVJ222" s="593"/>
      <c r="DVK222" s="593"/>
      <c r="DVL222" s="593"/>
      <c r="DVM222" s="593"/>
      <c r="DVN222" s="593"/>
      <c r="DVO222" s="593"/>
      <c r="DVP222" s="593"/>
      <c r="DVQ222" s="593"/>
      <c r="DVR222" s="593"/>
      <c r="DVS222" s="593"/>
      <c r="DVT222" s="593"/>
      <c r="DVU222" s="593"/>
      <c r="DVV222" s="593"/>
      <c r="DVW222" s="593"/>
      <c r="DVX222" s="593"/>
      <c r="DVY222" s="593"/>
      <c r="DVZ222" s="593"/>
      <c r="DWA222" s="593"/>
      <c r="DWB222" s="593"/>
      <c r="DWC222" s="593"/>
      <c r="DWD222" s="593"/>
      <c r="DWE222" s="593"/>
      <c r="DWF222" s="593"/>
      <c r="DWG222" s="593"/>
      <c r="DWH222" s="593"/>
      <c r="DWI222" s="593"/>
      <c r="DWJ222" s="593"/>
      <c r="DWK222" s="593"/>
      <c r="DWL222" s="593"/>
      <c r="DWM222" s="593"/>
      <c r="DWN222" s="593"/>
      <c r="DWO222" s="593"/>
      <c r="DWP222" s="593"/>
      <c r="DWQ222" s="593"/>
      <c r="DWR222" s="593"/>
      <c r="DWS222" s="593"/>
      <c r="DWT222" s="593"/>
      <c r="DWU222" s="593"/>
      <c r="DWV222" s="593"/>
      <c r="DWW222" s="593"/>
      <c r="DWX222" s="593"/>
      <c r="DWY222" s="593"/>
      <c r="DWZ222" s="593"/>
      <c r="DXA222" s="593"/>
      <c r="DXB222" s="593"/>
      <c r="DXC222" s="593"/>
      <c r="DXD222" s="593"/>
      <c r="DXE222" s="593"/>
      <c r="DXF222" s="593"/>
      <c r="DXG222" s="593"/>
      <c r="DXH222" s="593"/>
      <c r="DXI222" s="593"/>
      <c r="DXJ222" s="593"/>
      <c r="DXK222" s="593"/>
      <c r="DXL222" s="593"/>
      <c r="DXM222" s="593"/>
      <c r="DXN222" s="593"/>
      <c r="DXO222" s="593"/>
      <c r="DXP222" s="593"/>
      <c r="DXQ222" s="593"/>
      <c r="DXR222" s="593"/>
      <c r="DXS222" s="593"/>
      <c r="DXT222" s="593"/>
      <c r="DXU222" s="593"/>
      <c r="DXV222" s="593"/>
      <c r="DXW222" s="593"/>
      <c r="DXX222" s="593"/>
      <c r="DXY222" s="593"/>
      <c r="DXZ222" s="593"/>
      <c r="DYA222" s="593"/>
      <c r="DYB222" s="593"/>
      <c r="DYC222" s="593"/>
      <c r="DYD222" s="593"/>
      <c r="DYE222" s="593"/>
      <c r="DYF222" s="593"/>
      <c r="DYG222" s="593"/>
      <c r="DYH222" s="593"/>
      <c r="DYI222" s="593"/>
      <c r="DYJ222" s="593"/>
      <c r="DYK222" s="593"/>
      <c r="DYL222" s="593"/>
      <c r="DYM222" s="593"/>
      <c r="DYN222" s="593"/>
      <c r="DYO222" s="593"/>
      <c r="DYP222" s="593"/>
      <c r="DYQ222" s="593"/>
      <c r="DYR222" s="593"/>
      <c r="DYS222" s="593"/>
      <c r="DYT222" s="593"/>
      <c r="DYU222" s="593"/>
      <c r="DYV222" s="593"/>
      <c r="DYW222" s="593"/>
      <c r="DYX222" s="593"/>
      <c r="DYY222" s="593"/>
      <c r="DYZ222" s="593"/>
      <c r="DZA222" s="593"/>
      <c r="DZB222" s="593"/>
      <c r="DZC222" s="593"/>
      <c r="DZD222" s="593"/>
      <c r="DZE222" s="593"/>
      <c r="DZF222" s="593"/>
      <c r="DZG222" s="593"/>
      <c r="DZH222" s="593"/>
      <c r="DZI222" s="593"/>
      <c r="DZJ222" s="593"/>
      <c r="DZK222" s="593"/>
      <c r="DZL222" s="593"/>
      <c r="DZM222" s="593"/>
      <c r="DZN222" s="593"/>
      <c r="DZO222" s="593"/>
      <c r="DZP222" s="593"/>
      <c r="DZQ222" s="593"/>
      <c r="DZR222" s="593"/>
      <c r="DZS222" s="593"/>
      <c r="DZT222" s="593"/>
      <c r="DZU222" s="593"/>
      <c r="DZV222" s="593"/>
      <c r="DZW222" s="593"/>
      <c r="DZX222" s="593"/>
      <c r="DZY222" s="593"/>
      <c r="DZZ222" s="593"/>
      <c r="EAA222" s="593"/>
      <c r="EAB222" s="593"/>
      <c r="EAC222" s="593"/>
      <c r="EAD222" s="593"/>
      <c r="EAE222" s="593"/>
      <c r="EAF222" s="593"/>
      <c r="EAG222" s="593"/>
      <c r="EAH222" s="593"/>
      <c r="EAI222" s="593"/>
      <c r="EAJ222" s="593"/>
      <c r="EAK222" s="593"/>
      <c r="EAL222" s="593"/>
      <c r="EAM222" s="593"/>
      <c r="EAN222" s="593"/>
      <c r="EAO222" s="593"/>
      <c r="EAP222" s="593"/>
      <c r="EAQ222" s="593"/>
      <c r="EAR222" s="593"/>
      <c r="EAS222" s="593"/>
      <c r="EAT222" s="593"/>
      <c r="EAU222" s="593"/>
      <c r="EAV222" s="593"/>
      <c r="EAW222" s="593"/>
      <c r="EAX222" s="593"/>
      <c r="EAY222" s="593"/>
      <c r="EAZ222" s="593"/>
      <c r="EBA222" s="593"/>
      <c r="EBB222" s="593"/>
      <c r="EBC222" s="593"/>
      <c r="EBD222" s="593"/>
      <c r="EBE222" s="593"/>
      <c r="EBF222" s="593"/>
      <c r="EBG222" s="593"/>
      <c r="EBH222" s="593"/>
      <c r="EBI222" s="593"/>
      <c r="EBJ222" s="593"/>
      <c r="EBK222" s="593"/>
      <c r="EBL222" s="593"/>
      <c r="EBM222" s="593"/>
      <c r="EBN222" s="593"/>
      <c r="EBO222" s="593"/>
      <c r="EBP222" s="593"/>
      <c r="EBQ222" s="593"/>
      <c r="EBR222" s="593"/>
      <c r="EBS222" s="593"/>
      <c r="EBT222" s="593"/>
      <c r="EBU222" s="593"/>
      <c r="EBV222" s="593"/>
      <c r="EBW222" s="593"/>
      <c r="EBX222" s="593"/>
      <c r="EBY222" s="593"/>
      <c r="EBZ222" s="593"/>
      <c r="ECA222" s="593"/>
      <c r="ECB222" s="593"/>
      <c r="ECC222" s="593"/>
      <c r="ECD222" s="593"/>
      <c r="ECE222" s="593"/>
      <c r="ECF222" s="593"/>
      <c r="ECG222" s="593"/>
      <c r="ECH222" s="593"/>
      <c r="ECI222" s="593"/>
      <c r="ECJ222" s="593"/>
      <c r="ECK222" s="593"/>
      <c r="ECL222" s="593"/>
      <c r="ECM222" s="593"/>
      <c r="ECN222" s="593"/>
      <c r="ECO222" s="593"/>
      <c r="ECP222" s="593"/>
      <c r="ECQ222" s="593"/>
      <c r="ECR222" s="593"/>
      <c r="ECS222" s="593"/>
      <c r="ECT222" s="593"/>
      <c r="ECU222" s="593"/>
      <c r="ECV222" s="593"/>
      <c r="ECW222" s="593"/>
      <c r="ECX222" s="593"/>
      <c r="ECY222" s="593"/>
      <c r="ECZ222" s="593"/>
      <c r="EDA222" s="593"/>
      <c r="EDB222" s="593"/>
      <c r="EDC222" s="593"/>
      <c r="EDD222" s="593"/>
      <c r="EDE222" s="593"/>
      <c r="EDF222" s="593"/>
      <c r="EDG222" s="593"/>
      <c r="EDH222" s="593"/>
      <c r="EDI222" s="593"/>
      <c r="EDJ222" s="593"/>
      <c r="EDK222" s="593"/>
      <c r="EDL222" s="593"/>
      <c r="EDM222" s="593"/>
      <c r="EDN222" s="593"/>
      <c r="EDO222" s="593"/>
      <c r="EDP222" s="593"/>
      <c r="EDQ222" s="593"/>
      <c r="EDR222" s="593"/>
      <c r="EDS222" s="593"/>
      <c r="EDT222" s="593"/>
      <c r="EDU222" s="593"/>
      <c r="EDV222" s="593"/>
      <c r="EDW222" s="593"/>
      <c r="EDX222" s="593"/>
      <c r="EDY222" s="593"/>
      <c r="EDZ222" s="593"/>
      <c r="EEA222" s="593"/>
      <c r="EEB222" s="593"/>
      <c r="EEC222" s="593"/>
      <c r="EED222" s="593"/>
      <c r="EEE222" s="593"/>
      <c r="EEF222" s="593"/>
      <c r="EEG222" s="593"/>
      <c r="EEH222" s="593"/>
      <c r="EEI222" s="593"/>
      <c r="EEJ222" s="593"/>
      <c r="EEK222" s="593"/>
      <c r="EEL222" s="593"/>
      <c r="EEM222" s="593"/>
      <c r="EEN222" s="593"/>
      <c r="EEO222" s="593"/>
      <c r="EEP222" s="593"/>
      <c r="EEQ222" s="593"/>
      <c r="EER222" s="593"/>
      <c r="EES222" s="593"/>
      <c r="EET222" s="593"/>
      <c r="EEU222" s="593"/>
      <c r="EEV222" s="593"/>
      <c r="EEW222" s="593"/>
      <c r="EEX222" s="593"/>
      <c r="EEY222" s="593"/>
      <c r="EEZ222" s="593"/>
      <c r="EFA222" s="593"/>
      <c r="EFB222" s="593"/>
      <c r="EFC222" s="593"/>
      <c r="EFD222" s="593"/>
      <c r="EFE222" s="593"/>
      <c r="EFF222" s="593"/>
      <c r="EFG222" s="593"/>
      <c r="EFH222" s="593"/>
      <c r="EFI222" s="593"/>
      <c r="EFJ222" s="593"/>
      <c r="EFK222" s="593"/>
      <c r="EFL222" s="593"/>
      <c r="EFM222" s="593"/>
      <c r="EFN222" s="593"/>
      <c r="EFO222" s="593"/>
      <c r="EFP222" s="593"/>
      <c r="EFQ222" s="593"/>
      <c r="EFR222" s="593"/>
      <c r="EFS222" s="593"/>
      <c r="EFT222" s="593"/>
      <c r="EFU222" s="593"/>
      <c r="EFV222" s="593"/>
      <c r="EFW222" s="593"/>
      <c r="EFX222" s="593"/>
      <c r="EFY222" s="593"/>
      <c r="EFZ222" s="593"/>
      <c r="EGA222" s="593"/>
      <c r="EGB222" s="593"/>
      <c r="EGC222" s="593"/>
      <c r="EGD222" s="593"/>
      <c r="EGE222" s="593"/>
      <c r="EGF222" s="593"/>
      <c r="EGG222" s="593"/>
      <c r="EGH222" s="593"/>
      <c r="EGI222" s="593"/>
      <c r="EGJ222" s="593"/>
      <c r="EGK222" s="593"/>
      <c r="EGL222" s="593"/>
      <c r="EGM222" s="593"/>
      <c r="EGN222" s="593"/>
      <c r="EGO222" s="593"/>
      <c r="EGP222" s="593"/>
      <c r="EGQ222" s="593"/>
      <c r="EGR222" s="593"/>
      <c r="EGS222" s="593"/>
      <c r="EGT222" s="593"/>
      <c r="EGU222" s="593"/>
      <c r="EGV222" s="593"/>
      <c r="EGW222" s="593"/>
      <c r="EGX222" s="593"/>
      <c r="EGY222" s="593"/>
      <c r="EGZ222" s="593"/>
      <c r="EHA222" s="593"/>
      <c r="EHB222" s="593"/>
      <c r="EHC222" s="593"/>
      <c r="EHD222" s="593"/>
      <c r="EHE222" s="593"/>
      <c r="EHF222" s="593"/>
      <c r="EHG222" s="593"/>
      <c r="EHH222" s="593"/>
      <c r="EHI222" s="593"/>
      <c r="EHJ222" s="593"/>
      <c r="EHK222" s="593"/>
      <c r="EHL222" s="593"/>
      <c r="EHM222" s="593"/>
      <c r="EHN222" s="593"/>
      <c r="EHO222" s="593"/>
      <c r="EHP222" s="593"/>
      <c r="EHQ222" s="593"/>
      <c r="EHR222" s="593"/>
      <c r="EHS222" s="593"/>
      <c r="EHT222" s="593"/>
      <c r="EHU222" s="593"/>
      <c r="EHV222" s="593"/>
      <c r="EHW222" s="593"/>
      <c r="EHX222" s="593"/>
      <c r="EHY222" s="593"/>
      <c r="EHZ222" s="593"/>
      <c r="EIA222" s="593"/>
      <c r="EIB222" s="593"/>
      <c r="EIC222" s="593"/>
      <c r="EID222" s="593"/>
      <c r="EIE222" s="593"/>
      <c r="EIF222" s="593"/>
      <c r="EIG222" s="593"/>
      <c r="EIH222" s="593"/>
      <c r="EII222" s="593"/>
      <c r="EIJ222" s="593"/>
      <c r="EIK222" s="593"/>
      <c r="EIL222" s="593"/>
      <c r="EIM222" s="593"/>
      <c r="EIN222" s="593"/>
      <c r="EIO222" s="593"/>
      <c r="EIP222" s="593"/>
      <c r="EIQ222" s="593"/>
      <c r="EIR222" s="593"/>
      <c r="EIS222" s="593"/>
      <c r="EIT222" s="593"/>
      <c r="EIU222" s="593"/>
      <c r="EIV222" s="593"/>
      <c r="EIW222" s="593"/>
      <c r="EIX222" s="593"/>
      <c r="EIY222" s="593"/>
      <c r="EIZ222" s="593"/>
      <c r="EJA222" s="593"/>
      <c r="EJB222" s="593"/>
      <c r="EJC222" s="593"/>
      <c r="EJD222" s="593"/>
      <c r="EJE222" s="593"/>
      <c r="EJF222" s="593"/>
      <c r="EJG222" s="593"/>
      <c r="EJH222" s="593"/>
      <c r="EJI222" s="593"/>
      <c r="EJJ222" s="593"/>
      <c r="EJK222" s="593"/>
      <c r="EJL222" s="593"/>
      <c r="EJM222" s="593"/>
      <c r="EJN222" s="593"/>
      <c r="EJO222" s="593"/>
      <c r="EJP222" s="593"/>
      <c r="EJQ222" s="593"/>
      <c r="EJR222" s="593"/>
      <c r="EJS222" s="593"/>
      <c r="EJT222" s="593"/>
      <c r="EJU222" s="593"/>
      <c r="EJV222" s="593"/>
      <c r="EJW222" s="593"/>
      <c r="EJX222" s="593"/>
      <c r="EJY222" s="593"/>
      <c r="EJZ222" s="593"/>
      <c r="EKA222" s="593"/>
      <c r="EKB222" s="593"/>
      <c r="EKC222" s="593"/>
      <c r="EKD222" s="593"/>
      <c r="EKE222" s="593"/>
      <c r="EKF222" s="593"/>
      <c r="EKG222" s="593"/>
      <c r="EKH222" s="593"/>
      <c r="EKI222" s="593"/>
      <c r="EKJ222" s="593"/>
      <c r="EKK222" s="593"/>
      <c r="EKL222" s="593"/>
      <c r="EKM222" s="593"/>
      <c r="EKN222" s="593"/>
      <c r="EKO222" s="593"/>
      <c r="EKP222" s="593"/>
      <c r="EKQ222" s="593"/>
      <c r="EKR222" s="593"/>
      <c r="EKS222" s="593"/>
      <c r="EKT222" s="593"/>
      <c r="EKU222" s="593"/>
      <c r="EKV222" s="593"/>
      <c r="EKW222" s="593"/>
      <c r="EKX222" s="593"/>
      <c r="EKY222" s="593"/>
      <c r="EKZ222" s="593"/>
      <c r="ELA222" s="593"/>
      <c r="ELB222" s="593"/>
      <c r="ELC222" s="593"/>
      <c r="ELD222" s="593"/>
      <c r="ELE222" s="593"/>
      <c r="ELF222" s="593"/>
      <c r="ELG222" s="593"/>
      <c r="ELH222" s="593"/>
      <c r="ELI222" s="593"/>
      <c r="ELJ222" s="593"/>
      <c r="ELK222" s="593"/>
      <c r="ELL222" s="593"/>
      <c r="ELM222" s="593"/>
      <c r="ELN222" s="593"/>
      <c r="ELO222" s="593"/>
      <c r="ELP222" s="593"/>
      <c r="ELQ222" s="593"/>
      <c r="ELR222" s="593"/>
      <c r="ELS222" s="593"/>
      <c r="ELT222" s="593"/>
      <c r="ELU222" s="593"/>
      <c r="ELV222" s="593"/>
      <c r="ELW222" s="593"/>
      <c r="ELX222" s="593"/>
      <c r="ELY222" s="593"/>
      <c r="ELZ222" s="593"/>
      <c r="EMA222" s="593"/>
      <c r="EMB222" s="593"/>
      <c r="EMC222" s="593"/>
      <c r="EMD222" s="593"/>
      <c r="EME222" s="593"/>
      <c r="EMF222" s="593"/>
      <c r="EMG222" s="593"/>
      <c r="EMH222" s="593"/>
      <c r="EMI222" s="593"/>
      <c r="EMJ222" s="593"/>
      <c r="EMK222" s="593"/>
      <c r="EML222" s="593"/>
      <c r="EMM222" s="593"/>
      <c r="EMN222" s="593"/>
      <c r="EMO222" s="593"/>
      <c r="EMP222" s="593"/>
      <c r="EMQ222" s="593"/>
      <c r="EMR222" s="593"/>
      <c r="EMS222" s="593"/>
      <c r="EMT222" s="593"/>
      <c r="EMU222" s="593"/>
      <c r="EMV222" s="593"/>
      <c r="EMW222" s="593"/>
      <c r="EMX222" s="593"/>
      <c r="EMY222" s="593"/>
      <c r="EMZ222" s="593"/>
      <c r="ENA222" s="593"/>
      <c r="ENB222" s="593"/>
      <c r="ENC222" s="593"/>
      <c r="END222" s="593"/>
      <c r="ENE222" s="593"/>
      <c r="ENF222" s="593"/>
      <c r="ENG222" s="593"/>
      <c r="ENH222" s="593"/>
      <c r="ENI222" s="593"/>
      <c r="ENJ222" s="593"/>
      <c r="ENK222" s="593"/>
      <c r="ENL222" s="593"/>
      <c r="ENM222" s="593"/>
      <c r="ENN222" s="593"/>
      <c r="ENO222" s="593"/>
      <c r="ENP222" s="593"/>
      <c r="ENQ222" s="593"/>
      <c r="ENR222" s="593"/>
      <c r="ENS222" s="593"/>
      <c r="ENT222" s="593"/>
      <c r="ENU222" s="593"/>
      <c r="ENV222" s="593"/>
      <c r="ENW222" s="593"/>
      <c r="ENX222" s="593"/>
      <c r="ENY222" s="593"/>
      <c r="ENZ222" s="593"/>
      <c r="EOA222" s="593"/>
      <c r="EOB222" s="593"/>
      <c r="EOC222" s="593"/>
      <c r="EOD222" s="593"/>
      <c r="EOE222" s="593"/>
      <c r="EOF222" s="593"/>
      <c r="EOG222" s="593"/>
      <c r="EOH222" s="593"/>
      <c r="EOI222" s="593"/>
      <c r="EOJ222" s="593"/>
      <c r="EOK222" s="593"/>
      <c r="EOL222" s="593"/>
      <c r="EOM222" s="593"/>
      <c r="EON222" s="593"/>
      <c r="EOO222" s="593"/>
      <c r="EOP222" s="593"/>
      <c r="EOQ222" s="593"/>
      <c r="EOR222" s="593"/>
      <c r="EOS222" s="593"/>
      <c r="EOT222" s="593"/>
      <c r="EOU222" s="593"/>
      <c r="EOV222" s="593"/>
      <c r="EOW222" s="593"/>
      <c r="EOX222" s="593"/>
      <c r="EOY222" s="593"/>
      <c r="EOZ222" s="593"/>
      <c r="EPA222" s="593"/>
      <c r="EPB222" s="593"/>
      <c r="EPC222" s="593"/>
      <c r="EPD222" s="593"/>
      <c r="EPE222" s="593"/>
      <c r="EPF222" s="593"/>
      <c r="EPG222" s="593"/>
      <c r="EPH222" s="593"/>
      <c r="EPI222" s="593"/>
      <c r="EPJ222" s="593"/>
      <c r="EPK222" s="593"/>
      <c r="EPL222" s="593"/>
      <c r="EPM222" s="593"/>
      <c r="EPN222" s="593"/>
      <c r="EPO222" s="593"/>
      <c r="EPP222" s="593"/>
      <c r="EPQ222" s="593"/>
      <c r="EPR222" s="593"/>
      <c r="EPS222" s="593"/>
      <c r="EPT222" s="593"/>
      <c r="EPU222" s="593"/>
      <c r="EPV222" s="593"/>
      <c r="EPW222" s="593"/>
      <c r="EPX222" s="593"/>
      <c r="EPY222" s="593"/>
      <c r="EPZ222" s="593"/>
      <c r="EQA222" s="593"/>
      <c r="EQB222" s="593"/>
      <c r="EQC222" s="593"/>
      <c r="EQD222" s="593"/>
      <c r="EQE222" s="593"/>
      <c r="EQF222" s="593"/>
      <c r="EQG222" s="593"/>
      <c r="EQH222" s="593"/>
      <c r="EQI222" s="593"/>
      <c r="EQJ222" s="593"/>
      <c r="EQK222" s="593"/>
      <c r="EQL222" s="593"/>
      <c r="EQM222" s="593"/>
      <c r="EQN222" s="593"/>
      <c r="EQO222" s="593"/>
      <c r="EQP222" s="593"/>
      <c r="EQQ222" s="593"/>
      <c r="EQR222" s="593"/>
      <c r="EQS222" s="593"/>
      <c r="EQT222" s="593"/>
      <c r="EQU222" s="593"/>
      <c r="EQV222" s="593"/>
      <c r="EQW222" s="593"/>
      <c r="EQX222" s="593"/>
      <c r="EQY222" s="593"/>
      <c r="EQZ222" s="593"/>
      <c r="ERA222" s="593"/>
      <c r="ERB222" s="593"/>
      <c r="ERC222" s="593"/>
      <c r="ERD222" s="593"/>
      <c r="ERE222" s="593"/>
      <c r="ERF222" s="593"/>
      <c r="ERG222" s="593"/>
      <c r="ERH222" s="593"/>
      <c r="ERI222" s="593"/>
      <c r="ERJ222" s="593"/>
      <c r="ERK222" s="593"/>
      <c r="ERL222" s="593"/>
      <c r="ERM222" s="593"/>
      <c r="ERN222" s="593"/>
      <c r="ERO222" s="593"/>
      <c r="ERP222" s="593"/>
      <c r="ERQ222" s="593"/>
      <c r="ERR222" s="593"/>
      <c r="ERS222" s="593"/>
      <c r="ERT222" s="593"/>
      <c r="ERU222" s="593"/>
      <c r="ERV222" s="593"/>
      <c r="ERW222" s="593"/>
      <c r="ERX222" s="593"/>
      <c r="ERY222" s="593"/>
      <c r="ERZ222" s="593"/>
      <c r="ESA222" s="593"/>
      <c r="ESB222" s="593"/>
      <c r="ESC222" s="593"/>
      <c r="ESD222" s="593"/>
      <c r="ESE222" s="593"/>
      <c r="ESF222" s="593"/>
      <c r="ESG222" s="593"/>
      <c r="ESH222" s="593"/>
      <c r="ESI222" s="593"/>
      <c r="ESJ222" s="593"/>
      <c r="ESK222" s="593"/>
      <c r="ESL222" s="593"/>
      <c r="ESM222" s="593"/>
      <c r="ESN222" s="593"/>
      <c r="ESO222" s="593"/>
      <c r="ESP222" s="593"/>
      <c r="ESQ222" s="593"/>
      <c r="ESR222" s="593"/>
      <c r="ESS222" s="593"/>
      <c r="EST222" s="593"/>
      <c r="ESU222" s="593"/>
      <c r="ESV222" s="593"/>
      <c r="ESW222" s="593"/>
      <c r="ESX222" s="593"/>
      <c r="ESY222" s="593"/>
      <c r="ESZ222" s="593"/>
      <c r="ETA222" s="593"/>
      <c r="ETB222" s="593"/>
      <c r="ETC222" s="593"/>
      <c r="ETD222" s="593"/>
      <c r="ETE222" s="593"/>
      <c r="ETF222" s="593"/>
      <c r="ETG222" s="593"/>
      <c r="ETH222" s="593"/>
      <c r="ETI222" s="593"/>
      <c r="ETJ222" s="593"/>
      <c r="ETK222" s="593"/>
      <c r="ETL222" s="593"/>
      <c r="ETM222" s="593"/>
      <c r="ETN222" s="593"/>
      <c r="ETO222" s="593"/>
      <c r="ETP222" s="593"/>
      <c r="ETQ222" s="593"/>
      <c r="ETR222" s="593"/>
      <c r="ETS222" s="593"/>
      <c r="ETT222" s="593"/>
      <c r="ETU222" s="593"/>
      <c r="ETV222" s="593"/>
      <c r="ETW222" s="593"/>
      <c r="ETX222" s="593"/>
      <c r="ETY222" s="593"/>
      <c r="ETZ222" s="593"/>
      <c r="EUA222" s="593"/>
      <c r="EUB222" s="593"/>
      <c r="EUC222" s="593"/>
      <c r="EUD222" s="593"/>
      <c r="EUE222" s="593"/>
      <c r="EUF222" s="593"/>
      <c r="EUG222" s="593"/>
      <c r="EUH222" s="593"/>
      <c r="EUI222" s="593"/>
      <c r="EUJ222" s="593"/>
      <c r="EUK222" s="593"/>
      <c r="EUL222" s="593"/>
      <c r="EUM222" s="593"/>
      <c r="EUN222" s="593"/>
      <c r="EUO222" s="593"/>
      <c r="EUP222" s="593"/>
      <c r="EUQ222" s="593"/>
      <c r="EUR222" s="593"/>
      <c r="EUS222" s="593"/>
      <c r="EUT222" s="593"/>
      <c r="EUU222" s="593"/>
      <c r="EUV222" s="593"/>
      <c r="EUW222" s="593"/>
      <c r="EUX222" s="593"/>
      <c r="EUY222" s="593"/>
      <c r="EUZ222" s="593"/>
      <c r="EVA222" s="593"/>
      <c r="EVB222" s="593"/>
      <c r="EVC222" s="593"/>
      <c r="EVD222" s="593"/>
      <c r="EVE222" s="593"/>
      <c r="EVF222" s="593"/>
      <c r="EVG222" s="593"/>
      <c r="EVH222" s="593"/>
      <c r="EVI222" s="593"/>
      <c r="EVJ222" s="593"/>
      <c r="EVK222" s="593"/>
      <c r="EVL222" s="593"/>
      <c r="EVM222" s="593"/>
      <c r="EVN222" s="593"/>
      <c r="EVO222" s="593"/>
      <c r="EVP222" s="593"/>
      <c r="EVQ222" s="593"/>
      <c r="EVR222" s="593"/>
      <c r="EVS222" s="593"/>
      <c r="EVT222" s="593"/>
      <c r="EVU222" s="593"/>
      <c r="EVV222" s="593"/>
      <c r="EVW222" s="593"/>
      <c r="EVX222" s="593"/>
      <c r="EVY222" s="593"/>
      <c r="EVZ222" s="593"/>
      <c r="EWA222" s="593"/>
      <c r="EWB222" s="593"/>
      <c r="EWC222" s="593"/>
      <c r="EWD222" s="593"/>
      <c r="EWE222" s="593"/>
      <c r="EWF222" s="593"/>
      <c r="EWG222" s="593"/>
      <c r="EWH222" s="593"/>
      <c r="EWI222" s="593"/>
      <c r="EWJ222" s="593"/>
      <c r="EWK222" s="593"/>
      <c r="EWL222" s="593"/>
      <c r="EWM222" s="593"/>
      <c r="EWN222" s="593"/>
      <c r="EWO222" s="593"/>
      <c r="EWP222" s="593"/>
      <c r="EWQ222" s="593"/>
      <c r="EWR222" s="593"/>
      <c r="EWS222" s="593"/>
      <c r="EWT222" s="593"/>
      <c r="EWU222" s="593"/>
      <c r="EWV222" s="593"/>
      <c r="EWW222" s="593"/>
      <c r="EWX222" s="593"/>
      <c r="EWY222" s="593"/>
      <c r="EWZ222" s="593"/>
      <c r="EXA222" s="593"/>
      <c r="EXB222" s="593"/>
      <c r="EXC222" s="593"/>
      <c r="EXD222" s="593"/>
      <c r="EXE222" s="593"/>
      <c r="EXF222" s="593"/>
      <c r="EXG222" s="593"/>
      <c r="EXH222" s="593"/>
      <c r="EXI222" s="593"/>
      <c r="EXJ222" s="593"/>
      <c r="EXK222" s="593"/>
      <c r="EXL222" s="593"/>
      <c r="EXM222" s="593"/>
      <c r="EXN222" s="593"/>
      <c r="EXO222" s="593"/>
      <c r="EXP222" s="593"/>
      <c r="EXQ222" s="593"/>
      <c r="EXR222" s="593"/>
      <c r="EXS222" s="593"/>
      <c r="EXT222" s="593"/>
      <c r="EXU222" s="593"/>
      <c r="EXV222" s="593"/>
      <c r="EXW222" s="593"/>
      <c r="EXX222" s="593"/>
      <c r="EXY222" s="593"/>
      <c r="EXZ222" s="593"/>
      <c r="EYA222" s="593"/>
      <c r="EYB222" s="593"/>
      <c r="EYC222" s="593"/>
      <c r="EYD222" s="593"/>
      <c r="EYE222" s="593"/>
      <c r="EYF222" s="593"/>
      <c r="EYG222" s="593"/>
      <c r="EYH222" s="593"/>
      <c r="EYI222" s="593"/>
      <c r="EYJ222" s="593"/>
      <c r="EYK222" s="593"/>
      <c r="EYL222" s="593"/>
      <c r="EYM222" s="593"/>
      <c r="EYN222" s="593"/>
      <c r="EYO222" s="593"/>
      <c r="EYP222" s="593"/>
      <c r="EYQ222" s="593"/>
      <c r="EYR222" s="593"/>
      <c r="EYS222" s="593"/>
      <c r="EYT222" s="593"/>
      <c r="EYU222" s="593"/>
      <c r="EYV222" s="593"/>
      <c r="EYW222" s="593"/>
      <c r="EYX222" s="593"/>
      <c r="EYY222" s="593"/>
      <c r="EYZ222" s="593"/>
      <c r="EZA222" s="593"/>
      <c r="EZB222" s="593"/>
      <c r="EZC222" s="593"/>
      <c r="EZD222" s="593"/>
      <c r="EZE222" s="593"/>
      <c r="EZF222" s="593"/>
      <c r="EZG222" s="593"/>
      <c r="EZH222" s="593"/>
      <c r="EZI222" s="593"/>
      <c r="EZJ222" s="593"/>
      <c r="EZK222" s="593"/>
      <c r="EZL222" s="593"/>
      <c r="EZM222" s="593"/>
      <c r="EZN222" s="593"/>
      <c r="EZO222" s="593"/>
      <c r="EZP222" s="593"/>
      <c r="EZQ222" s="593"/>
      <c r="EZR222" s="593"/>
      <c r="EZS222" s="593"/>
      <c r="EZT222" s="593"/>
      <c r="EZU222" s="593"/>
      <c r="EZV222" s="593"/>
      <c r="EZW222" s="593"/>
      <c r="EZX222" s="593"/>
      <c r="EZY222" s="593"/>
      <c r="EZZ222" s="593"/>
      <c r="FAA222" s="593"/>
      <c r="FAB222" s="593"/>
      <c r="FAC222" s="593"/>
      <c r="FAD222" s="593"/>
      <c r="FAE222" s="593"/>
      <c r="FAF222" s="593"/>
      <c r="FAG222" s="593"/>
      <c r="FAH222" s="593"/>
      <c r="FAI222" s="593"/>
      <c r="FAJ222" s="593"/>
      <c r="FAK222" s="593"/>
      <c r="FAL222" s="593"/>
      <c r="FAM222" s="593"/>
      <c r="FAN222" s="593"/>
      <c r="FAO222" s="593"/>
      <c r="FAP222" s="593"/>
      <c r="FAQ222" s="593"/>
      <c r="FAR222" s="593"/>
      <c r="FAS222" s="593"/>
      <c r="FAT222" s="593"/>
      <c r="FAU222" s="593"/>
      <c r="FAV222" s="593"/>
      <c r="FAW222" s="593"/>
      <c r="FAX222" s="593"/>
      <c r="FAY222" s="593"/>
      <c r="FAZ222" s="593"/>
      <c r="FBA222" s="593"/>
      <c r="FBB222" s="593"/>
      <c r="FBC222" s="593"/>
      <c r="FBD222" s="593"/>
      <c r="FBE222" s="593"/>
      <c r="FBF222" s="593"/>
      <c r="FBG222" s="593"/>
      <c r="FBH222" s="593"/>
      <c r="FBI222" s="593"/>
      <c r="FBJ222" s="593"/>
      <c r="FBK222" s="593"/>
      <c r="FBL222" s="593"/>
      <c r="FBM222" s="593"/>
      <c r="FBN222" s="593"/>
      <c r="FBO222" s="593"/>
      <c r="FBP222" s="593"/>
      <c r="FBQ222" s="593"/>
      <c r="FBR222" s="593"/>
      <c r="FBS222" s="593"/>
      <c r="FBT222" s="593"/>
      <c r="FBU222" s="593"/>
      <c r="FBV222" s="593"/>
      <c r="FBW222" s="593"/>
      <c r="FBX222" s="593"/>
      <c r="FBY222" s="593"/>
      <c r="FBZ222" s="593"/>
      <c r="FCA222" s="593"/>
      <c r="FCB222" s="593"/>
      <c r="FCC222" s="593"/>
      <c r="FCD222" s="593"/>
      <c r="FCE222" s="593"/>
      <c r="FCF222" s="593"/>
      <c r="FCG222" s="593"/>
      <c r="FCH222" s="593"/>
      <c r="FCI222" s="593"/>
      <c r="FCJ222" s="593"/>
      <c r="FCK222" s="593"/>
      <c r="FCL222" s="593"/>
      <c r="FCM222" s="593"/>
      <c r="FCN222" s="593"/>
      <c r="FCO222" s="593"/>
      <c r="FCP222" s="593"/>
      <c r="FCQ222" s="593"/>
      <c r="FCR222" s="593"/>
      <c r="FCS222" s="593"/>
      <c r="FCT222" s="593"/>
      <c r="FCU222" s="593"/>
      <c r="FCV222" s="593"/>
      <c r="FCW222" s="593"/>
      <c r="FCX222" s="593"/>
      <c r="FCY222" s="593"/>
      <c r="FCZ222" s="593"/>
      <c r="FDA222" s="593"/>
      <c r="FDB222" s="593"/>
      <c r="FDC222" s="593"/>
      <c r="FDD222" s="593"/>
      <c r="FDE222" s="593"/>
      <c r="FDF222" s="593"/>
      <c r="FDG222" s="593"/>
      <c r="FDH222" s="593"/>
      <c r="FDI222" s="593"/>
      <c r="FDJ222" s="593"/>
      <c r="FDK222" s="593"/>
      <c r="FDL222" s="593"/>
      <c r="FDM222" s="593"/>
      <c r="FDN222" s="593"/>
      <c r="FDO222" s="593"/>
      <c r="FDP222" s="593"/>
      <c r="FDQ222" s="593"/>
      <c r="FDR222" s="593"/>
      <c r="FDS222" s="593"/>
      <c r="FDT222" s="593"/>
      <c r="FDU222" s="593"/>
      <c r="FDV222" s="593"/>
      <c r="FDW222" s="593"/>
      <c r="FDX222" s="593"/>
      <c r="FDY222" s="593"/>
      <c r="FDZ222" s="593"/>
      <c r="FEA222" s="593"/>
      <c r="FEB222" s="593"/>
      <c r="FEC222" s="593"/>
      <c r="FED222" s="593"/>
      <c r="FEE222" s="593"/>
      <c r="FEF222" s="593"/>
      <c r="FEG222" s="593"/>
      <c r="FEH222" s="593"/>
      <c r="FEI222" s="593"/>
      <c r="FEJ222" s="593"/>
      <c r="FEK222" s="593"/>
      <c r="FEL222" s="593"/>
      <c r="FEM222" s="593"/>
      <c r="FEN222" s="593"/>
      <c r="FEO222" s="593"/>
      <c r="FEP222" s="593"/>
      <c r="FEQ222" s="593"/>
      <c r="FER222" s="593"/>
      <c r="FES222" s="593"/>
      <c r="FET222" s="593"/>
      <c r="FEU222" s="593"/>
      <c r="FEV222" s="593"/>
      <c r="FEW222" s="593"/>
      <c r="FEX222" s="593"/>
      <c r="FEY222" s="593"/>
      <c r="FEZ222" s="593"/>
      <c r="FFA222" s="593"/>
      <c r="FFB222" s="593"/>
      <c r="FFC222" s="593"/>
      <c r="FFD222" s="593"/>
      <c r="FFE222" s="593"/>
      <c r="FFF222" s="593"/>
      <c r="FFG222" s="593"/>
      <c r="FFH222" s="593"/>
      <c r="FFI222" s="593"/>
      <c r="FFJ222" s="593"/>
      <c r="FFK222" s="593"/>
      <c r="FFL222" s="593"/>
      <c r="FFM222" s="593"/>
      <c r="FFN222" s="593"/>
      <c r="FFO222" s="593"/>
      <c r="FFP222" s="593"/>
      <c r="FFQ222" s="593"/>
      <c r="FFR222" s="593"/>
      <c r="FFS222" s="593"/>
      <c r="FFT222" s="593"/>
      <c r="FFU222" s="593"/>
      <c r="FFV222" s="593"/>
      <c r="FFW222" s="593"/>
      <c r="FFX222" s="593"/>
      <c r="FFY222" s="593"/>
      <c r="FFZ222" s="593"/>
      <c r="FGA222" s="593"/>
      <c r="FGB222" s="593"/>
      <c r="FGC222" s="593"/>
      <c r="FGD222" s="593"/>
      <c r="FGE222" s="593"/>
      <c r="FGF222" s="593"/>
      <c r="FGG222" s="593"/>
      <c r="FGH222" s="593"/>
      <c r="FGI222" s="593"/>
      <c r="FGJ222" s="593"/>
      <c r="FGK222" s="593"/>
      <c r="FGL222" s="593"/>
      <c r="FGM222" s="593"/>
      <c r="FGN222" s="593"/>
      <c r="FGO222" s="593"/>
      <c r="FGP222" s="593"/>
      <c r="FGQ222" s="593"/>
      <c r="FGR222" s="593"/>
      <c r="FGS222" s="593"/>
      <c r="FGT222" s="593"/>
      <c r="FGU222" s="593"/>
      <c r="FGV222" s="593"/>
      <c r="FGW222" s="593"/>
      <c r="FGX222" s="593"/>
      <c r="FGY222" s="593"/>
      <c r="FGZ222" s="593"/>
      <c r="FHA222" s="593"/>
      <c r="FHB222" s="593"/>
      <c r="FHC222" s="593"/>
      <c r="FHD222" s="593"/>
      <c r="FHE222" s="593"/>
      <c r="FHF222" s="593"/>
      <c r="FHG222" s="593"/>
      <c r="FHH222" s="593"/>
      <c r="FHI222" s="593"/>
      <c r="FHJ222" s="593"/>
      <c r="FHK222" s="593"/>
      <c r="FHL222" s="593"/>
      <c r="FHM222" s="593"/>
      <c r="FHN222" s="593"/>
      <c r="FHO222" s="593"/>
      <c r="FHP222" s="593"/>
      <c r="FHQ222" s="593"/>
      <c r="FHR222" s="593"/>
      <c r="FHS222" s="593"/>
      <c r="FHT222" s="593"/>
      <c r="FHU222" s="593"/>
      <c r="FHV222" s="593"/>
      <c r="FHW222" s="593"/>
      <c r="FHX222" s="593"/>
      <c r="FHY222" s="593"/>
      <c r="FHZ222" s="593"/>
      <c r="FIA222" s="593"/>
      <c r="FIB222" s="593"/>
      <c r="FIC222" s="593"/>
      <c r="FID222" s="593"/>
      <c r="FIE222" s="593"/>
      <c r="FIF222" s="593"/>
      <c r="FIG222" s="593"/>
      <c r="FIH222" s="593"/>
      <c r="FII222" s="593"/>
      <c r="FIJ222" s="593"/>
      <c r="FIK222" s="593"/>
      <c r="FIL222" s="593"/>
      <c r="FIM222" s="593"/>
      <c r="FIN222" s="593"/>
      <c r="FIO222" s="593"/>
      <c r="FIP222" s="593"/>
      <c r="FIQ222" s="593"/>
      <c r="FIR222" s="593"/>
      <c r="FIS222" s="593"/>
      <c r="FIT222" s="593"/>
      <c r="FIU222" s="593"/>
      <c r="FIV222" s="593"/>
      <c r="FIW222" s="593"/>
      <c r="FIX222" s="593"/>
      <c r="FIY222" s="593"/>
      <c r="FIZ222" s="593"/>
      <c r="FJA222" s="593"/>
      <c r="FJB222" s="593"/>
      <c r="FJC222" s="593"/>
      <c r="FJD222" s="593"/>
      <c r="FJE222" s="593"/>
      <c r="FJF222" s="593"/>
      <c r="FJG222" s="593"/>
      <c r="FJH222" s="593"/>
      <c r="FJI222" s="593"/>
      <c r="FJJ222" s="593"/>
      <c r="FJK222" s="593"/>
      <c r="FJL222" s="593"/>
      <c r="FJM222" s="593"/>
      <c r="FJN222" s="593"/>
      <c r="FJO222" s="593"/>
      <c r="FJP222" s="593"/>
      <c r="FJQ222" s="593"/>
      <c r="FJR222" s="593"/>
      <c r="FJS222" s="593"/>
      <c r="FJT222" s="593"/>
      <c r="FJU222" s="593"/>
      <c r="FJV222" s="593"/>
      <c r="FJW222" s="593"/>
      <c r="FJX222" s="593"/>
      <c r="FJY222" s="593"/>
      <c r="FJZ222" s="593"/>
      <c r="FKA222" s="593"/>
      <c r="FKB222" s="593"/>
      <c r="FKC222" s="593"/>
      <c r="FKD222" s="593"/>
      <c r="FKE222" s="593"/>
      <c r="FKF222" s="593"/>
      <c r="FKG222" s="593"/>
      <c r="FKH222" s="593"/>
      <c r="FKI222" s="593"/>
      <c r="FKJ222" s="593"/>
      <c r="FKK222" s="593"/>
      <c r="FKL222" s="593"/>
      <c r="FKM222" s="593"/>
      <c r="FKN222" s="593"/>
      <c r="FKO222" s="593"/>
      <c r="FKP222" s="593"/>
      <c r="FKQ222" s="593"/>
      <c r="FKR222" s="593"/>
      <c r="FKS222" s="593"/>
      <c r="FKT222" s="593"/>
      <c r="FKU222" s="593"/>
      <c r="FKV222" s="593"/>
      <c r="FKW222" s="593"/>
      <c r="FKX222" s="593"/>
      <c r="FKY222" s="593"/>
      <c r="FKZ222" s="593"/>
      <c r="FLA222" s="593"/>
      <c r="FLB222" s="593"/>
      <c r="FLC222" s="593"/>
      <c r="FLD222" s="593"/>
      <c r="FLE222" s="593"/>
      <c r="FLF222" s="593"/>
      <c r="FLG222" s="593"/>
      <c r="FLH222" s="593"/>
      <c r="FLI222" s="593"/>
      <c r="FLJ222" s="593"/>
      <c r="FLK222" s="593"/>
      <c r="FLL222" s="593"/>
      <c r="FLM222" s="593"/>
      <c r="FLN222" s="593"/>
      <c r="FLO222" s="593"/>
      <c r="FLP222" s="593"/>
      <c r="FLQ222" s="593"/>
      <c r="FLR222" s="593"/>
      <c r="FLS222" s="593"/>
      <c r="FLT222" s="593"/>
      <c r="FLU222" s="593"/>
      <c r="FLV222" s="593"/>
      <c r="FLW222" s="593"/>
      <c r="FLX222" s="593"/>
      <c r="FLY222" s="593"/>
      <c r="FLZ222" s="593"/>
      <c r="FMA222" s="593"/>
      <c r="FMB222" s="593"/>
      <c r="FMC222" s="593"/>
      <c r="FMD222" s="593"/>
      <c r="FME222" s="593"/>
      <c r="FMF222" s="593"/>
      <c r="FMG222" s="593"/>
      <c r="FMH222" s="593"/>
      <c r="FMI222" s="593"/>
      <c r="FMJ222" s="593"/>
      <c r="FMK222" s="593"/>
      <c r="FML222" s="593"/>
      <c r="FMM222" s="593"/>
      <c r="FMN222" s="593"/>
      <c r="FMO222" s="593"/>
      <c r="FMP222" s="593"/>
      <c r="FMQ222" s="593"/>
      <c r="FMR222" s="593"/>
      <c r="FMS222" s="593"/>
      <c r="FMT222" s="593"/>
      <c r="FMU222" s="593"/>
      <c r="FMV222" s="593"/>
      <c r="FMW222" s="593"/>
      <c r="FMX222" s="593"/>
      <c r="FMY222" s="593"/>
      <c r="FMZ222" s="593"/>
      <c r="FNA222" s="593"/>
      <c r="FNB222" s="593"/>
      <c r="FNC222" s="593"/>
      <c r="FND222" s="593"/>
      <c r="FNE222" s="593"/>
      <c r="FNF222" s="593"/>
      <c r="FNG222" s="593"/>
      <c r="FNH222" s="593"/>
      <c r="FNI222" s="593"/>
      <c r="FNJ222" s="593"/>
      <c r="FNK222" s="593"/>
      <c r="FNL222" s="593"/>
      <c r="FNM222" s="593"/>
      <c r="FNN222" s="593"/>
      <c r="FNO222" s="593"/>
      <c r="FNP222" s="593"/>
      <c r="FNQ222" s="593"/>
      <c r="FNR222" s="593"/>
      <c r="FNS222" s="593"/>
      <c r="FNT222" s="593"/>
      <c r="FNU222" s="593"/>
      <c r="FNV222" s="593"/>
      <c r="FNW222" s="593"/>
      <c r="FNX222" s="593"/>
      <c r="FNY222" s="593"/>
      <c r="FNZ222" s="593"/>
      <c r="FOA222" s="593"/>
      <c r="FOB222" s="593"/>
      <c r="FOC222" s="593"/>
      <c r="FOD222" s="593"/>
      <c r="FOE222" s="593"/>
      <c r="FOF222" s="593"/>
      <c r="FOG222" s="593"/>
      <c r="FOH222" s="593"/>
      <c r="FOI222" s="593"/>
      <c r="FOJ222" s="593"/>
      <c r="FOK222" s="593"/>
      <c r="FOL222" s="593"/>
      <c r="FOM222" s="593"/>
      <c r="FON222" s="593"/>
      <c r="FOO222" s="593"/>
      <c r="FOP222" s="593"/>
      <c r="FOQ222" s="593"/>
      <c r="FOR222" s="593"/>
      <c r="FOS222" s="593"/>
      <c r="FOT222" s="593"/>
      <c r="FOU222" s="593"/>
      <c r="FOV222" s="593"/>
      <c r="FOW222" s="593"/>
      <c r="FOX222" s="593"/>
      <c r="FOY222" s="593"/>
      <c r="FOZ222" s="593"/>
      <c r="FPA222" s="593"/>
      <c r="FPB222" s="593"/>
      <c r="FPC222" s="593"/>
      <c r="FPD222" s="593"/>
      <c r="FPE222" s="593"/>
      <c r="FPF222" s="593"/>
      <c r="FPG222" s="593"/>
      <c r="FPH222" s="593"/>
      <c r="FPI222" s="593"/>
      <c r="FPJ222" s="593"/>
      <c r="FPK222" s="593"/>
      <c r="FPL222" s="593"/>
      <c r="FPM222" s="593"/>
      <c r="FPN222" s="593"/>
      <c r="FPO222" s="593"/>
      <c r="FPP222" s="593"/>
      <c r="FPQ222" s="593"/>
      <c r="FPR222" s="593"/>
      <c r="FPS222" s="593"/>
      <c r="FPT222" s="593"/>
      <c r="FPU222" s="593"/>
      <c r="FPV222" s="593"/>
      <c r="FPW222" s="593"/>
      <c r="FPX222" s="593"/>
      <c r="FPY222" s="593"/>
      <c r="FPZ222" s="593"/>
      <c r="FQA222" s="593"/>
      <c r="FQB222" s="593"/>
      <c r="FQC222" s="593"/>
      <c r="FQD222" s="593"/>
      <c r="FQE222" s="593"/>
      <c r="FQF222" s="593"/>
      <c r="FQG222" s="593"/>
      <c r="FQH222" s="593"/>
      <c r="FQI222" s="593"/>
      <c r="FQJ222" s="593"/>
      <c r="FQK222" s="593"/>
      <c r="FQL222" s="593"/>
      <c r="FQM222" s="593"/>
      <c r="FQN222" s="593"/>
      <c r="FQO222" s="593"/>
      <c r="FQP222" s="593"/>
      <c r="FQQ222" s="593"/>
      <c r="FQR222" s="593"/>
      <c r="FQS222" s="593"/>
      <c r="FQT222" s="593"/>
      <c r="FQU222" s="593"/>
      <c r="FQV222" s="593"/>
      <c r="FQW222" s="593"/>
      <c r="FQX222" s="593"/>
      <c r="FQY222" s="593"/>
      <c r="FQZ222" s="593"/>
      <c r="FRA222" s="593"/>
      <c r="FRB222" s="593"/>
      <c r="FRC222" s="593"/>
      <c r="FRD222" s="593"/>
      <c r="FRE222" s="593"/>
      <c r="FRF222" s="593"/>
      <c r="FRG222" s="593"/>
      <c r="FRH222" s="593"/>
      <c r="FRI222" s="593"/>
      <c r="FRJ222" s="593"/>
      <c r="FRK222" s="593"/>
      <c r="FRL222" s="593"/>
      <c r="FRM222" s="593"/>
      <c r="FRN222" s="593"/>
      <c r="FRO222" s="593"/>
      <c r="FRP222" s="593"/>
      <c r="FRQ222" s="593"/>
      <c r="FRR222" s="593"/>
      <c r="FRS222" s="593"/>
      <c r="FRT222" s="593"/>
      <c r="FRU222" s="593"/>
      <c r="FRV222" s="593"/>
      <c r="FRW222" s="593"/>
      <c r="FRX222" s="593"/>
      <c r="FRY222" s="593"/>
      <c r="FRZ222" s="593"/>
      <c r="FSA222" s="593"/>
      <c r="FSB222" s="593"/>
      <c r="FSC222" s="593"/>
      <c r="FSD222" s="593"/>
      <c r="FSE222" s="593"/>
      <c r="FSF222" s="593"/>
      <c r="FSG222" s="593"/>
      <c r="FSH222" s="593"/>
      <c r="FSI222" s="593"/>
      <c r="FSJ222" s="593"/>
      <c r="FSK222" s="593"/>
      <c r="FSL222" s="593"/>
      <c r="FSM222" s="593"/>
      <c r="FSN222" s="593"/>
      <c r="FSO222" s="593"/>
      <c r="FSP222" s="593"/>
      <c r="FSQ222" s="593"/>
      <c r="FSR222" s="593"/>
      <c r="FSS222" s="593"/>
      <c r="FST222" s="593"/>
      <c r="FSU222" s="593"/>
      <c r="FSV222" s="593"/>
      <c r="FSW222" s="593"/>
      <c r="FSX222" s="593"/>
      <c r="FSY222" s="593"/>
      <c r="FSZ222" s="593"/>
      <c r="FTA222" s="593"/>
      <c r="FTB222" s="593"/>
      <c r="FTC222" s="593"/>
      <c r="FTD222" s="593"/>
      <c r="FTE222" s="593"/>
      <c r="FTF222" s="593"/>
      <c r="FTG222" s="593"/>
      <c r="FTH222" s="593"/>
      <c r="FTI222" s="593"/>
      <c r="FTJ222" s="593"/>
      <c r="FTK222" s="593"/>
      <c r="FTL222" s="593"/>
      <c r="FTM222" s="593"/>
      <c r="FTN222" s="593"/>
      <c r="FTO222" s="593"/>
      <c r="FTP222" s="593"/>
      <c r="FTQ222" s="593"/>
      <c r="FTR222" s="593"/>
      <c r="FTS222" s="593"/>
      <c r="FTT222" s="593"/>
      <c r="FTU222" s="593"/>
      <c r="FTV222" s="593"/>
      <c r="FTW222" s="593"/>
      <c r="FTX222" s="593"/>
      <c r="FTY222" s="593"/>
      <c r="FTZ222" s="593"/>
      <c r="FUA222" s="593"/>
      <c r="FUB222" s="593"/>
      <c r="FUC222" s="593"/>
      <c r="FUD222" s="593"/>
      <c r="FUE222" s="593"/>
      <c r="FUF222" s="593"/>
      <c r="FUG222" s="593"/>
      <c r="FUH222" s="593"/>
      <c r="FUI222" s="593"/>
      <c r="FUJ222" s="593"/>
      <c r="FUK222" s="593"/>
      <c r="FUL222" s="593"/>
      <c r="FUM222" s="593"/>
      <c r="FUN222" s="593"/>
      <c r="FUO222" s="593"/>
      <c r="FUP222" s="593"/>
      <c r="FUQ222" s="593"/>
      <c r="FUR222" s="593"/>
      <c r="FUS222" s="593"/>
      <c r="FUT222" s="593"/>
      <c r="FUU222" s="593"/>
      <c r="FUV222" s="593"/>
      <c r="FUW222" s="593"/>
      <c r="FUX222" s="593"/>
      <c r="FUY222" s="593"/>
      <c r="FUZ222" s="593"/>
      <c r="FVA222" s="593"/>
      <c r="FVB222" s="593"/>
      <c r="FVC222" s="593"/>
      <c r="FVD222" s="593"/>
      <c r="FVE222" s="593"/>
      <c r="FVF222" s="593"/>
      <c r="FVG222" s="593"/>
      <c r="FVH222" s="593"/>
      <c r="FVI222" s="593"/>
      <c r="FVJ222" s="593"/>
      <c r="FVK222" s="593"/>
      <c r="FVL222" s="593"/>
      <c r="FVM222" s="593"/>
      <c r="FVN222" s="593"/>
      <c r="FVO222" s="593"/>
      <c r="FVP222" s="593"/>
      <c r="FVQ222" s="593"/>
      <c r="FVR222" s="593"/>
      <c r="FVS222" s="593"/>
      <c r="FVT222" s="593"/>
      <c r="FVU222" s="593"/>
      <c r="FVV222" s="593"/>
      <c r="FVW222" s="593"/>
      <c r="FVX222" s="593"/>
      <c r="FVY222" s="593"/>
      <c r="FVZ222" s="593"/>
      <c r="FWA222" s="593"/>
      <c r="FWB222" s="593"/>
      <c r="FWC222" s="593"/>
      <c r="FWD222" s="593"/>
      <c r="FWE222" s="593"/>
      <c r="FWF222" s="593"/>
      <c r="FWG222" s="593"/>
      <c r="FWH222" s="593"/>
      <c r="FWI222" s="593"/>
      <c r="FWJ222" s="593"/>
      <c r="FWK222" s="593"/>
      <c r="FWL222" s="593"/>
      <c r="FWM222" s="593"/>
      <c r="FWN222" s="593"/>
      <c r="FWO222" s="593"/>
      <c r="FWP222" s="593"/>
      <c r="FWQ222" s="593"/>
      <c r="FWR222" s="593"/>
      <c r="FWS222" s="593"/>
      <c r="FWT222" s="593"/>
      <c r="FWU222" s="593"/>
      <c r="FWV222" s="593"/>
      <c r="FWW222" s="593"/>
      <c r="FWX222" s="593"/>
      <c r="FWY222" s="593"/>
      <c r="FWZ222" s="593"/>
      <c r="FXA222" s="593"/>
      <c r="FXB222" s="593"/>
      <c r="FXC222" s="593"/>
      <c r="FXD222" s="593"/>
      <c r="FXE222" s="593"/>
      <c r="FXF222" s="593"/>
      <c r="FXG222" s="593"/>
      <c r="FXH222" s="593"/>
      <c r="FXI222" s="593"/>
      <c r="FXJ222" s="593"/>
      <c r="FXK222" s="593"/>
      <c r="FXL222" s="593"/>
      <c r="FXM222" s="593"/>
      <c r="FXN222" s="593"/>
      <c r="FXO222" s="593"/>
      <c r="FXP222" s="593"/>
      <c r="FXQ222" s="593"/>
      <c r="FXR222" s="593"/>
      <c r="FXS222" s="593"/>
      <c r="FXT222" s="593"/>
      <c r="FXU222" s="593"/>
      <c r="FXV222" s="593"/>
      <c r="FXW222" s="593"/>
      <c r="FXX222" s="593"/>
      <c r="FXY222" s="593"/>
      <c r="FXZ222" s="593"/>
      <c r="FYA222" s="593"/>
      <c r="FYB222" s="593"/>
      <c r="FYC222" s="593"/>
      <c r="FYD222" s="593"/>
      <c r="FYE222" s="593"/>
      <c r="FYF222" s="593"/>
      <c r="FYG222" s="593"/>
      <c r="FYH222" s="593"/>
      <c r="FYI222" s="593"/>
      <c r="FYJ222" s="593"/>
      <c r="FYK222" s="593"/>
      <c r="FYL222" s="593"/>
      <c r="FYM222" s="593"/>
      <c r="FYN222" s="593"/>
      <c r="FYO222" s="593"/>
      <c r="FYP222" s="593"/>
      <c r="FYQ222" s="593"/>
      <c r="FYR222" s="593"/>
      <c r="FYS222" s="593"/>
      <c r="FYT222" s="593"/>
      <c r="FYU222" s="593"/>
      <c r="FYV222" s="593"/>
      <c r="FYW222" s="593"/>
      <c r="FYX222" s="593"/>
      <c r="FYY222" s="593"/>
      <c r="FYZ222" s="593"/>
      <c r="FZA222" s="593"/>
      <c r="FZB222" s="593"/>
      <c r="FZC222" s="593"/>
      <c r="FZD222" s="593"/>
      <c r="FZE222" s="593"/>
      <c r="FZF222" s="593"/>
      <c r="FZG222" s="593"/>
      <c r="FZH222" s="593"/>
      <c r="FZI222" s="593"/>
      <c r="FZJ222" s="593"/>
      <c r="FZK222" s="593"/>
      <c r="FZL222" s="593"/>
      <c r="FZM222" s="593"/>
      <c r="FZN222" s="593"/>
      <c r="FZO222" s="593"/>
      <c r="FZP222" s="593"/>
      <c r="FZQ222" s="593"/>
      <c r="FZR222" s="593"/>
      <c r="FZS222" s="593"/>
      <c r="FZT222" s="593"/>
      <c r="FZU222" s="593"/>
      <c r="FZV222" s="593"/>
      <c r="FZW222" s="593"/>
      <c r="FZX222" s="593"/>
      <c r="FZY222" s="593"/>
      <c r="FZZ222" s="593"/>
      <c r="GAA222" s="593"/>
      <c r="GAB222" s="593"/>
      <c r="GAC222" s="593"/>
      <c r="GAD222" s="593"/>
      <c r="GAE222" s="593"/>
      <c r="GAF222" s="593"/>
      <c r="GAG222" s="593"/>
      <c r="GAH222" s="593"/>
      <c r="GAI222" s="593"/>
      <c r="GAJ222" s="593"/>
      <c r="GAK222" s="593"/>
      <c r="GAL222" s="593"/>
      <c r="GAM222" s="593"/>
      <c r="GAN222" s="593"/>
      <c r="GAO222" s="593"/>
      <c r="GAP222" s="593"/>
      <c r="GAQ222" s="593"/>
      <c r="GAR222" s="593"/>
      <c r="GAS222" s="593"/>
      <c r="GAT222" s="593"/>
      <c r="GAU222" s="593"/>
      <c r="GAV222" s="593"/>
      <c r="GAW222" s="593"/>
      <c r="GAX222" s="593"/>
      <c r="GAY222" s="593"/>
      <c r="GAZ222" s="593"/>
      <c r="GBA222" s="593"/>
      <c r="GBB222" s="593"/>
      <c r="GBC222" s="593"/>
      <c r="GBD222" s="593"/>
      <c r="GBE222" s="593"/>
      <c r="GBF222" s="593"/>
      <c r="GBG222" s="593"/>
      <c r="GBH222" s="593"/>
      <c r="GBI222" s="593"/>
      <c r="GBJ222" s="593"/>
      <c r="GBK222" s="593"/>
      <c r="GBL222" s="593"/>
      <c r="GBM222" s="593"/>
      <c r="GBN222" s="593"/>
      <c r="GBO222" s="593"/>
      <c r="GBP222" s="593"/>
      <c r="GBQ222" s="593"/>
      <c r="GBR222" s="593"/>
      <c r="GBS222" s="593"/>
      <c r="GBT222" s="593"/>
      <c r="GBU222" s="593"/>
      <c r="GBV222" s="593"/>
      <c r="GBW222" s="593"/>
      <c r="GBX222" s="593"/>
      <c r="GBY222" s="593"/>
      <c r="GBZ222" s="593"/>
      <c r="GCA222" s="593"/>
      <c r="GCB222" s="593"/>
      <c r="GCC222" s="593"/>
      <c r="GCD222" s="593"/>
      <c r="GCE222" s="593"/>
      <c r="GCF222" s="593"/>
      <c r="GCG222" s="593"/>
      <c r="GCH222" s="593"/>
      <c r="GCI222" s="593"/>
      <c r="GCJ222" s="593"/>
      <c r="GCK222" s="593"/>
      <c r="GCL222" s="593"/>
      <c r="GCM222" s="593"/>
      <c r="GCN222" s="593"/>
      <c r="GCO222" s="593"/>
      <c r="GCP222" s="593"/>
      <c r="GCQ222" s="593"/>
      <c r="GCR222" s="593"/>
      <c r="GCS222" s="593"/>
      <c r="GCT222" s="593"/>
      <c r="GCU222" s="593"/>
      <c r="GCV222" s="593"/>
      <c r="GCW222" s="593"/>
      <c r="GCX222" s="593"/>
      <c r="GCY222" s="593"/>
      <c r="GCZ222" s="593"/>
      <c r="GDA222" s="593"/>
      <c r="GDB222" s="593"/>
      <c r="GDC222" s="593"/>
      <c r="GDD222" s="593"/>
      <c r="GDE222" s="593"/>
      <c r="GDF222" s="593"/>
      <c r="GDG222" s="593"/>
      <c r="GDH222" s="593"/>
      <c r="GDI222" s="593"/>
      <c r="GDJ222" s="593"/>
      <c r="GDK222" s="593"/>
      <c r="GDL222" s="593"/>
      <c r="GDM222" s="593"/>
      <c r="GDN222" s="593"/>
      <c r="GDO222" s="593"/>
      <c r="GDP222" s="593"/>
      <c r="GDQ222" s="593"/>
      <c r="GDR222" s="593"/>
      <c r="GDS222" s="593"/>
      <c r="GDT222" s="593"/>
      <c r="GDU222" s="593"/>
      <c r="GDV222" s="593"/>
      <c r="GDW222" s="593"/>
      <c r="GDX222" s="593"/>
      <c r="GDY222" s="593"/>
      <c r="GDZ222" s="593"/>
      <c r="GEA222" s="593"/>
      <c r="GEB222" s="593"/>
      <c r="GEC222" s="593"/>
      <c r="GED222" s="593"/>
      <c r="GEE222" s="593"/>
      <c r="GEF222" s="593"/>
      <c r="GEG222" s="593"/>
      <c r="GEH222" s="593"/>
      <c r="GEI222" s="593"/>
      <c r="GEJ222" s="593"/>
      <c r="GEK222" s="593"/>
      <c r="GEL222" s="593"/>
      <c r="GEM222" s="593"/>
      <c r="GEN222" s="593"/>
      <c r="GEO222" s="593"/>
      <c r="GEP222" s="593"/>
      <c r="GEQ222" s="593"/>
      <c r="GER222" s="593"/>
      <c r="GES222" s="593"/>
      <c r="GET222" s="593"/>
      <c r="GEU222" s="593"/>
      <c r="GEV222" s="593"/>
      <c r="GEW222" s="593"/>
      <c r="GEX222" s="593"/>
      <c r="GEY222" s="593"/>
      <c r="GEZ222" s="593"/>
      <c r="GFA222" s="593"/>
      <c r="GFB222" s="593"/>
      <c r="GFC222" s="593"/>
      <c r="GFD222" s="593"/>
      <c r="GFE222" s="593"/>
      <c r="GFF222" s="593"/>
      <c r="GFG222" s="593"/>
      <c r="GFH222" s="593"/>
      <c r="GFI222" s="593"/>
      <c r="GFJ222" s="593"/>
      <c r="GFK222" s="593"/>
      <c r="GFL222" s="593"/>
      <c r="GFM222" s="593"/>
      <c r="GFN222" s="593"/>
      <c r="GFO222" s="593"/>
      <c r="GFP222" s="593"/>
      <c r="GFQ222" s="593"/>
      <c r="GFR222" s="593"/>
      <c r="GFS222" s="593"/>
      <c r="GFT222" s="593"/>
      <c r="GFU222" s="593"/>
      <c r="GFV222" s="593"/>
      <c r="GFW222" s="593"/>
      <c r="GFX222" s="593"/>
      <c r="GFY222" s="593"/>
      <c r="GFZ222" s="593"/>
      <c r="GGA222" s="593"/>
      <c r="GGB222" s="593"/>
      <c r="GGC222" s="593"/>
      <c r="GGD222" s="593"/>
      <c r="GGE222" s="593"/>
      <c r="GGF222" s="593"/>
      <c r="GGG222" s="593"/>
      <c r="GGH222" s="593"/>
      <c r="GGI222" s="593"/>
      <c r="GGJ222" s="593"/>
      <c r="GGK222" s="593"/>
      <c r="GGL222" s="593"/>
      <c r="GGM222" s="593"/>
      <c r="GGN222" s="593"/>
      <c r="GGO222" s="593"/>
      <c r="GGP222" s="593"/>
      <c r="GGQ222" s="593"/>
      <c r="GGR222" s="593"/>
      <c r="GGS222" s="593"/>
      <c r="GGT222" s="593"/>
      <c r="GGU222" s="593"/>
      <c r="GGV222" s="593"/>
      <c r="GGW222" s="593"/>
      <c r="GGX222" s="593"/>
      <c r="GGY222" s="593"/>
      <c r="GGZ222" s="593"/>
      <c r="GHA222" s="593"/>
      <c r="GHB222" s="593"/>
      <c r="GHC222" s="593"/>
      <c r="GHD222" s="593"/>
      <c r="GHE222" s="593"/>
      <c r="GHF222" s="593"/>
      <c r="GHG222" s="593"/>
      <c r="GHH222" s="593"/>
      <c r="GHI222" s="593"/>
      <c r="GHJ222" s="593"/>
      <c r="GHK222" s="593"/>
      <c r="GHL222" s="593"/>
      <c r="GHM222" s="593"/>
      <c r="GHN222" s="593"/>
      <c r="GHO222" s="593"/>
      <c r="GHP222" s="593"/>
      <c r="GHQ222" s="593"/>
      <c r="GHR222" s="593"/>
      <c r="GHS222" s="593"/>
      <c r="GHT222" s="593"/>
      <c r="GHU222" s="593"/>
      <c r="GHV222" s="593"/>
      <c r="GHW222" s="593"/>
      <c r="GHX222" s="593"/>
      <c r="GHY222" s="593"/>
      <c r="GHZ222" s="593"/>
      <c r="GIA222" s="593"/>
      <c r="GIB222" s="593"/>
      <c r="GIC222" s="593"/>
      <c r="GID222" s="593"/>
      <c r="GIE222" s="593"/>
      <c r="GIF222" s="593"/>
      <c r="GIG222" s="593"/>
      <c r="GIH222" s="593"/>
      <c r="GII222" s="593"/>
      <c r="GIJ222" s="593"/>
      <c r="GIK222" s="593"/>
      <c r="GIL222" s="593"/>
      <c r="GIM222" s="593"/>
      <c r="GIN222" s="593"/>
      <c r="GIO222" s="593"/>
      <c r="GIP222" s="593"/>
      <c r="GIQ222" s="593"/>
      <c r="GIR222" s="593"/>
      <c r="GIS222" s="593"/>
      <c r="GIT222" s="593"/>
      <c r="GIU222" s="593"/>
      <c r="GIV222" s="593"/>
      <c r="GIW222" s="593"/>
      <c r="GIX222" s="593"/>
      <c r="GIY222" s="593"/>
      <c r="GIZ222" s="593"/>
      <c r="GJA222" s="593"/>
      <c r="GJB222" s="593"/>
      <c r="GJC222" s="593"/>
      <c r="GJD222" s="593"/>
      <c r="GJE222" s="593"/>
      <c r="GJF222" s="593"/>
      <c r="GJG222" s="593"/>
      <c r="GJH222" s="593"/>
      <c r="GJI222" s="593"/>
      <c r="GJJ222" s="593"/>
      <c r="GJK222" s="593"/>
      <c r="GJL222" s="593"/>
      <c r="GJM222" s="593"/>
      <c r="GJN222" s="593"/>
      <c r="GJO222" s="593"/>
      <c r="GJP222" s="593"/>
      <c r="GJQ222" s="593"/>
      <c r="GJR222" s="593"/>
      <c r="GJS222" s="593"/>
      <c r="GJT222" s="593"/>
      <c r="GJU222" s="593"/>
      <c r="GJV222" s="593"/>
      <c r="GJW222" s="593"/>
      <c r="GJX222" s="593"/>
      <c r="GJY222" s="593"/>
      <c r="GJZ222" s="593"/>
      <c r="GKA222" s="593"/>
      <c r="GKB222" s="593"/>
      <c r="GKC222" s="593"/>
      <c r="GKD222" s="593"/>
      <c r="GKE222" s="593"/>
      <c r="GKF222" s="593"/>
      <c r="GKG222" s="593"/>
      <c r="GKH222" s="593"/>
      <c r="GKI222" s="593"/>
      <c r="GKJ222" s="593"/>
      <c r="GKK222" s="593"/>
      <c r="GKL222" s="593"/>
      <c r="GKM222" s="593"/>
      <c r="GKN222" s="593"/>
      <c r="GKO222" s="593"/>
      <c r="GKP222" s="593"/>
      <c r="GKQ222" s="593"/>
      <c r="GKR222" s="593"/>
      <c r="GKS222" s="593"/>
      <c r="GKT222" s="593"/>
      <c r="GKU222" s="593"/>
      <c r="GKV222" s="593"/>
      <c r="GKW222" s="593"/>
      <c r="GKX222" s="593"/>
      <c r="GKY222" s="593"/>
      <c r="GKZ222" s="593"/>
      <c r="GLA222" s="593"/>
      <c r="GLB222" s="593"/>
      <c r="GLC222" s="593"/>
      <c r="GLD222" s="593"/>
      <c r="GLE222" s="593"/>
      <c r="GLF222" s="593"/>
      <c r="GLG222" s="593"/>
      <c r="GLH222" s="593"/>
      <c r="GLI222" s="593"/>
      <c r="GLJ222" s="593"/>
      <c r="GLK222" s="593"/>
      <c r="GLL222" s="593"/>
      <c r="GLM222" s="593"/>
      <c r="GLN222" s="593"/>
      <c r="GLO222" s="593"/>
      <c r="GLP222" s="593"/>
      <c r="GLQ222" s="593"/>
      <c r="GLR222" s="593"/>
      <c r="GLS222" s="593"/>
      <c r="GLT222" s="593"/>
      <c r="GLU222" s="593"/>
      <c r="GLV222" s="593"/>
      <c r="GLW222" s="593"/>
      <c r="GLX222" s="593"/>
      <c r="GLY222" s="593"/>
      <c r="GLZ222" s="593"/>
      <c r="GMA222" s="593"/>
      <c r="GMB222" s="593"/>
      <c r="GMC222" s="593"/>
      <c r="GMD222" s="593"/>
      <c r="GME222" s="593"/>
      <c r="GMF222" s="593"/>
      <c r="GMG222" s="593"/>
      <c r="GMH222" s="593"/>
      <c r="GMI222" s="593"/>
      <c r="GMJ222" s="593"/>
      <c r="GMK222" s="593"/>
      <c r="GML222" s="593"/>
      <c r="GMM222" s="593"/>
      <c r="GMN222" s="593"/>
      <c r="GMO222" s="593"/>
      <c r="GMP222" s="593"/>
      <c r="GMQ222" s="593"/>
      <c r="GMR222" s="593"/>
      <c r="GMS222" s="593"/>
      <c r="GMT222" s="593"/>
      <c r="GMU222" s="593"/>
      <c r="GMV222" s="593"/>
      <c r="GMW222" s="593"/>
      <c r="GMX222" s="593"/>
      <c r="GMY222" s="593"/>
      <c r="GMZ222" s="593"/>
      <c r="GNA222" s="593"/>
      <c r="GNB222" s="593"/>
      <c r="GNC222" s="593"/>
      <c r="GND222" s="593"/>
      <c r="GNE222" s="593"/>
      <c r="GNF222" s="593"/>
      <c r="GNG222" s="593"/>
      <c r="GNH222" s="593"/>
      <c r="GNI222" s="593"/>
      <c r="GNJ222" s="593"/>
      <c r="GNK222" s="593"/>
      <c r="GNL222" s="593"/>
      <c r="GNM222" s="593"/>
      <c r="GNN222" s="593"/>
      <c r="GNO222" s="593"/>
      <c r="GNP222" s="593"/>
      <c r="GNQ222" s="593"/>
      <c r="GNR222" s="593"/>
      <c r="GNS222" s="593"/>
      <c r="GNT222" s="593"/>
      <c r="GNU222" s="593"/>
      <c r="GNV222" s="593"/>
      <c r="GNW222" s="593"/>
      <c r="GNX222" s="593"/>
      <c r="GNY222" s="593"/>
      <c r="GNZ222" s="593"/>
      <c r="GOA222" s="593"/>
      <c r="GOB222" s="593"/>
      <c r="GOC222" s="593"/>
      <c r="GOD222" s="593"/>
      <c r="GOE222" s="593"/>
      <c r="GOF222" s="593"/>
      <c r="GOG222" s="593"/>
      <c r="GOH222" s="593"/>
      <c r="GOI222" s="593"/>
      <c r="GOJ222" s="593"/>
      <c r="GOK222" s="593"/>
      <c r="GOL222" s="593"/>
      <c r="GOM222" s="593"/>
      <c r="GON222" s="593"/>
      <c r="GOO222" s="593"/>
      <c r="GOP222" s="593"/>
      <c r="GOQ222" s="593"/>
      <c r="GOR222" s="593"/>
      <c r="GOS222" s="593"/>
      <c r="GOT222" s="593"/>
      <c r="GOU222" s="593"/>
      <c r="GOV222" s="593"/>
      <c r="GOW222" s="593"/>
      <c r="GOX222" s="593"/>
      <c r="GOY222" s="593"/>
      <c r="GOZ222" s="593"/>
      <c r="GPA222" s="593"/>
      <c r="GPB222" s="593"/>
      <c r="GPC222" s="593"/>
      <c r="GPD222" s="593"/>
      <c r="GPE222" s="593"/>
      <c r="GPF222" s="593"/>
      <c r="GPG222" s="593"/>
      <c r="GPH222" s="593"/>
      <c r="GPI222" s="593"/>
      <c r="GPJ222" s="593"/>
      <c r="GPK222" s="593"/>
      <c r="GPL222" s="593"/>
      <c r="GPM222" s="593"/>
      <c r="GPN222" s="593"/>
      <c r="GPO222" s="593"/>
      <c r="GPP222" s="593"/>
      <c r="GPQ222" s="593"/>
      <c r="GPR222" s="593"/>
      <c r="GPS222" s="593"/>
      <c r="GPT222" s="593"/>
      <c r="GPU222" s="593"/>
      <c r="GPV222" s="593"/>
      <c r="GPW222" s="593"/>
      <c r="GPX222" s="593"/>
      <c r="GPY222" s="593"/>
      <c r="GPZ222" s="593"/>
      <c r="GQA222" s="593"/>
      <c r="GQB222" s="593"/>
      <c r="GQC222" s="593"/>
      <c r="GQD222" s="593"/>
      <c r="GQE222" s="593"/>
      <c r="GQF222" s="593"/>
      <c r="GQG222" s="593"/>
      <c r="GQH222" s="593"/>
      <c r="GQI222" s="593"/>
      <c r="GQJ222" s="593"/>
      <c r="GQK222" s="593"/>
      <c r="GQL222" s="593"/>
      <c r="GQM222" s="593"/>
      <c r="GQN222" s="593"/>
      <c r="GQO222" s="593"/>
      <c r="GQP222" s="593"/>
      <c r="GQQ222" s="593"/>
      <c r="GQR222" s="593"/>
      <c r="GQS222" s="593"/>
      <c r="GQT222" s="593"/>
      <c r="GQU222" s="593"/>
      <c r="GQV222" s="593"/>
      <c r="GQW222" s="593"/>
      <c r="GQX222" s="593"/>
      <c r="GQY222" s="593"/>
      <c r="GQZ222" s="593"/>
      <c r="GRA222" s="593"/>
      <c r="GRB222" s="593"/>
      <c r="GRC222" s="593"/>
      <c r="GRD222" s="593"/>
      <c r="GRE222" s="593"/>
      <c r="GRF222" s="593"/>
      <c r="GRG222" s="593"/>
      <c r="GRH222" s="593"/>
      <c r="GRI222" s="593"/>
      <c r="GRJ222" s="593"/>
      <c r="GRK222" s="593"/>
      <c r="GRL222" s="593"/>
      <c r="GRM222" s="593"/>
      <c r="GRN222" s="593"/>
      <c r="GRO222" s="593"/>
      <c r="GRP222" s="593"/>
      <c r="GRQ222" s="593"/>
      <c r="GRR222" s="593"/>
      <c r="GRS222" s="593"/>
      <c r="GRT222" s="593"/>
      <c r="GRU222" s="593"/>
      <c r="GRV222" s="593"/>
      <c r="GRW222" s="593"/>
      <c r="GRX222" s="593"/>
      <c r="GRY222" s="593"/>
      <c r="GRZ222" s="593"/>
      <c r="GSA222" s="593"/>
      <c r="GSB222" s="593"/>
      <c r="GSC222" s="593"/>
      <c r="GSD222" s="593"/>
      <c r="GSE222" s="593"/>
      <c r="GSF222" s="593"/>
      <c r="GSG222" s="593"/>
      <c r="GSH222" s="593"/>
      <c r="GSI222" s="593"/>
      <c r="GSJ222" s="593"/>
      <c r="GSK222" s="593"/>
      <c r="GSL222" s="593"/>
      <c r="GSM222" s="593"/>
      <c r="GSN222" s="593"/>
      <c r="GSO222" s="593"/>
      <c r="GSP222" s="593"/>
      <c r="GSQ222" s="593"/>
      <c r="GSR222" s="593"/>
      <c r="GSS222" s="593"/>
      <c r="GST222" s="593"/>
      <c r="GSU222" s="593"/>
      <c r="GSV222" s="593"/>
      <c r="GSW222" s="593"/>
      <c r="GSX222" s="593"/>
      <c r="GSY222" s="593"/>
      <c r="GSZ222" s="593"/>
      <c r="GTA222" s="593"/>
      <c r="GTB222" s="593"/>
      <c r="GTC222" s="593"/>
      <c r="GTD222" s="593"/>
      <c r="GTE222" s="593"/>
      <c r="GTF222" s="593"/>
      <c r="GTG222" s="593"/>
      <c r="GTH222" s="593"/>
      <c r="GTI222" s="593"/>
      <c r="GTJ222" s="593"/>
      <c r="GTK222" s="593"/>
      <c r="GTL222" s="593"/>
      <c r="GTM222" s="593"/>
      <c r="GTN222" s="593"/>
      <c r="GTO222" s="593"/>
      <c r="GTP222" s="593"/>
      <c r="GTQ222" s="593"/>
      <c r="GTR222" s="593"/>
      <c r="GTS222" s="593"/>
      <c r="GTT222" s="593"/>
      <c r="GTU222" s="593"/>
      <c r="GTV222" s="593"/>
      <c r="GTW222" s="593"/>
      <c r="GTX222" s="593"/>
      <c r="GTY222" s="593"/>
      <c r="GTZ222" s="593"/>
      <c r="GUA222" s="593"/>
      <c r="GUB222" s="593"/>
      <c r="GUC222" s="593"/>
      <c r="GUD222" s="593"/>
      <c r="GUE222" s="593"/>
      <c r="GUF222" s="593"/>
      <c r="GUG222" s="593"/>
      <c r="GUH222" s="593"/>
      <c r="GUI222" s="593"/>
      <c r="GUJ222" s="593"/>
      <c r="GUK222" s="593"/>
      <c r="GUL222" s="593"/>
      <c r="GUM222" s="593"/>
      <c r="GUN222" s="593"/>
      <c r="GUO222" s="593"/>
      <c r="GUP222" s="593"/>
      <c r="GUQ222" s="593"/>
      <c r="GUR222" s="593"/>
      <c r="GUS222" s="593"/>
      <c r="GUT222" s="593"/>
      <c r="GUU222" s="593"/>
      <c r="GUV222" s="593"/>
      <c r="GUW222" s="593"/>
      <c r="GUX222" s="593"/>
      <c r="GUY222" s="593"/>
      <c r="GUZ222" s="593"/>
      <c r="GVA222" s="593"/>
      <c r="GVB222" s="593"/>
      <c r="GVC222" s="593"/>
      <c r="GVD222" s="593"/>
      <c r="GVE222" s="593"/>
      <c r="GVF222" s="593"/>
      <c r="GVG222" s="593"/>
      <c r="GVH222" s="593"/>
      <c r="GVI222" s="593"/>
      <c r="GVJ222" s="593"/>
      <c r="GVK222" s="593"/>
      <c r="GVL222" s="593"/>
      <c r="GVM222" s="593"/>
      <c r="GVN222" s="593"/>
      <c r="GVO222" s="593"/>
      <c r="GVP222" s="593"/>
      <c r="GVQ222" s="593"/>
      <c r="GVR222" s="593"/>
      <c r="GVS222" s="593"/>
      <c r="GVT222" s="593"/>
      <c r="GVU222" s="593"/>
      <c r="GVV222" s="593"/>
      <c r="GVW222" s="593"/>
      <c r="GVX222" s="593"/>
      <c r="GVY222" s="593"/>
      <c r="GVZ222" s="593"/>
      <c r="GWA222" s="593"/>
      <c r="GWB222" s="593"/>
      <c r="GWC222" s="593"/>
      <c r="GWD222" s="593"/>
      <c r="GWE222" s="593"/>
      <c r="GWF222" s="593"/>
      <c r="GWG222" s="593"/>
      <c r="GWH222" s="593"/>
      <c r="GWI222" s="593"/>
      <c r="GWJ222" s="593"/>
      <c r="GWK222" s="593"/>
      <c r="GWL222" s="593"/>
      <c r="GWM222" s="593"/>
      <c r="GWN222" s="593"/>
      <c r="GWO222" s="593"/>
      <c r="GWP222" s="593"/>
      <c r="GWQ222" s="593"/>
      <c r="GWR222" s="593"/>
      <c r="GWS222" s="593"/>
      <c r="GWT222" s="593"/>
      <c r="GWU222" s="593"/>
      <c r="GWV222" s="593"/>
      <c r="GWW222" s="593"/>
      <c r="GWX222" s="593"/>
      <c r="GWY222" s="593"/>
      <c r="GWZ222" s="593"/>
      <c r="GXA222" s="593"/>
      <c r="GXB222" s="593"/>
      <c r="GXC222" s="593"/>
      <c r="GXD222" s="593"/>
      <c r="GXE222" s="593"/>
      <c r="GXF222" s="593"/>
      <c r="GXG222" s="593"/>
      <c r="GXH222" s="593"/>
      <c r="GXI222" s="593"/>
      <c r="GXJ222" s="593"/>
      <c r="GXK222" s="593"/>
      <c r="GXL222" s="593"/>
      <c r="GXM222" s="593"/>
      <c r="GXN222" s="593"/>
      <c r="GXO222" s="593"/>
      <c r="GXP222" s="593"/>
      <c r="GXQ222" s="593"/>
      <c r="GXR222" s="593"/>
      <c r="GXS222" s="593"/>
      <c r="GXT222" s="593"/>
      <c r="GXU222" s="593"/>
      <c r="GXV222" s="593"/>
      <c r="GXW222" s="593"/>
      <c r="GXX222" s="593"/>
      <c r="GXY222" s="593"/>
      <c r="GXZ222" s="593"/>
      <c r="GYA222" s="593"/>
      <c r="GYB222" s="593"/>
      <c r="GYC222" s="593"/>
      <c r="GYD222" s="593"/>
      <c r="GYE222" s="593"/>
      <c r="GYF222" s="593"/>
      <c r="GYG222" s="593"/>
      <c r="GYH222" s="593"/>
      <c r="GYI222" s="593"/>
      <c r="GYJ222" s="593"/>
      <c r="GYK222" s="593"/>
      <c r="GYL222" s="593"/>
      <c r="GYM222" s="593"/>
      <c r="GYN222" s="593"/>
      <c r="GYO222" s="593"/>
      <c r="GYP222" s="593"/>
      <c r="GYQ222" s="593"/>
      <c r="GYR222" s="593"/>
      <c r="GYS222" s="593"/>
      <c r="GYT222" s="593"/>
      <c r="GYU222" s="593"/>
      <c r="GYV222" s="593"/>
      <c r="GYW222" s="593"/>
      <c r="GYX222" s="593"/>
      <c r="GYY222" s="593"/>
      <c r="GYZ222" s="593"/>
      <c r="GZA222" s="593"/>
      <c r="GZB222" s="593"/>
      <c r="GZC222" s="593"/>
      <c r="GZD222" s="593"/>
      <c r="GZE222" s="593"/>
      <c r="GZF222" s="593"/>
      <c r="GZG222" s="593"/>
      <c r="GZH222" s="593"/>
      <c r="GZI222" s="593"/>
      <c r="GZJ222" s="593"/>
      <c r="GZK222" s="593"/>
      <c r="GZL222" s="593"/>
      <c r="GZM222" s="593"/>
      <c r="GZN222" s="593"/>
      <c r="GZO222" s="593"/>
      <c r="GZP222" s="593"/>
      <c r="GZQ222" s="593"/>
      <c r="GZR222" s="593"/>
      <c r="GZS222" s="593"/>
      <c r="GZT222" s="593"/>
      <c r="GZU222" s="593"/>
      <c r="GZV222" s="593"/>
      <c r="GZW222" s="593"/>
      <c r="GZX222" s="593"/>
      <c r="GZY222" s="593"/>
      <c r="GZZ222" s="593"/>
      <c r="HAA222" s="593"/>
      <c r="HAB222" s="593"/>
      <c r="HAC222" s="593"/>
      <c r="HAD222" s="593"/>
      <c r="HAE222" s="593"/>
      <c r="HAF222" s="593"/>
      <c r="HAG222" s="593"/>
      <c r="HAH222" s="593"/>
      <c r="HAI222" s="593"/>
      <c r="HAJ222" s="593"/>
      <c r="HAK222" s="593"/>
      <c r="HAL222" s="593"/>
      <c r="HAM222" s="593"/>
      <c r="HAN222" s="593"/>
      <c r="HAO222" s="593"/>
      <c r="HAP222" s="593"/>
      <c r="HAQ222" s="593"/>
      <c r="HAR222" s="593"/>
      <c r="HAS222" s="593"/>
      <c r="HAT222" s="593"/>
      <c r="HAU222" s="593"/>
      <c r="HAV222" s="593"/>
      <c r="HAW222" s="593"/>
      <c r="HAX222" s="593"/>
      <c r="HAY222" s="593"/>
      <c r="HAZ222" s="593"/>
      <c r="HBA222" s="593"/>
      <c r="HBB222" s="593"/>
      <c r="HBC222" s="593"/>
      <c r="HBD222" s="593"/>
      <c r="HBE222" s="593"/>
      <c r="HBF222" s="593"/>
      <c r="HBG222" s="593"/>
      <c r="HBH222" s="593"/>
      <c r="HBI222" s="593"/>
      <c r="HBJ222" s="593"/>
      <c r="HBK222" s="593"/>
      <c r="HBL222" s="593"/>
      <c r="HBM222" s="593"/>
      <c r="HBN222" s="593"/>
      <c r="HBO222" s="593"/>
      <c r="HBP222" s="593"/>
      <c r="HBQ222" s="593"/>
      <c r="HBR222" s="593"/>
      <c r="HBS222" s="593"/>
      <c r="HBT222" s="593"/>
      <c r="HBU222" s="593"/>
      <c r="HBV222" s="593"/>
      <c r="HBW222" s="593"/>
      <c r="HBX222" s="593"/>
      <c r="HBY222" s="593"/>
      <c r="HBZ222" s="593"/>
      <c r="HCA222" s="593"/>
      <c r="HCB222" s="593"/>
      <c r="HCC222" s="593"/>
      <c r="HCD222" s="593"/>
      <c r="HCE222" s="593"/>
      <c r="HCF222" s="593"/>
      <c r="HCG222" s="593"/>
      <c r="HCH222" s="593"/>
      <c r="HCI222" s="593"/>
      <c r="HCJ222" s="593"/>
      <c r="HCK222" s="593"/>
      <c r="HCL222" s="593"/>
      <c r="HCM222" s="593"/>
      <c r="HCN222" s="593"/>
      <c r="HCO222" s="593"/>
      <c r="HCP222" s="593"/>
      <c r="HCQ222" s="593"/>
      <c r="HCR222" s="593"/>
      <c r="HCS222" s="593"/>
      <c r="HCT222" s="593"/>
      <c r="HCU222" s="593"/>
      <c r="HCV222" s="593"/>
      <c r="HCW222" s="593"/>
      <c r="HCX222" s="593"/>
      <c r="HCY222" s="593"/>
      <c r="HCZ222" s="593"/>
      <c r="HDA222" s="593"/>
      <c r="HDB222" s="593"/>
      <c r="HDC222" s="593"/>
      <c r="HDD222" s="593"/>
      <c r="HDE222" s="593"/>
      <c r="HDF222" s="593"/>
      <c r="HDG222" s="593"/>
      <c r="HDH222" s="593"/>
      <c r="HDI222" s="593"/>
      <c r="HDJ222" s="593"/>
      <c r="HDK222" s="593"/>
      <c r="HDL222" s="593"/>
      <c r="HDM222" s="593"/>
      <c r="HDN222" s="593"/>
      <c r="HDO222" s="593"/>
      <c r="HDP222" s="593"/>
      <c r="HDQ222" s="593"/>
      <c r="HDR222" s="593"/>
      <c r="HDS222" s="593"/>
      <c r="HDT222" s="593"/>
      <c r="HDU222" s="593"/>
      <c r="HDV222" s="593"/>
      <c r="HDW222" s="593"/>
      <c r="HDX222" s="593"/>
      <c r="HDY222" s="593"/>
      <c r="HDZ222" s="593"/>
      <c r="HEA222" s="593"/>
      <c r="HEB222" s="593"/>
      <c r="HEC222" s="593"/>
      <c r="HED222" s="593"/>
      <c r="HEE222" s="593"/>
      <c r="HEF222" s="593"/>
      <c r="HEG222" s="593"/>
      <c r="HEH222" s="593"/>
      <c r="HEI222" s="593"/>
      <c r="HEJ222" s="593"/>
      <c r="HEK222" s="593"/>
      <c r="HEL222" s="593"/>
      <c r="HEM222" s="593"/>
      <c r="HEN222" s="593"/>
      <c r="HEO222" s="593"/>
      <c r="HEP222" s="593"/>
      <c r="HEQ222" s="593"/>
      <c r="HER222" s="593"/>
      <c r="HES222" s="593"/>
      <c r="HET222" s="593"/>
      <c r="HEU222" s="593"/>
      <c r="HEV222" s="593"/>
      <c r="HEW222" s="593"/>
      <c r="HEX222" s="593"/>
      <c r="HEY222" s="593"/>
      <c r="HEZ222" s="593"/>
      <c r="HFA222" s="593"/>
      <c r="HFB222" s="593"/>
      <c r="HFC222" s="593"/>
      <c r="HFD222" s="593"/>
      <c r="HFE222" s="593"/>
      <c r="HFF222" s="593"/>
      <c r="HFG222" s="593"/>
      <c r="HFH222" s="593"/>
      <c r="HFI222" s="593"/>
      <c r="HFJ222" s="593"/>
      <c r="HFK222" s="593"/>
      <c r="HFL222" s="593"/>
      <c r="HFM222" s="593"/>
      <c r="HFN222" s="593"/>
      <c r="HFO222" s="593"/>
      <c r="HFP222" s="593"/>
      <c r="HFQ222" s="593"/>
      <c r="HFR222" s="593"/>
      <c r="HFS222" s="593"/>
      <c r="HFT222" s="593"/>
      <c r="HFU222" s="593"/>
      <c r="HFV222" s="593"/>
      <c r="HFW222" s="593"/>
      <c r="HFX222" s="593"/>
      <c r="HFY222" s="593"/>
      <c r="HFZ222" s="593"/>
      <c r="HGA222" s="593"/>
      <c r="HGB222" s="593"/>
      <c r="HGC222" s="593"/>
      <c r="HGD222" s="593"/>
      <c r="HGE222" s="593"/>
      <c r="HGF222" s="593"/>
      <c r="HGG222" s="593"/>
      <c r="HGH222" s="593"/>
      <c r="HGI222" s="593"/>
      <c r="HGJ222" s="593"/>
      <c r="HGK222" s="593"/>
      <c r="HGL222" s="593"/>
      <c r="HGM222" s="593"/>
      <c r="HGN222" s="593"/>
      <c r="HGO222" s="593"/>
      <c r="HGP222" s="593"/>
      <c r="HGQ222" s="593"/>
      <c r="HGR222" s="593"/>
      <c r="HGS222" s="593"/>
      <c r="HGT222" s="593"/>
      <c r="HGU222" s="593"/>
      <c r="HGV222" s="593"/>
      <c r="HGW222" s="593"/>
      <c r="HGX222" s="593"/>
      <c r="HGY222" s="593"/>
      <c r="HGZ222" s="593"/>
      <c r="HHA222" s="593"/>
      <c r="HHB222" s="593"/>
      <c r="HHC222" s="593"/>
      <c r="HHD222" s="593"/>
      <c r="HHE222" s="593"/>
      <c r="HHF222" s="593"/>
      <c r="HHG222" s="593"/>
      <c r="HHH222" s="593"/>
      <c r="HHI222" s="593"/>
      <c r="HHJ222" s="593"/>
      <c r="HHK222" s="593"/>
      <c r="HHL222" s="593"/>
      <c r="HHM222" s="593"/>
      <c r="HHN222" s="593"/>
      <c r="HHO222" s="593"/>
      <c r="HHP222" s="593"/>
      <c r="HHQ222" s="593"/>
      <c r="HHR222" s="593"/>
      <c r="HHS222" s="593"/>
      <c r="HHT222" s="593"/>
      <c r="HHU222" s="593"/>
      <c r="HHV222" s="593"/>
      <c r="HHW222" s="593"/>
      <c r="HHX222" s="593"/>
      <c r="HHY222" s="593"/>
      <c r="HHZ222" s="593"/>
      <c r="HIA222" s="593"/>
      <c r="HIB222" s="593"/>
      <c r="HIC222" s="593"/>
      <c r="HID222" s="593"/>
      <c r="HIE222" s="593"/>
      <c r="HIF222" s="593"/>
      <c r="HIG222" s="593"/>
      <c r="HIH222" s="593"/>
      <c r="HII222" s="593"/>
      <c r="HIJ222" s="593"/>
      <c r="HIK222" s="593"/>
      <c r="HIL222" s="593"/>
      <c r="HIM222" s="593"/>
      <c r="HIN222" s="593"/>
      <c r="HIO222" s="593"/>
      <c r="HIP222" s="593"/>
      <c r="HIQ222" s="593"/>
      <c r="HIR222" s="593"/>
      <c r="HIS222" s="593"/>
      <c r="HIT222" s="593"/>
      <c r="HIU222" s="593"/>
      <c r="HIV222" s="593"/>
      <c r="HIW222" s="593"/>
      <c r="HIX222" s="593"/>
      <c r="HIY222" s="593"/>
      <c r="HIZ222" s="593"/>
      <c r="HJA222" s="593"/>
      <c r="HJB222" s="593"/>
      <c r="HJC222" s="593"/>
      <c r="HJD222" s="593"/>
      <c r="HJE222" s="593"/>
      <c r="HJF222" s="593"/>
      <c r="HJG222" s="593"/>
      <c r="HJH222" s="593"/>
      <c r="HJI222" s="593"/>
      <c r="HJJ222" s="593"/>
      <c r="HJK222" s="593"/>
      <c r="HJL222" s="593"/>
      <c r="HJM222" s="593"/>
      <c r="HJN222" s="593"/>
      <c r="HJO222" s="593"/>
      <c r="HJP222" s="593"/>
      <c r="HJQ222" s="593"/>
      <c r="HJR222" s="593"/>
      <c r="HJS222" s="593"/>
      <c r="HJT222" s="593"/>
      <c r="HJU222" s="593"/>
      <c r="HJV222" s="593"/>
      <c r="HJW222" s="593"/>
      <c r="HJX222" s="593"/>
      <c r="HJY222" s="593"/>
      <c r="HJZ222" s="593"/>
      <c r="HKA222" s="593"/>
      <c r="HKB222" s="593"/>
      <c r="HKC222" s="593"/>
      <c r="HKD222" s="593"/>
      <c r="HKE222" s="593"/>
      <c r="HKF222" s="593"/>
      <c r="HKG222" s="593"/>
      <c r="HKH222" s="593"/>
      <c r="HKI222" s="593"/>
      <c r="HKJ222" s="593"/>
      <c r="HKK222" s="593"/>
      <c r="HKL222" s="593"/>
      <c r="HKM222" s="593"/>
      <c r="HKN222" s="593"/>
      <c r="HKO222" s="593"/>
      <c r="HKP222" s="593"/>
      <c r="HKQ222" s="593"/>
      <c r="HKR222" s="593"/>
      <c r="HKS222" s="593"/>
      <c r="HKT222" s="593"/>
      <c r="HKU222" s="593"/>
      <c r="HKV222" s="593"/>
      <c r="HKW222" s="593"/>
      <c r="HKX222" s="593"/>
      <c r="HKY222" s="593"/>
      <c r="HKZ222" s="593"/>
      <c r="HLA222" s="593"/>
      <c r="HLB222" s="593"/>
      <c r="HLC222" s="593"/>
      <c r="HLD222" s="593"/>
      <c r="HLE222" s="593"/>
      <c r="HLF222" s="593"/>
      <c r="HLG222" s="593"/>
      <c r="HLH222" s="593"/>
      <c r="HLI222" s="593"/>
      <c r="HLJ222" s="593"/>
      <c r="HLK222" s="593"/>
      <c r="HLL222" s="593"/>
      <c r="HLM222" s="593"/>
      <c r="HLN222" s="593"/>
      <c r="HLO222" s="593"/>
      <c r="HLP222" s="593"/>
      <c r="HLQ222" s="593"/>
      <c r="HLR222" s="593"/>
      <c r="HLS222" s="593"/>
      <c r="HLT222" s="593"/>
      <c r="HLU222" s="593"/>
      <c r="HLV222" s="593"/>
      <c r="HLW222" s="593"/>
      <c r="HLX222" s="593"/>
      <c r="HLY222" s="593"/>
      <c r="HLZ222" s="593"/>
      <c r="HMA222" s="593"/>
      <c r="HMB222" s="593"/>
      <c r="HMC222" s="593"/>
      <c r="HMD222" s="593"/>
      <c r="HME222" s="593"/>
      <c r="HMF222" s="593"/>
      <c r="HMG222" s="593"/>
      <c r="HMH222" s="593"/>
      <c r="HMI222" s="593"/>
      <c r="HMJ222" s="593"/>
      <c r="HMK222" s="593"/>
      <c r="HML222" s="593"/>
      <c r="HMM222" s="593"/>
      <c r="HMN222" s="593"/>
      <c r="HMO222" s="593"/>
      <c r="HMP222" s="593"/>
      <c r="HMQ222" s="593"/>
      <c r="HMR222" s="593"/>
      <c r="HMS222" s="593"/>
      <c r="HMT222" s="593"/>
      <c r="HMU222" s="593"/>
      <c r="HMV222" s="593"/>
      <c r="HMW222" s="593"/>
      <c r="HMX222" s="593"/>
      <c r="HMY222" s="593"/>
      <c r="HMZ222" s="593"/>
      <c r="HNA222" s="593"/>
      <c r="HNB222" s="593"/>
      <c r="HNC222" s="593"/>
      <c r="HND222" s="593"/>
      <c r="HNE222" s="593"/>
      <c r="HNF222" s="593"/>
      <c r="HNG222" s="593"/>
      <c r="HNH222" s="593"/>
      <c r="HNI222" s="593"/>
      <c r="HNJ222" s="593"/>
      <c r="HNK222" s="593"/>
      <c r="HNL222" s="593"/>
      <c r="HNM222" s="593"/>
      <c r="HNN222" s="593"/>
      <c r="HNO222" s="593"/>
      <c r="HNP222" s="593"/>
      <c r="HNQ222" s="593"/>
      <c r="HNR222" s="593"/>
      <c r="HNS222" s="593"/>
      <c r="HNT222" s="593"/>
      <c r="HNU222" s="593"/>
      <c r="HNV222" s="593"/>
      <c r="HNW222" s="593"/>
      <c r="HNX222" s="593"/>
      <c r="HNY222" s="593"/>
      <c r="HNZ222" s="593"/>
      <c r="HOA222" s="593"/>
      <c r="HOB222" s="593"/>
      <c r="HOC222" s="593"/>
      <c r="HOD222" s="593"/>
      <c r="HOE222" s="593"/>
      <c r="HOF222" s="593"/>
      <c r="HOG222" s="593"/>
      <c r="HOH222" s="593"/>
      <c r="HOI222" s="593"/>
      <c r="HOJ222" s="593"/>
      <c r="HOK222" s="593"/>
      <c r="HOL222" s="593"/>
      <c r="HOM222" s="593"/>
      <c r="HON222" s="593"/>
      <c r="HOO222" s="593"/>
      <c r="HOP222" s="593"/>
      <c r="HOQ222" s="593"/>
      <c r="HOR222" s="593"/>
      <c r="HOS222" s="593"/>
      <c r="HOT222" s="593"/>
      <c r="HOU222" s="593"/>
      <c r="HOV222" s="593"/>
      <c r="HOW222" s="593"/>
      <c r="HOX222" s="593"/>
      <c r="HOY222" s="593"/>
      <c r="HOZ222" s="593"/>
      <c r="HPA222" s="593"/>
      <c r="HPB222" s="593"/>
      <c r="HPC222" s="593"/>
      <c r="HPD222" s="593"/>
      <c r="HPE222" s="593"/>
      <c r="HPF222" s="593"/>
      <c r="HPG222" s="593"/>
      <c r="HPH222" s="593"/>
      <c r="HPI222" s="593"/>
      <c r="HPJ222" s="593"/>
      <c r="HPK222" s="593"/>
      <c r="HPL222" s="593"/>
      <c r="HPM222" s="593"/>
      <c r="HPN222" s="593"/>
      <c r="HPO222" s="593"/>
      <c r="HPP222" s="593"/>
      <c r="HPQ222" s="593"/>
      <c r="HPR222" s="593"/>
      <c r="HPS222" s="593"/>
      <c r="HPT222" s="593"/>
      <c r="HPU222" s="593"/>
      <c r="HPV222" s="593"/>
      <c r="HPW222" s="593"/>
      <c r="HPX222" s="593"/>
      <c r="HPY222" s="593"/>
      <c r="HPZ222" s="593"/>
      <c r="HQA222" s="593"/>
      <c r="HQB222" s="593"/>
      <c r="HQC222" s="593"/>
      <c r="HQD222" s="593"/>
      <c r="HQE222" s="593"/>
      <c r="HQF222" s="593"/>
      <c r="HQG222" s="593"/>
      <c r="HQH222" s="593"/>
      <c r="HQI222" s="593"/>
      <c r="HQJ222" s="593"/>
      <c r="HQK222" s="593"/>
      <c r="HQL222" s="593"/>
      <c r="HQM222" s="593"/>
      <c r="HQN222" s="593"/>
      <c r="HQO222" s="593"/>
      <c r="HQP222" s="593"/>
      <c r="HQQ222" s="593"/>
      <c r="HQR222" s="593"/>
      <c r="HQS222" s="593"/>
      <c r="HQT222" s="593"/>
      <c r="HQU222" s="593"/>
      <c r="HQV222" s="593"/>
      <c r="HQW222" s="593"/>
      <c r="HQX222" s="593"/>
      <c r="HQY222" s="593"/>
      <c r="HQZ222" s="593"/>
      <c r="HRA222" s="593"/>
      <c r="HRB222" s="593"/>
      <c r="HRC222" s="593"/>
      <c r="HRD222" s="593"/>
      <c r="HRE222" s="593"/>
      <c r="HRF222" s="593"/>
      <c r="HRG222" s="593"/>
      <c r="HRH222" s="593"/>
      <c r="HRI222" s="593"/>
      <c r="HRJ222" s="593"/>
      <c r="HRK222" s="593"/>
      <c r="HRL222" s="593"/>
      <c r="HRM222" s="593"/>
      <c r="HRN222" s="593"/>
      <c r="HRO222" s="593"/>
      <c r="HRP222" s="593"/>
      <c r="HRQ222" s="593"/>
      <c r="HRR222" s="593"/>
      <c r="HRS222" s="593"/>
      <c r="HRT222" s="593"/>
      <c r="HRU222" s="593"/>
      <c r="HRV222" s="593"/>
      <c r="HRW222" s="593"/>
      <c r="HRX222" s="593"/>
      <c r="HRY222" s="593"/>
      <c r="HRZ222" s="593"/>
      <c r="HSA222" s="593"/>
      <c r="HSB222" s="593"/>
      <c r="HSC222" s="593"/>
      <c r="HSD222" s="593"/>
      <c r="HSE222" s="593"/>
      <c r="HSF222" s="593"/>
      <c r="HSG222" s="593"/>
      <c r="HSH222" s="593"/>
      <c r="HSI222" s="593"/>
      <c r="HSJ222" s="593"/>
      <c r="HSK222" s="593"/>
      <c r="HSL222" s="593"/>
      <c r="HSM222" s="593"/>
      <c r="HSN222" s="593"/>
      <c r="HSO222" s="593"/>
      <c r="HSP222" s="593"/>
      <c r="HSQ222" s="593"/>
      <c r="HSR222" s="593"/>
      <c r="HSS222" s="593"/>
      <c r="HST222" s="593"/>
      <c r="HSU222" s="593"/>
      <c r="HSV222" s="593"/>
      <c r="HSW222" s="593"/>
      <c r="HSX222" s="593"/>
      <c r="HSY222" s="593"/>
      <c r="HSZ222" s="593"/>
      <c r="HTA222" s="593"/>
      <c r="HTB222" s="593"/>
      <c r="HTC222" s="593"/>
      <c r="HTD222" s="593"/>
      <c r="HTE222" s="593"/>
      <c r="HTF222" s="593"/>
      <c r="HTG222" s="593"/>
      <c r="HTH222" s="593"/>
      <c r="HTI222" s="593"/>
      <c r="HTJ222" s="593"/>
      <c r="HTK222" s="593"/>
      <c r="HTL222" s="593"/>
      <c r="HTM222" s="593"/>
      <c r="HTN222" s="593"/>
      <c r="HTO222" s="593"/>
      <c r="HTP222" s="593"/>
      <c r="HTQ222" s="593"/>
      <c r="HTR222" s="593"/>
      <c r="HTS222" s="593"/>
      <c r="HTT222" s="593"/>
      <c r="HTU222" s="593"/>
      <c r="HTV222" s="593"/>
      <c r="HTW222" s="593"/>
      <c r="HTX222" s="593"/>
      <c r="HTY222" s="593"/>
      <c r="HTZ222" s="593"/>
      <c r="HUA222" s="593"/>
      <c r="HUB222" s="593"/>
      <c r="HUC222" s="593"/>
      <c r="HUD222" s="593"/>
      <c r="HUE222" s="593"/>
      <c r="HUF222" s="593"/>
      <c r="HUG222" s="593"/>
      <c r="HUH222" s="593"/>
      <c r="HUI222" s="593"/>
      <c r="HUJ222" s="593"/>
      <c r="HUK222" s="593"/>
      <c r="HUL222" s="593"/>
      <c r="HUM222" s="593"/>
      <c r="HUN222" s="593"/>
      <c r="HUO222" s="593"/>
      <c r="HUP222" s="593"/>
      <c r="HUQ222" s="593"/>
      <c r="HUR222" s="593"/>
      <c r="HUS222" s="593"/>
      <c r="HUT222" s="593"/>
      <c r="HUU222" s="593"/>
      <c r="HUV222" s="593"/>
      <c r="HUW222" s="593"/>
      <c r="HUX222" s="593"/>
      <c r="HUY222" s="593"/>
      <c r="HUZ222" s="593"/>
      <c r="HVA222" s="593"/>
      <c r="HVB222" s="593"/>
      <c r="HVC222" s="593"/>
      <c r="HVD222" s="593"/>
      <c r="HVE222" s="593"/>
      <c r="HVF222" s="593"/>
      <c r="HVG222" s="593"/>
      <c r="HVH222" s="593"/>
      <c r="HVI222" s="593"/>
      <c r="HVJ222" s="593"/>
      <c r="HVK222" s="593"/>
      <c r="HVL222" s="593"/>
      <c r="HVM222" s="593"/>
      <c r="HVN222" s="593"/>
      <c r="HVO222" s="593"/>
      <c r="HVP222" s="593"/>
      <c r="HVQ222" s="593"/>
      <c r="HVR222" s="593"/>
      <c r="HVS222" s="593"/>
      <c r="HVT222" s="593"/>
      <c r="HVU222" s="593"/>
      <c r="HVV222" s="593"/>
      <c r="HVW222" s="593"/>
      <c r="HVX222" s="593"/>
      <c r="HVY222" s="593"/>
      <c r="HVZ222" s="593"/>
      <c r="HWA222" s="593"/>
      <c r="HWB222" s="593"/>
      <c r="HWC222" s="593"/>
      <c r="HWD222" s="593"/>
      <c r="HWE222" s="593"/>
      <c r="HWF222" s="593"/>
      <c r="HWG222" s="593"/>
      <c r="HWH222" s="593"/>
      <c r="HWI222" s="593"/>
      <c r="HWJ222" s="593"/>
      <c r="HWK222" s="593"/>
      <c r="HWL222" s="593"/>
      <c r="HWM222" s="593"/>
      <c r="HWN222" s="593"/>
      <c r="HWO222" s="593"/>
      <c r="HWP222" s="593"/>
      <c r="HWQ222" s="593"/>
      <c r="HWR222" s="593"/>
      <c r="HWS222" s="593"/>
      <c r="HWT222" s="593"/>
      <c r="HWU222" s="593"/>
      <c r="HWV222" s="593"/>
      <c r="HWW222" s="593"/>
      <c r="HWX222" s="593"/>
      <c r="HWY222" s="593"/>
      <c r="HWZ222" s="593"/>
      <c r="HXA222" s="593"/>
      <c r="HXB222" s="593"/>
      <c r="HXC222" s="593"/>
      <c r="HXD222" s="593"/>
      <c r="HXE222" s="593"/>
      <c r="HXF222" s="593"/>
      <c r="HXG222" s="593"/>
      <c r="HXH222" s="593"/>
      <c r="HXI222" s="593"/>
      <c r="HXJ222" s="593"/>
      <c r="HXK222" s="593"/>
      <c r="HXL222" s="593"/>
      <c r="HXM222" s="593"/>
      <c r="HXN222" s="593"/>
      <c r="HXO222" s="593"/>
      <c r="HXP222" s="593"/>
      <c r="HXQ222" s="593"/>
      <c r="HXR222" s="593"/>
      <c r="HXS222" s="593"/>
      <c r="HXT222" s="593"/>
      <c r="HXU222" s="593"/>
      <c r="HXV222" s="593"/>
      <c r="HXW222" s="593"/>
      <c r="HXX222" s="593"/>
      <c r="HXY222" s="593"/>
      <c r="HXZ222" s="593"/>
      <c r="HYA222" s="593"/>
      <c r="HYB222" s="593"/>
      <c r="HYC222" s="593"/>
      <c r="HYD222" s="593"/>
      <c r="HYE222" s="593"/>
      <c r="HYF222" s="593"/>
      <c r="HYG222" s="593"/>
      <c r="HYH222" s="593"/>
      <c r="HYI222" s="593"/>
      <c r="HYJ222" s="593"/>
      <c r="HYK222" s="593"/>
      <c r="HYL222" s="593"/>
      <c r="HYM222" s="593"/>
      <c r="HYN222" s="593"/>
      <c r="HYO222" s="593"/>
      <c r="HYP222" s="593"/>
      <c r="HYQ222" s="593"/>
      <c r="HYR222" s="593"/>
      <c r="HYS222" s="593"/>
      <c r="HYT222" s="593"/>
      <c r="HYU222" s="593"/>
      <c r="HYV222" s="593"/>
      <c r="HYW222" s="593"/>
      <c r="HYX222" s="593"/>
      <c r="HYY222" s="593"/>
      <c r="HYZ222" s="593"/>
      <c r="HZA222" s="593"/>
      <c r="HZB222" s="593"/>
      <c r="HZC222" s="593"/>
      <c r="HZD222" s="593"/>
      <c r="HZE222" s="593"/>
      <c r="HZF222" s="593"/>
      <c r="HZG222" s="593"/>
      <c r="HZH222" s="593"/>
      <c r="HZI222" s="593"/>
      <c r="HZJ222" s="593"/>
      <c r="HZK222" s="593"/>
      <c r="HZL222" s="593"/>
      <c r="HZM222" s="593"/>
      <c r="HZN222" s="593"/>
      <c r="HZO222" s="593"/>
      <c r="HZP222" s="593"/>
      <c r="HZQ222" s="593"/>
      <c r="HZR222" s="593"/>
      <c r="HZS222" s="593"/>
      <c r="HZT222" s="593"/>
      <c r="HZU222" s="593"/>
      <c r="HZV222" s="593"/>
      <c r="HZW222" s="593"/>
      <c r="HZX222" s="593"/>
      <c r="HZY222" s="593"/>
      <c r="HZZ222" s="593"/>
      <c r="IAA222" s="593"/>
      <c r="IAB222" s="593"/>
      <c r="IAC222" s="593"/>
      <c r="IAD222" s="593"/>
      <c r="IAE222" s="593"/>
      <c r="IAF222" s="593"/>
      <c r="IAG222" s="593"/>
      <c r="IAH222" s="593"/>
      <c r="IAI222" s="593"/>
      <c r="IAJ222" s="593"/>
      <c r="IAK222" s="593"/>
      <c r="IAL222" s="593"/>
      <c r="IAM222" s="593"/>
      <c r="IAN222" s="593"/>
      <c r="IAO222" s="593"/>
      <c r="IAP222" s="593"/>
      <c r="IAQ222" s="593"/>
      <c r="IAR222" s="593"/>
      <c r="IAS222" s="593"/>
      <c r="IAT222" s="593"/>
      <c r="IAU222" s="593"/>
      <c r="IAV222" s="593"/>
      <c r="IAW222" s="593"/>
      <c r="IAX222" s="593"/>
      <c r="IAY222" s="593"/>
      <c r="IAZ222" s="593"/>
      <c r="IBA222" s="593"/>
      <c r="IBB222" s="593"/>
      <c r="IBC222" s="593"/>
      <c r="IBD222" s="593"/>
      <c r="IBE222" s="593"/>
      <c r="IBF222" s="593"/>
      <c r="IBG222" s="593"/>
      <c r="IBH222" s="593"/>
      <c r="IBI222" s="593"/>
      <c r="IBJ222" s="593"/>
      <c r="IBK222" s="593"/>
      <c r="IBL222" s="593"/>
      <c r="IBM222" s="593"/>
      <c r="IBN222" s="593"/>
      <c r="IBO222" s="593"/>
      <c r="IBP222" s="593"/>
      <c r="IBQ222" s="593"/>
      <c r="IBR222" s="593"/>
      <c r="IBS222" s="593"/>
      <c r="IBT222" s="593"/>
      <c r="IBU222" s="593"/>
      <c r="IBV222" s="593"/>
      <c r="IBW222" s="593"/>
      <c r="IBX222" s="593"/>
      <c r="IBY222" s="593"/>
      <c r="IBZ222" s="593"/>
      <c r="ICA222" s="593"/>
      <c r="ICB222" s="593"/>
      <c r="ICC222" s="593"/>
      <c r="ICD222" s="593"/>
      <c r="ICE222" s="593"/>
      <c r="ICF222" s="593"/>
      <c r="ICG222" s="593"/>
      <c r="ICH222" s="593"/>
      <c r="ICI222" s="593"/>
      <c r="ICJ222" s="593"/>
      <c r="ICK222" s="593"/>
      <c r="ICL222" s="593"/>
      <c r="ICM222" s="593"/>
      <c r="ICN222" s="593"/>
      <c r="ICO222" s="593"/>
      <c r="ICP222" s="593"/>
      <c r="ICQ222" s="593"/>
      <c r="ICR222" s="593"/>
      <c r="ICS222" s="593"/>
      <c r="ICT222" s="593"/>
      <c r="ICU222" s="593"/>
      <c r="ICV222" s="593"/>
      <c r="ICW222" s="593"/>
      <c r="ICX222" s="593"/>
      <c r="ICY222" s="593"/>
      <c r="ICZ222" s="593"/>
      <c r="IDA222" s="593"/>
      <c r="IDB222" s="593"/>
      <c r="IDC222" s="593"/>
      <c r="IDD222" s="593"/>
      <c r="IDE222" s="593"/>
      <c r="IDF222" s="593"/>
      <c r="IDG222" s="593"/>
      <c r="IDH222" s="593"/>
      <c r="IDI222" s="593"/>
      <c r="IDJ222" s="593"/>
      <c r="IDK222" s="593"/>
      <c r="IDL222" s="593"/>
      <c r="IDM222" s="593"/>
      <c r="IDN222" s="593"/>
      <c r="IDO222" s="593"/>
      <c r="IDP222" s="593"/>
      <c r="IDQ222" s="593"/>
      <c r="IDR222" s="593"/>
      <c r="IDS222" s="593"/>
      <c r="IDT222" s="593"/>
      <c r="IDU222" s="593"/>
      <c r="IDV222" s="593"/>
      <c r="IDW222" s="593"/>
      <c r="IDX222" s="593"/>
      <c r="IDY222" s="593"/>
      <c r="IDZ222" s="593"/>
      <c r="IEA222" s="593"/>
      <c r="IEB222" s="593"/>
      <c r="IEC222" s="593"/>
      <c r="IED222" s="593"/>
      <c r="IEE222" s="593"/>
      <c r="IEF222" s="593"/>
      <c r="IEG222" s="593"/>
      <c r="IEH222" s="593"/>
      <c r="IEI222" s="593"/>
      <c r="IEJ222" s="593"/>
      <c r="IEK222" s="593"/>
      <c r="IEL222" s="593"/>
      <c r="IEM222" s="593"/>
      <c r="IEN222" s="593"/>
      <c r="IEO222" s="593"/>
      <c r="IEP222" s="593"/>
      <c r="IEQ222" s="593"/>
      <c r="IER222" s="593"/>
      <c r="IES222" s="593"/>
      <c r="IET222" s="593"/>
      <c r="IEU222" s="593"/>
      <c r="IEV222" s="593"/>
      <c r="IEW222" s="593"/>
      <c r="IEX222" s="593"/>
      <c r="IEY222" s="593"/>
      <c r="IEZ222" s="593"/>
      <c r="IFA222" s="593"/>
      <c r="IFB222" s="593"/>
      <c r="IFC222" s="593"/>
      <c r="IFD222" s="593"/>
      <c r="IFE222" s="593"/>
      <c r="IFF222" s="593"/>
      <c r="IFG222" s="593"/>
      <c r="IFH222" s="593"/>
      <c r="IFI222" s="593"/>
      <c r="IFJ222" s="593"/>
      <c r="IFK222" s="593"/>
      <c r="IFL222" s="593"/>
      <c r="IFM222" s="593"/>
      <c r="IFN222" s="593"/>
      <c r="IFO222" s="593"/>
      <c r="IFP222" s="593"/>
      <c r="IFQ222" s="593"/>
      <c r="IFR222" s="593"/>
      <c r="IFS222" s="593"/>
      <c r="IFT222" s="593"/>
      <c r="IFU222" s="593"/>
      <c r="IFV222" s="593"/>
      <c r="IFW222" s="593"/>
      <c r="IFX222" s="593"/>
      <c r="IFY222" s="593"/>
      <c r="IFZ222" s="593"/>
      <c r="IGA222" s="593"/>
      <c r="IGB222" s="593"/>
      <c r="IGC222" s="593"/>
      <c r="IGD222" s="593"/>
      <c r="IGE222" s="593"/>
      <c r="IGF222" s="593"/>
      <c r="IGG222" s="593"/>
      <c r="IGH222" s="593"/>
      <c r="IGI222" s="593"/>
      <c r="IGJ222" s="593"/>
      <c r="IGK222" s="593"/>
      <c r="IGL222" s="593"/>
      <c r="IGM222" s="593"/>
      <c r="IGN222" s="593"/>
      <c r="IGO222" s="593"/>
      <c r="IGP222" s="593"/>
      <c r="IGQ222" s="593"/>
      <c r="IGR222" s="593"/>
      <c r="IGS222" s="593"/>
      <c r="IGT222" s="593"/>
      <c r="IGU222" s="593"/>
      <c r="IGV222" s="593"/>
      <c r="IGW222" s="593"/>
      <c r="IGX222" s="593"/>
      <c r="IGY222" s="593"/>
      <c r="IGZ222" s="593"/>
      <c r="IHA222" s="593"/>
      <c r="IHB222" s="593"/>
      <c r="IHC222" s="593"/>
      <c r="IHD222" s="593"/>
      <c r="IHE222" s="593"/>
      <c r="IHF222" s="593"/>
      <c r="IHG222" s="593"/>
      <c r="IHH222" s="593"/>
      <c r="IHI222" s="593"/>
      <c r="IHJ222" s="593"/>
      <c r="IHK222" s="593"/>
      <c r="IHL222" s="593"/>
      <c r="IHM222" s="593"/>
      <c r="IHN222" s="593"/>
      <c r="IHO222" s="593"/>
      <c r="IHP222" s="593"/>
      <c r="IHQ222" s="593"/>
      <c r="IHR222" s="593"/>
      <c r="IHS222" s="593"/>
      <c r="IHT222" s="593"/>
      <c r="IHU222" s="593"/>
      <c r="IHV222" s="593"/>
      <c r="IHW222" s="593"/>
      <c r="IHX222" s="593"/>
      <c r="IHY222" s="593"/>
      <c r="IHZ222" s="593"/>
      <c r="IIA222" s="593"/>
      <c r="IIB222" s="593"/>
      <c r="IIC222" s="593"/>
      <c r="IID222" s="593"/>
      <c r="IIE222" s="593"/>
      <c r="IIF222" s="593"/>
      <c r="IIG222" s="593"/>
      <c r="IIH222" s="593"/>
      <c r="III222" s="593"/>
      <c r="IIJ222" s="593"/>
      <c r="IIK222" s="593"/>
      <c r="IIL222" s="593"/>
      <c r="IIM222" s="593"/>
      <c r="IIN222" s="593"/>
      <c r="IIO222" s="593"/>
      <c r="IIP222" s="593"/>
      <c r="IIQ222" s="593"/>
      <c r="IIR222" s="593"/>
      <c r="IIS222" s="593"/>
      <c r="IIT222" s="593"/>
      <c r="IIU222" s="593"/>
      <c r="IIV222" s="593"/>
      <c r="IIW222" s="593"/>
      <c r="IIX222" s="593"/>
      <c r="IIY222" s="593"/>
      <c r="IIZ222" s="593"/>
      <c r="IJA222" s="593"/>
      <c r="IJB222" s="593"/>
      <c r="IJC222" s="593"/>
      <c r="IJD222" s="593"/>
      <c r="IJE222" s="593"/>
      <c r="IJF222" s="593"/>
      <c r="IJG222" s="593"/>
      <c r="IJH222" s="593"/>
      <c r="IJI222" s="593"/>
      <c r="IJJ222" s="593"/>
      <c r="IJK222" s="593"/>
      <c r="IJL222" s="593"/>
      <c r="IJM222" s="593"/>
      <c r="IJN222" s="593"/>
      <c r="IJO222" s="593"/>
      <c r="IJP222" s="593"/>
      <c r="IJQ222" s="593"/>
      <c r="IJR222" s="593"/>
      <c r="IJS222" s="593"/>
      <c r="IJT222" s="593"/>
      <c r="IJU222" s="593"/>
      <c r="IJV222" s="593"/>
      <c r="IJW222" s="593"/>
      <c r="IJX222" s="593"/>
      <c r="IJY222" s="593"/>
      <c r="IJZ222" s="593"/>
      <c r="IKA222" s="593"/>
      <c r="IKB222" s="593"/>
      <c r="IKC222" s="593"/>
      <c r="IKD222" s="593"/>
      <c r="IKE222" s="593"/>
      <c r="IKF222" s="593"/>
      <c r="IKG222" s="593"/>
      <c r="IKH222" s="593"/>
      <c r="IKI222" s="593"/>
      <c r="IKJ222" s="593"/>
      <c r="IKK222" s="593"/>
      <c r="IKL222" s="593"/>
      <c r="IKM222" s="593"/>
      <c r="IKN222" s="593"/>
      <c r="IKO222" s="593"/>
      <c r="IKP222" s="593"/>
      <c r="IKQ222" s="593"/>
      <c r="IKR222" s="593"/>
      <c r="IKS222" s="593"/>
      <c r="IKT222" s="593"/>
      <c r="IKU222" s="593"/>
      <c r="IKV222" s="593"/>
      <c r="IKW222" s="593"/>
      <c r="IKX222" s="593"/>
      <c r="IKY222" s="593"/>
      <c r="IKZ222" s="593"/>
      <c r="ILA222" s="593"/>
      <c r="ILB222" s="593"/>
      <c r="ILC222" s="593"/>
      <c r="ILD222" s="593"/>
      <c r="ILE222" s="593"/>
      <c r="ILF222" s="593"/>
      <c r="ILG222" s="593"/>
      <c r="ILH222" s="593"/>
      <c r="ILI222" s="593"/>
      <c r="ILJ222" s="593"/>
      <c r="ILK222" s="593"/>
      <c r="ILL222" s="593"/>
      <c r="ILM222" s="593"/>
      <c r="ILN222" s="593"/>
      <c r="ILO222" s="593"/>
      <c r="ILP222" s="593"/>
      <c r="ILQ222" s="593"/>
      <c r="ILR222" s="593"/>
      <c r="ILS222" s="593"/>
      <c r="ILT222" s="593"/>
      <c r="ILU222" s="593"/>
      <c r="ILV222" s="593"/>
      <c r="ILW222" s="593"/>
      <c r="ILX222" s="593"/>
      <c r="ILY222" s="593"/>
      <c r="ILZ222" s="593"/>
      <c r="IMA222" s="593"/>
      <c r="IMB222" s="593"/>
      <c r="IMC222" s="593"/>
      <c r="IMD222" s="593"/>
      <c r="IME222" s="593"/>
      <c r="IMF222" s="593"/>
      <c r="IMG222" s="593"/>
      <c r="IMH222" s="593"/>
      <c r="IMI222" s="593"/>
      <c r="IMJ222" s="593"/>
      <c r="IMK222" s="593"/>
      <c r="IML222" s="593"/>
      <c r="IMM222" s="593"/>
      <c r="IMN222" s="593"/>
      <c r="IMO222" s="593"/>
      <c r="IMP222" s="593"/>
      <c r="IMQ222" s="593"/>
      <c r="IMR222" s="593"/>
      <c r="IMS222" s="593"/>
      <c r="IMT222" s="593"/>
      <c r="IMU222" s="593"/>
      <c r="IMV222" s="593"/>
      <c r="IMW222" s="593"/>
      <c r="IMX222" s="593"/>
      <c r="IMY222" s="593"/>
      <c r="IMZ222" s="593"/>
      <c r="INA222" s="593"/>
      <c r="INB222" s="593"/>
      <c r="INC222" s="593"/>
      <c r="IND222" s="593"/>
      <c r="INE222" s="593"/>
      <c r="INF222" s="593"/>
      <c r="ING222" s="593"/>
      <c r="INH222" s="593"/>
      <c r="INI222" s="593"/>
      <c r="INJ222" s="593"/>
      <c r="INK222" s="593"/>
      <c r="INL222" s="593"/>
      <c r="INM222" s="593"/>
      <c r="INN222" s="593"/>
      <c r="INO222" s="593"/>
      <c r="INP222" s="593"/>
      <c r="INQ222" s="593"/>
      <c r="INR222" s="593"/>
      <c r="INS222" s="593"/>
      <c r="INT222" s="593"/>
      <c r="INU222" s="593"/>
      <c r="INV222" s="593"/>
      <c r="INW222" s="593"/>
      <c r="INX222" s="593"/>
      <c r="INY222" s="593"/>
      <c r="INZ222" s="593"/>
      <c r="IOA222" s="593"/>
      <c r="IOB222" s="593"/>
      <c r="IOC222" s="593"/>
      <c r="IOD222" s="593"/>
      <c r="IOE222" s="593"/>
      <c r="IOF222" s="593"/>
      <c r="IOG222" s="593"/>
      <c r="IOH222" s="593"/>
      <c r="IOI222" s="593"/>
      <c r="IOJ222" s="593"/>
      <c r="IOK222" s="593"/>
      <c r="IOL222" s="593"/>
      <c r="IOM222" s="593"/>
      <c r="ION222" s="593"/>
      <c r="IOO222" s="593"/>
      <c r="IOP222" s="593"/>
      <c r="IOQ222" s="593"/>
      <c r="IOR222" s="593"/>
      <c r="IOS222" s="593"/>
      <c r="IOT222" s="593"/>
      <c r="IOU222" s="593"/>
      <c r="IOV222" s="593"/>
      <c r="IOW222" s="593"/>
      <c r="IOX222" s="593"/>
      <c r="IOY222" s="593"/>
      <c r="IOZ222" s="593"/>
      <c r="IPA222" s="593"/>
      <c r="IPB222" s="593"/>
      <c r="IPC222" s="593"/>
      <c r="IPD222" s="593"/>
      <c r="IPE222" s="593"/>
      <c r="IPF222" s="593"/>
      <c r="IPG222" s="593"/>
      <c r="IPH222" s="593"/>
      <c r="IPI222" s="593"/>
      <c r="IPJ222" s="593"/>
      <c r="IPK222" s="593"/>
      <c r="IPL222" s="593"/>
      <c r="IPM222" s="593"/>
      <c r="IPN222" s="593"/>
      <c r="IPO222" s="593"/>
      <c r="IPP222" s="593"/>
      <c r="IPQ222" s="593"/>
      <c r="IPR222" s="593"/>
      <c r="IPS222" s="593"/>
      <c r="IPT222" s="593"/>
      <c r="IPU222" s="593"/>
      <c r="IPV222" s="593"/>
      <c r="IPW222" s="593"/>
      <c r="IPX222" s="593"/>
      <c r="IPY222" s="593"/>
      <c r="IPZ222" s="593"/>
      <c r="IQA222" s="593"/>
      <c r="IQB222" s="593"/>
      <c r="IQC222" s="593"/>
      <c r="IQD222" s="593"/>
      <c r="IQE222" s="593"/>
      <c r="IQF222" s="593"/>
      <c r="IQG222" s="593"/>
      <c r="IQH222" s="593"/>
      <c r="IQI222" s="593"/>
      <c r="IQJ222" s="593"/>
      <c r="IQK222" s="593"/>
      <c r="IQL222" s="593"/>
      <c r="IQM222" s="593"/>
      <c r="IQN222" s="593"/>
      <c r="IQO222" s="593"/>
      <c r="IQP222" s="593"/>
      <c r="IQQ222" s="593"/>
      <c r="IQR222" s="593"/>
      <c r="IQS222" s="593"/>
      <c r="IQT222" s="593"/>
      <c r="IQU222" s="593"/>
      <c r="IQV222" s="593"/>
      <c r="IQW222" s="593"/>
      <c r="IQX222" s="593"/>
      <c r="IQY222" s="593"/>
      <c r="IQZ222" s="593"/>
      <c r="IRA222" s="593"/>
      <c r="IRB222" s="593"/>
      <c r="IRC222" s="593"/>
      <c r="IRD222" s="593"/>
      <c r="IRE222" s="593"/>
      <c r="IRF222" s="593"/>
      <c r="IRG222" s="593"/>
      <c r="IRH222" s="593"/>
      <c r="IRI222" s="593"/>
      <c r="IRJ222" s="593"/>
      <c r="IRK222" s="593"/>
      <c r="IRL222" s="593"/>
      <c r="IRM222" s="593"/>
      <c r="IRN222" s="593"/>
      <c r="IRO222" s="593"/>
      <c r="IRP222" s="593"/>
      <c r="IRQ222" s="593"/>
      <c r="IRR222" s="593"/>
      <c r="IRS222" s="593"/>
      <c r="IRT222" s="593"/>
      <c r="IRU222" s="593"/>
      <c r="IRV222" s="593"/>
      <c r="IRW222" s="593"/>
      <c r="IRX222" s="593"/>
      <c r="IRY222" s="593"/>
      <c r="IRZ222" s="593"/>
      <c r="ISA222" s="593"/>
      <c r="ISB222" s="593"/>
      <c r="ISC222" s="593"/>
      <c r="ISD222" s="593"/>
      <c r="ISE222" s="593"/>
      <c r="ISF222" s="593"/>
      <c r="ISG222" s="593"/>
      <c r="ISH222" s="593"/>
      <c r="ISI222" s="593"/>
      <c r="ISJ222" s="593"/>
      <c r="ISK222" s="593"/>
      <c r="ISL222" s="593"/>
      <c r="ISM222" s="593"/>
      <c r="ISN222" s="593"/>
      <c r="ISO222" s="593"/>
      <c r="ISP222" s="593"/>
      <c r="ISQ222" s="593"/>
      <c r="ISR222" s="593"/>
      <c r="ISS222" s="593"/>
      <c r="IST222" s="593"/>
      <c r="ISU222" s="593"/>
      <c r="ISV222" s="593"/>
      <c r="ISW222" s="593"/>
      <c r="ISX222" s="593"/>
      <c r="ISY222" s="593"/>
      <c r="ISZ222" s="593"/>
      <c r="ITA222" s="593"/>
      <c r="ITB222" s="593"/>
      <c r="ITC222" s="593"/>
      <c r="ITD222" s="593"/>
      <c r="ITE222" s="593"/>
      <c r="ITF222" s="593"/>
      <c r="ITG222" s="593"/>
      <c r="ITH222" s="593"/>
      <c r="ITI222" s="593"/>
      <c r="ITJ222" s="593"/>
      <c r="ITK222" s="593"/>
      <c r="ITL222" s="593"/>
      <c r="ITM222" s="593"/>
      <c r="ITN222" s="593"/>
      <c r="ITO222" s="593"/>
      <c r="ITP222" s="593"/>
      <c r="ITQ222" s="593"/>
      <c r="ITR222" s="593"/>
      <c r="ITS222" s="593"/>
      <c r="ITT222" s="593"/>
      <c r="ITU222" s="593"/>
      <c r="ITV222" s="593"/>
      <c r="ITW222" s="593"/>
      <c r="ITX222" s="593"/>
      <c r="ITY222" s="593"/>
      <c r="ITZ222" s="593"/>
      <c r="IUA222" s="593"/>
      <c r="IUB222" s="593"/>
      <c r="IUC222" s="593"/>
      <c r="IUD222" s="593"/>
      <c r="IUE222" s="593"/>
      <c r="IUF222" s="593"/>
      <c r="IUG222" s="593"/>
      <c r="IUH222" s="593"/>
      <c r="IUI222" s="593"/>
      <c r="IUJ222" s="593"/>
      <c r="IUK222" s="593"/>
      <c r="IUL222" s="593"/>
      <c r="IUM222" s="593"/>
      <c r="IUN222" s="593"/>
      <c r="IUO222" s="593"/>
      <c r="IUP222" s="593"/>
      <c r="IUQ222" s="593"/>
      <c r="IUR222" s="593"/>
      <c r="IUS222" s="593"/>
      <c r="IUT222" s="593"/>
      <c r="IUU222" s="593"/>
      <c r="IUV222" s="593"/>
      <c r="IUW222" s="593"/>
      <c r="IUX222" s="593"/>
      <c r="IUY222" s="593"/>
      <c r="IUZ222" s="593"/>
      <c r="IVA222" s="593"/>
      <c r="IVB222" s="593"/>
      <c r="IVC222" s="593"/>
      <c r="IVD222" s="593"/>
      <c r="IVE222" s="593"/>
      <c r="IVF222" s="593"/>
      <c r="IVG222" s="593"/>
      <c r="IVH222" s="593"/>
      <c r="IVI222" s="593"/>
      <c r="IVJ222" s="593"/>
      <c r="IVK222" s="593"/>
      <c r="IVL222" s="593"/>
      <c r="IVM222" s="593"/>
      <c r="IVN222" s="593"/>
      <c r="IVO222" s="593"/>
      <c r="IVP222" s="593"/>
      <c r="IVQ222" s="593"/>
      <c r="IVR222" s="593"/>
      <c r="IVS222" s="593"/>
      <c r="IVT222" s="593"/>
      <c r="IVU222" s="593"/>
      <c r="IVV222" s="593"/>
      <c r="IVW222" s="593"/>
      <c r="IVX222" s="593"/>
      <c r="IVY222" s="593"/>
      <c r="IVZ222" s="593"/>
      <c r="IWA222" s="593"/>
      <c r="IWB222" s="593"/>
      <c r="IWC222" s="593"/>
      <c r="IWD222" s="593"/>
      <c r="IWE222" s="593"/>
      <c r="IWF222" s="593"/>
      <c r="IWG222" s="593"/>
      <c r="IWH222" s="593"/>
      <c r="IWI222" s="593"/>
      <c r="IWJ222" s="593"/>
      <c r="IWK222" s="593"/>
      <c r="IWL222" s="593"/>
      <c r="IWM222" s="593"/>
      <c r="IWN222" s="593"/>
      <c r="IWO222" s="593"/>
      <c r="IWP222" s="593"/>
      <c r="IWQ222" s="593"/>
      <c r="IWR222" s="593"/>
      <c r="IWS222" s="593"/>
      <c r="IWT222" s="593"/>
      <c r="IWU222" s="593"/>
      <c r="IWV222" s="593"/>
      <c r="IWW222" s="593"/>
      <c r="IWX222" s="593"/>
      <c r="IWY222" s="593"/>
      <c r="IWZ222" s="593"/>
      <c r="IXA222" s="593"/>
      <c r="IXB222" s="593"/>
      <c r="IXC222" s="593"/>
      <c r="IXD222" s="593"/>
      <c r="IXE222" s="593"/>
      <c r="IXF222" s="593"/>
      <c r="IXG222" s="593"/>
      <c r="IXH222" s="593"/>
      <c r="IXI222" s="593"/>
      <c r="IXJ222" s="593"/>
      <c r="IXK222" s="593"/>
      <c r="IXL222" s="593"/>
      <c r="IXM222" s="593"/>
      <c r="IXN222" s="593"/>
      <c r="IXO222" s="593"/>
      <c r="IXP222" s="593"/>
      <c r="IXQ222" s="593"/>
      <c r="IXR222" s="593"/>
      <c r="IXS222" s="593"/>
      <c r="IXT222" s="593"/>
      <c r="IXU222" s="593"/>
      <c r="IXV222" s="593"/>
      <c r="IXW222" s="593"/>
      <c r="IXX222" s="593"/>
      <c r="IXY222" s="593"/>
      <c r="IXZ222" s="593"/>
      <c r="IYA222" s="593"/>
      <c r="IYB222" s="593"/>
      <c r="IYC222" s="593"/>
      <c r="IYD222" s="593"/>
      <c r="IYE222" s="593"/>
      <c r="IYF222" s="593"/>
      <c r="IYG222" s="593"/>
      <c r="IYH222" s="593"/>
      <c r="IYI222" s="593"/>
      <c r="IYJ222" s="593"/>
      <c r="IYK222" s="593"/>
      <c r="IYL222" s="593"/>
      <c r="IYM222" s="593"/>
      <c r="IYN222" s="593"/>
      <c r="IYO222" s="593"/>
      <c r="IYP222" s="593"/>
      <c r="IYQ222" s="593"/>
      <c r="IYR222" s="593"/>
      <c r="IYS222" s="593"/>
      <c r="IYT222" s="593"/>
      <c r="IYU222" s="593"/>
      <c r="IYV222" s="593"/>
      <c r="IYW222" s="593"/>
      <c r="IYX222" s="593"/>
      <c r="IYY222" s="593"/>
      <c r="IYZ222" s="593"/>
      <c r="IZA222" s="593"/>
      <c r="IZB222" s="593"/>
      <c r="IZC222" s="593"/>
      <c r="IZD222" s="593"/>
      <c r="IZE222" s="593"/>
      <c r="IZF222" s="593"/>
      <c r="IZG222" s="593"/>
      <c r="IZH222" s="593"/>
      <c r="IZI222" s="593"/>
      <c r="IZJ222" s="593"/>
      <c r="IZK222" s="593"/>
      <c r="IZL222" s="593"/>
      <c r="IZM222" s="593"/>
      <c r="IZN222" s="593"/>
      <c r="IZO222" s="593"/>
      <c r="IZP222" s="593"/>
      <c r="IZQ222" s="593"/>
      <c r="IZR222" s="593"/>
      <c r="IZS222" s="593"/>
      <c r="IZT222" s="593"/>
      <c r="IZU222" s="593"/>
      <c r="IZV222" s="593"/>
      <c r="IZW222" s="593"/>
      <c r="IZX222" s="593"/>
      <c r="IZY222" s="593"/>
      <c r="IZZ222" s="593"/>
      <c r="JAA222" s="593"/>
      <c r="JAB222" s="593"/>
      <c r="JAC222" s="593"/>
      <c r="JAD222" s="593"/>
      <c r="JAE222" s="593"/>
      <c r="JAF222" s="593"/>
      <c r="JAG222" s="593"/>
      <c r="JAH222" s="593"/>
      <c r="JAI222" s="593"/>
      <c r="JAJ222" s="593"/>
      <c r="JAK222" s="593"/>
      <c r="JAL222" s="593"/>
      <c r="JAM222" s="593"/>
      <c r="JAN222" s="593"/>
      <c r="JAO222" s="593"/>
      <c r="JAP222" s="593"/>
      <c r="JAQ222" s="593"/>
      <c r="JAR222" s="593"/>
      <c r="JAS222" s="593"/>
      <c r="JAT222" s="593"/>
      <c r="JAU222" s="593"/>
      <c r="JAV222" s="593"/>
      <c r="JAW222" s="593"/>
      <c r="JAX222" s="593"/>
      <c r="JAY222" s="593"/>
      <c r="JAZ222" s="593"/>
      <c r="JBA222" s="593"/>
      <c r="JBB222" s="593"/>
      <c r="JBC222" s="593"/>
      <c r="JBD222" s="593"/>
      <c r="JBE222" s="593"/>
      <c r="JBF222" s="593"/>
      <c r="JBG222" s="593"/>
      <c r="JBH222" s="593"/>
      <c r="JBI222" s="593"/>
      <c r="JBJ222" s="593"/>
      <c r="JBK222" s="593"/>
      <c r="JBL222" s="593"/>
      <c r="JBM222" s="593"/>
      <c r="JBN222" s="593"/>
      <c r="JBO222" s="593"/>
      <c r="JBP222" s="593"/>
      <c r="JBQ222" s="593"/>
      <c r="JBR222" s="593"/>
      <c r="JBS222" s="593"/>
      <c r="JBT222" s="593"/>
      <c r="JBU222" s="593"/>
      <c r="JBV222" s="593"/>
      <c r="JBW222" s="593"/>
      <c r="JBX222" s="593"/>
      <c r="JBY222" s="593"/>
      <c r="JBZ222" s="593"/>
      <c r="JCA222" s="593"/>
      <c r="JCB222" s="593"/>
      <c r="JCC222" s="593"/>
      <c r="JCD222" s="593"/>
      <c r="JCE222" s="593"/>
      <c r="JCF222" s="593"/>
      <c r="JCG222" s="593"/>
      <c r="JCH222" s="593"/>
      <c r="JCI222" s="593"/>
      <c r="JCJ222" s="593"/>
      <c r="JCK222" s="593"/>
      <c r="JCL222" s="593"/>
      <c r="JCM222" s="593"/>
      <c r="JCN222" s="593"/>
      <c r="JCO222" s="593"/>
      <c r="JCP222" s="593"/>
      <c r="JCQ222" s="593"/>
      <c r="JCR222" s="593"/>
      <c r="JCS222" s="593"/>
      <c r="JCT222" s="593"/>
      <c r="JCU222" s="593"/>
      <c r="JCV222" s="593"/>
      <c r="JCW222" s="593"/>
      <c r="JCX222" s="593"/>
      <c r="JCY222" s="593"/>
      <c r="JCZ222" s="593"/>
      <c r="JDA222" s="593"/>
      <c r="JDB222" s="593"/>
      <c r="JDC222" s="593"/>
      <c r="JDD222" s="593"/>
      <c r="JDE222" s="593"/>
      <c r="JDF222" s="593"/>
      <c r="JDG222" s="593"/>
      <c r="JDH222" s="593"/>
      <c r="JDI222" s="593"/>
      <c r="JDJ222" s="593"/>
      <c r="JDK222" s="593"/>
      <c r="JDL222" s="593"/>
      <c r="JDM222" s="593"/>
      <c r="JDN222" s="593"/>
      <c r="JDO222" s="593"/>
      <c r="JDP222" s="593"/>
      <c r="JDQ222" s="593"/>
      <c r="JDR222" s="593"/>
      <c r="JDS222" s="593"/>
      <c r="JDT222" s="593"/>
      <c r="JDU222" s="593"/>
      <c r="JDV222" s="593"/>
      <c r="JDW222" s="593"/>
      <c r="JDX222" s="593"/>
      <c r="JDY222" s="593"/>
      <c r="JDZ222" s="593"/>
      <c r="JEA222" s="593"/>
      <c r="JEB222" s="593"/>
      <c r="JEC222" s="593"/>
      <c r="JED222" s="593"/>
      <c r="JEE222" s="593"/>
      <c r="JEF222" s="593"/>
      <c r="JEG222" s="593"/>
      <c r="JEH222" s="593"/>
      <c r="JEI222" s="593"/>
      <c r="JEJ222" s="593"/>
      <c r="JEK222" s="593"/>
      <c r="JEL222" s="593"/>
      <c r="JEM222" s="593"/>
      <c r="JEN222" s="593"/>
      <c r="JEO222" s="593"/>
      <c r="JEP222" s="593"/>
      <c r="JEQ222" s="593"/>
      <c r="JER222" s="593"/>
      <c r="JES222" s="593"/>
      <c r="JET222" s="593"/>
      <c r="JEU222" s="593"/>
      <c r="JEV222" s="593"/>
      <c r="JEW222" s="593"/>
      <c r="JEX222" s="593"/>
      <c r="JEY222" s="593"/>
      <c r="JEZ222" s="593"/>
      <c r="JFA222" s="593"/>
      <c r="JFB222" s="593"/>
      <c r="JFC222" s="593"/>
      <c r="JFD222" s="593"/>
      <c r="JFE222" s="593"/>
      <c r="JFF222" s="593"/>
      <c r="JFG222" s="593"/>
      <c r="JFH222" s="593"/>
      <c r="JFI222" s="593"/>
      <c r="JFJ222" s="593"/>
      <c r="JFK222" s="593"/>
      <c r="JFL222" s="593"/>
      <c r="JFM222" s="593"/>
      <c r="JFN222" s="593"/>
      <c r="JFO222" s="593"/>
      <c r="JFP222" s="593"/>
      <c r="JFQ222" s="593"/>
      <c r="JFR222" s="593"/>
      <c r="JFS222" s="593"/>
      <c r="JFT222" s="593"/>
      <c r="JFU222" s="593"/>
      <c r="JFV222" s="593"/>
      <c r="JFW222" s="593"/>
      <c r="JFX222" s="593"/>
      <c r="JFY222" s="593"/>
      <c r="JFZ222" s="593"/>
      <c r="JGA222" s="593"/>
      <c r="JGB222" s="593"/>
      <c r="JGC222" s="593"/>
      <c r="JGD222" s="593"/>
      <c r="JGE222" s="593"/>
      <c r="JGF222" s="593"/>
      <c r="JGG222" s="593"/>
      <c r="JGH222" s="593"/>
      <c r="JGI222" s="593"/>
      <c r="JGJ222" s="593"/>
      <c r="JGK222" s="593"/>
      <c r="JGL222" s="593"/>
      <c r="JGM222" s="593"/>
      <c r="JGN222" s="593"/>
      <c r="JGO222" s="593"/>
      <c r="JGP222" s="593"/>
      <c r="JGQ222" s="593"/>
      <c r="JGR222" s="593"/>
      <c r="JGS222" s="593"/>
      <c r="JGT222" s="593"/>
      <c r="JGU222" s="593"/>
      <c r="JGV222" s="593"/>
      <c r="JGW222" s="593"/>
      <c r="JGX222" s="593"/>
      <c r="JGY222" s="593"/>
      <c r="JGZ222" s="593"/>
      <c r="JHA222" s="593"/>
      <c r="JHB222" s="593"/>
      <c r="JHC222" s="593"/>
      <c r="JHD222" s="593"/>
      <c r="JHE222" s="593"/>
      <c r="JHF222" s="593"/>
      <c r="JHG222" s="593"/>
      <c r="JHH222" s="593"/>
      <c r="JHI222" s="593"/>
      <c r="JHJ222" s="593"/>
      <c r="JHK222" s="593"/>
      <c r="JHL222" s="593"/>
      <c r="JHM222" s="593"/>
      <c r="JHN222" s="593"/>
      <c r="JHO222" s="593"/>
      <c r="JHP222" s="593"/>
      <c r="JHQ222" s="593"/>
      <c r="JHR222" s="593"/>
      <c r="JHS222" s="593"/>
      <c r="JHT222" s="593"/>
      <c r="JHU222" s="593"/>
      <c r="JHV222" s="593"/>
      <c r="JHW222" s="593"/>
      <c r="JHX222" s="593"/>
      <c r="JHY222" s="593"/>
      <c r="JHZ222" s="593"/>
      <c r="JIA222" s="593"/>
      <c r="JIB222" s="593"/>
      <c r="JIC222" s="593"/>
      <c r="JID222" s="593"/>
      <c r="JIE222" s="593"/>
      <c r="JIF222" s="593"/>
      <c r="JIG222" s="593"/>
      <c r="JIH222" s="593"/>
      <c r="JII222" s="593"/>
      <c r="JIJ222" s="593"/>
      <c r="JIK222" s="593"/>
      <c r="JIL222" s="593"/>
      <c r="JIM222" s="593"/>
      <c r="JIN222" s="593"/>
      <c r="JIO222" s="593"/>
      <c r="JIP222" s="593"/>
      <c r="JIQ222" s="593"/>
      <c r="JIR222" s="593"/>
      <c r="JIS222" s="593"/>
      <c r="JIT222" s="593"/>
      <c r="JIU222" s="593"/>
      <c r="JIV222" s="593"/>
      <c r="JIW222" s="593"/>
      <c r="JIX222" s="593"/>
      <c r="JIY222" s="593"/>
      <c r="JIZ222" s="593"/>
      <c r="JJA222" s="593"/>
      <c r="JJB222" s="593"/>
      <c r="JJC222" s="593"/>
      <c r="JJD222" s="593"/>
      <c r="JJE222" s="593"/>
      <c r="JJF222" s="593"/>
      <c r="JJG222" s="593"/>
      <c r="JJH222" s="593"/>
      <c r="JJI222" s="593"/>
      <c r="JJJ222" s="593"/>
      <c r="JJK222" s="593"/>
      <c r="JJL222" s="593"/>
      <c r="JJM222" s="593"/>
      <c r="JJN222" s="593"/>
      <c r="JJO222" s="593"/>
      <c r="JJP222" s="593"/>
      <c r="JJQ222" s="593"/>
      <c r="JJR222" s="593"/>
      <c r="JJS222" s="593"/>
      <c r="JJT222" s="593"/>
      <c r="JJU222" s="593"/>
      <c r="JJV222" s="593"/>
      <c r="JJW222" s="593"/>
      <c r="JJX222" s="593"/>
      <c r="JJY222" s="593"/>
      <c r="JJZ222" s="593"/>
      <c r="JKA222" s="593"/>
      <c r="JKB222" s="593"/>
      <c r="JKC222" s="593"/>
      <c r="JKD222" s="593"/>
      <c r="JKE222" s="593"/>
      <c r="JKF222" s="593"/>
      <c r="JKG222" s="593"/>
      <c r="JKH222" s="593"/>
      <c r="JKI222" s="593"/>
      <c r="JKJ222" s="593"/>
      <c r="JKK222" s="593"/>
      <c r="JKL222" s="593"/>
      <c r="JKM222" s="593"/>
      <c r="JKN222" s="593"/>
      <c r="JKO222" s="593"/>
      <c r="JKP222" s="593"/>
      <c r="JKQ222" s="593"/>
      <c r="JKR222" s="593"/>
      <c r="JKS222" s="593"/>
      <c r="JKT222" s="593"/>
      <c r="JKU222" s="593"/>
      <c r="JKV222" s="593"/>
      <c r="JKW222" s="593"/>
      <c r="JKX222" s="593"/>
      <c r="JKY222" s="593"/>
      <c r="JKZ222" s="593"/>
      <c r="JLA222" s="593"/>
      <c r="JLB222" s="593"/>
      <c r="JLC222" s="593"/>
      <c r="JLD222" s="593"/>
      <c r="JLE222" s="593"/>
      <c r="JLF222" s="593"/>
      <c r="JLG222" s="593"/>
      <c r="JLH222" s="593"/>
      <c r="JLI222" s="593"/>
      <c r="JLJ222" s="593"/>
      <c r="JLK222" s="593"/>
      <c r="JLL222" s="593"/>
      <c r="JLM222" s="593"/>
      <c r="JLN222" s="593"/>
      <c r="JLO222" s="593"/>
      <c r="JLP222" s="593"/>
      <c r="JLQ222" s="593"/>
      <c r="JLR222" s="593"/>
      <c r="JLS222" s="593"/>
      <c r="JLT222" s="593"/>
      <c r="JLU222" s="593"/>
      <c r="JLV222" s="593"/>
      <c r="JLW222" s="593"/>
      <c r="JLX222" s="593"/>
      <c r="JLY222" s="593"/>
      <c r="JLZ222" s="593"/>
      <c r="JMA222" s="593"/>
      <c r="JMB222" s="593"/>
      <c r="JMC222" s="593"/>
      <c r="JMD222" s="593"/>
      <c r="JME222" s="593"/>
      <c r="JMF222" s="593"/>
      <c r="JMG222" s="593"/>
      <c r="JMH222" s="593"/>
      <c r="JMI222" s="593"/>
      <c r="JMJ222" s="593"/>
      <c r="JMK222" s="593"/>
      <c r="JML222" s="593"/>
      <c r="JMM222" s="593"/>
      <c r="JMN222" s="593"/>
      <c r="JMO222" s="593"/>
      <c r="JMP222" s="593"/>
      <c r="JMQ222" s="593"/>
      <c r="JMR222" s="593"/>
      <c r="JMS222" s="593"/>
      <c r="JMT222" s="593"/>
      <c r="JMU222" s="593"/>
      <c r="JMV222" s="593"/>
      <c r="JMW222" s="593"/>
      <c r="JMX222" s="593"/>
      <c r="JMY222" s="593"/>
      <c r="JMZ222" s="593"/>
      <c r="JNA222" s="593"/>
      <c r="JNB222" s="593"/>
      <c r="JNC222" s="593"/>
      <c r="JND222" s="593"/>
      <c r="JNE222" s="593"/>
      <c r="JNF222" s="593"/>
      <c r="JNG222" s="593"/>
      <c r="JNH222" s="593"/>
      <c r="JNI222" s="593"/>
      <c r="JNJ222" s="593"/>
      <c r="JNK222" s="593"/>
      <c r="JNL222" s="593"/>
      <c r="JNM222" s="593"/>
      <c r="JNN222" s="593"/>
      <c r="JNO222" s="593"/>
      <c r="JNP222" s="593"/>
      <c r="JNQ222" s="593"/>
      <c r="JNR222" s="593"/>
      <c r="JNS222" s="593"/>
      <c r="JNT222" s="593"/>
      <c r="JNU222" s="593"/>
      <c r="JNV222" s="593"/>
      <c r="JNW222" s="593"/>
      <c r="JNX222" s="593"/>
      <c r="JNY222" s="593"/>
      <c r="JNZ222" s="593"/>
      <c r="JOA222" s="593"/>
      <c r="JOB222" s="593"/>
      <c r="JOC222" s="593"/>
      <c r="JOD222" s="593"/>
      <c r="JOE222" s="593"/>
      <c r="JOF222" s="593"/>
      <c r="JOG222" s="593"/>
      <c r="JOH222" s="593"/>
      <c r="JOI222" s="593"/>
      <c r="JOJ222" s="593"/>
      <c r="JOK222" s="593"/>
      <c r="JOL222" s="593"/>
      <c r="JOM222" s="593"/>
      <c r="JON222" s="593"/>
      <c r="JOO222" s="593"/>
      <c r="JOP222" s="593"/>
      <c r="JOQ222" s="593"/>
      <c r="JOR222" s="593"/>
      <c r="JOS222" s="593"/>
      <c r="JOT222" s="593"/>
      <c r="JOU222" s="593"/>
      <c r="JOV222" s="593"/>
      <c r="JOW222" s="593"/>
      <c r="JOX222" s="593"/>
      <c r="JOY222" s="593"/>
      <c r="JOZ222" s="593"/>
      <c r="JPA222" s="593"/>
      <c r="JPB222" s="593"/>
      <c r="JPC222" s="593"/>
      <c r="JPD222" s="593"/>
      <c r="JPE222" s="593"/>
      <c r="JPF222" s="593"/>
      <c r="JPG222" s="593"/>
      <c r="JPH222" s="593"/>
      <c r="JPI222" s="593"/>
      <c r="JPJ222" s="593"/>
      <c r="JPK222" s="593"/>
      <c r="JPL222" s="593"/>
      <c r="JPM222" s="593"/>
      <c r="JPN222" s="593"/>
      <c r="JPO222" s="593"/>
      <c r="JPP222" s="593"/>
      <c r="JPQ222" s="593"/>
      <c r="JPR222" s="593"/>
      <c r="JPS222" s="593"/>
      <c r="JPT222" s="593"/>
      <c r="JPU222" s="593"/>
      <c r="JPV222" s="593"/>
      <c r="JPW222" s="593"/>
      <c r="JPX222" s="593"/>
      <c r="JPY222" s="593"/>
      <c r="JPZ222" s="593"/>
      <c r="JQA222" s="593"/>
      <c r="JQB222" s="593"/>
      <c r="JQC222" s="593"/>
      <c r="JQD222" s="593"/>
      <c r="JQE222" s="593"/>
      <c r="JQF222" s="593"/>
      <c r="JQG222" s="593"/>
      <c r="JQH222" s="593"/>
      <c r="JQI222" s="593"/>
      <c r="JQJ222" s="593"/>
      <c r="JQK222" s="593"/>
      <c r="JQL222" s="593"/>
      <c r="JQM222" s="593"/>
      <c r="JQN222" s="593"/>
      <c r="JQO222" s="593"/>
      <c r="JQP222" s="593"/>
      <c r="JQQ222" s="593"/>
      <c r="JQR222" s="593"/>
      <c r="JQS222" s="593"/>
      <c r="JQT222" s="593"/>
      <c r="JQU222" s="593"/>
      <c r="JQV222" s="593"/>
      <c r="JQW222" s="593"/>
      <c r="JQX222" s="593"/>
      <c r="JQY222" s="593"/>
      <c r="JQZ222" s="593"/>
      <c r="JRA222" s="593"/>
      <c r="JRB222" s="593"/>
      <c r="JRC222" s="593"/>
      <c r="JRD222" s="593"/>
      <c r="JRE222" s="593"/>
      <c r="JRF222" s="593"/>
      <c r="JRG222" s="593"/>
      <c r="JRH222" s="593"/>
      <c r="JRI222" s="593"/>
      <c r="JRJ222" s="593"/>
      <c r="JRK222" s="593"/>
      <c r="JRL222" s="593"/>
      <c r="JRM222" s="593"/>
      <c r="JRN222" s="593"/>
      <c r="JRO222" s="593"/>
      <c r="JRP222" s="593"/>
      <c r="JRQ222" s="593"/>
      <c r="JRR222" s="593"/>
      <c r="JRS222" s="593"/>
      <c r="JRT222" s="593"/>
      <c r="JRU222" s="593"/>
      <c r="JRV222" s="593"/>
      <c r="JRW222" s="593"/>
      <c r="JRX222" s="593"/>
      <c r="JRY222" s="593"/>
      <c r="JRZ222" s="593"/>
      <c r="JSA222" s="593"/>
      <c r="JSB222" s="593"/>
      <c r="JSC222" s="593"/>
      <c r="JSD222" s="593"/>
      <c r="JSE222" s="593"/>
      <c r="JSF222" s="593"/>
      <c r="JSG222" s="593"/>
      <c r="JSH222" s="593"/>
      <c r="JSI222" s="593"/>
      <c r="JSJ222" s="593"/>
      <c r="JSK222" s="593"/>
      <c r="JSL222" s="593"/>
      <c r="JSM222" s="593"/>
      <c r="JSN222" s="593"/>
      <c r="JSO222" s="593"/>
      <c r="JSP222" s="593"/>
      <c r="JSQ222" s="593"/>
      <c r="JSR222" s="593"/>
      <c r="JSS222" s="593"/>
      <c r="JST222" s="593"/>
      <c r="JSU222" s="593"/>
      <c r="JSV222" s="593"/>
      <c r="JSW222" s="593"/>
      <c r="JSX222" s="593"/>
      <c r="JSY222" s="593"/>
      <c r="JSZ222" s="593"/>
      <c r="JTA222" s="593"/>
      <c r="JTB222" s="593"/>
      <c r="JTC222" s="593"/>
      <c r="JTD222" s="593"/>
      <c r="JTE222" s="593"/>
      <c r="JTF222" s="593"/>
      <c r="JTG222" s="593"/>
      <c r="JTH222" s="593"/>
      <c r="JTI222" s="593"/>
      <c r="JTJ222" s="593"/>
      <c r="JTK222" s="593"/>
      <c r="JTL222" s="593"/>
      <c r="JTM222" s="593"/>
      <c r="JTN222" s="593"/>
      <c r="JTO222" s="593"/>
      <c r="JTP222" s="593"/>
      <c r="JTQ222" s="593"/>
      <c r="JTR222" s="593"/>
      <c r="JTS222" s="593"/>
      <c r="JTT222" s="593"/>
      <c r="JTU222" s="593"/>
      <c r="JTV222" s="593"/>
      <c r="JTW222" s="593"/>
      <c r="JTX222" s="593"/>
      <c r="JTY222" s="593"/>
      <c r="JTZ222" s="593"/>
      <c r="JUA222" s="593"/>
      <c r="JUB222" s="593"/>
      <c r="JUC222" s="593"/>
      <c r="JUD222" s="593"/>
      <c r="JUE222" s="593"/>
      <c r="JUF222" s="593"/>
      <c r="JUG222" s="593"/>
      <c r="JUH222" s="593"/>
      <c r="JUI222" s="593"/>
      <c r="JUJ222" s="593"/>
      <c r="JUK222" s="593"/>
      <c r="JUL222" s="593"/>
      <c r="JUM222" s="593"/>
      <c r="JUN222" s="593"/>
      <c r="JUO222" s="593"/>
      <c r="JUP222" s="593"/>
      <c r="JUQ222" s="593"/>
      <c r="JUR222" s="593"/>
      <c r="JUS222" s="593"/>
      <c r="JUT222" s="593"/>
      <c r="JUU222" s="593"/>
      <c r="JUV222" s="593"/>
      <c r="JUW222" s="593"/>
      <c r="JUX222" s="593"/>
      <c r="JUY222" s="593"/>
      <c r="JUZ222" s="593"/>
      <c r="JVA222" s="593"/>
      <c r="JVB222" s="593"/>
      <c r="JVC222" s="593"/>
      <c r="JVD222" s="593"/>
      <c r="JVE222" s="593"/>
      <c r="JVF222" s="593"/>
      <c r="JVG222" s="593"/>
      <c r="JVH222" s="593"/>
      <c r="JVI222" s="593"/>
      <c r="JVJ222" s="593"/>
      <c r="JVK222" s="593"/>
      <c r="JVL222" s="593"/>
      <c r="JVM222" s="593"/>
      <c r="JVN222" s="593"/>
      <c r="JVO222" s="593"/>
      <c r="JVP222" s="593"/>
      <c r="JVQ222" s="593"/>
      <c r="JVR222" s="593"/>
      <c r="JVS222" s="593"/>
      <c r="JVT222" s="593"/>
      <c r="JVU222" s="593"/>
      <c r="JVV222" s="593"/>
      <c r="JVW222" s="593"/>
      <c r="JVX222" s="593"/>
      <c r="JVY222" s="593"/>
      <c r="JVZ222" s="593"/>
      <c r="JWA222" s="593"/>
      <c r="JWB222" s="593"/>
      <c r="JWC222" s="593"/>
      <c r="JWD222" s="593"/>
      <c r="JWE222" s="593"/>
      <c r="JWF222" s="593"/>
      <c r="JWG222" s="593"/>
      <c r="JWH222" s="593"/>
      <c r="JWI222" s="593"/>
      <c r="JWJ222" s="593"/>
      <c r="JWK222" s="593"/>
      <c r="JWL222" s="593"/>
      <c r="JWM222" s="593"/>
      <c r="JWN222" s="593"/>
      <c r="JWO222" s="593"/>
      <c r="JWP222" s="593"/>
      <c r="JWQ222" s="593"/>
      <c r="JWR222" s="593"/>
      <c r="JWS222" s="593"/>
      <c r="JWT222" s="593"/>
      <c r="JWU222" s="593"/>
      <c r="JWV222" s="593"/>
      <c r="JWW222" s="593"/>
      <c r="JWX222" s="593"/>
      <c r="JWY222" s="593"/>
      <c r="JWZ222" s="593"/>
      <c r="JXA222" s="593"/>
      <c r="JXB222" s="593"/>
      <c r="JXC222" s="593"/>
      <c r="JXD222" s="593"/>
      <c r="JXE222" s="593"/>
      <c r="JXF222" s="593"/>
      <c r="JXG222" s="593"/>
      <c r="JXH222" s="593"/>
      <c r="JXI222" s="593"/>
      <c r="JXJ222" s="593"/>
      <c r="JXK222" s="593"/>
      <c r="JXL222" s="593"/>
      <c r="JXM222" s="593"/>
      <c r="JXN222" s="593"/>
      <c r="JXO222" s="593"/>
      <c r="JXP222" s="593"/>
      <c r="JXQ222" s="593"/>
      <c r="JXR222" s="593"/>
      <c r="JXS222" s="593"/>
      <c r="JXT222" s="593"/>
      <c r="JXU222" s="593"/>
      <c r="JXV222" s="593"/>
      <c r="JXW222" s="593"/>
      <c r="JXX222" s="593"/>
      <c r="JXY222" s="593"/>
      <c r="JXZ222" s="593"/>
      <c r="JYA222" s="593"/>
      <c r="JYB222" s="593"/>
      <c r="JYC222" s="593"/>
      <c r="JYD222" s="593"/>
      <c r="JYE222" s="593"/>
      <c r="JYF222" s="593"/>
      <c r="JYG222" s="593"/>
      <c r="JYH222" s="593"/>
      <c r="JYI222" s="593"/>
      <c r="JYJ222" s="593"/>
      <c r="JYK222" s="593"/>
      <c r="JYL222" s="593"/>
      <c r="JYM222" s="593"/>
      <c r="JYN222" s="593"/>
      <c r="JYO222" s="593"/>
      <c r="JYP222" s="593"/>
      <c r="JYQ222" s="593"/>
      <c r="JYR222" s="593"/>
      <c r="JYS222" s="593"/>
      <c r="JYT222" s="593"/>
      <c r="JYU222" s="593"/>
      <c r="JYV222" s="593"/>
      <c r="JYW222" s="593"/>
      <c r="JYX222" s="593"/>
      <c r="JYY222" s="593"/>
      <c r="JYZ222" s="593"/>
      <c r="JZA222" s="593"/>
      <c r="JZB222" s="593"/>
      <c r="JZC222" s="593"/>
      <c r="JZD222" s="593"/>
      <c r="JZE222" s="593"/>
      <c r="JZF222" s="593"/>
      <c r="JZG222" s="593"/>
      <c r="JZH222" s="593"/>
      <c r="JZI222" s="593"/>
      <c r="JZJ222" s="593"/>
      <c r="JZK222" s="593"/>
      <c r="JZL222" s="593"/>
      <c r="JZM222" s="593"/>
      <c r="JZN222" s="593"/>
      <c r="JZO222" s="593"/>
      <c r="JZP222" s="593"/>
      <c r="JZQ222" s="593"/>
      <c r="JZR222" s="593"/>
      <c r="JZS222" s="593"/>
      <c r="JZT222" s="593"/>
      <c r="JZU222" s="593"/>
      <c r="JZV222" s="593"/>
      <c r="JZW222" s="593"/>
      <c r="JZX222" s="593"/>
      <c r="JZY222" s="593"/>
      <c r="JZZ222" s="593"/>
      <c r="KAA222" s="593"/>
      <c r="KAB222" s="593"/>
      <c r="KAC222" s="593"/>
      <c r="KAD222" s="593"/>
      <c r="KAE222" s="593"/>
      <c r="KAF222" s="593"/>
      <c r="KAG222" s="593"/>
      <c r="KAH222" s="593"/>
      <c r="KAI222" s="593"/>
      <c r="KAJ222" s="593"/>
      <c r="KAK222" s="593"/>
      <c r="KAL222" s="593"/>
      <c r="KAM222" s="593"/>
      <c r="KAN222" s="593"/>
      <c r="KAO222" s="593"/>
      <c r="KAP222" s="593"/>
      <c r="KAQ222" s="593"/>
      <c r="KAR222" s="593"/>
      <c r="KAS222" s="593"/>
      <c r="KAT222" s="593"/>
      <c r="KAU222" s="593"/>
      <c r="KAV222" s="593"/>
      <c r="KAW222" s="593"/>
      <c r="KAX222" s="593"/>
      <c r="KAY222" s="593"/>
      <c r="KAZ222" s="593"/>
      <c r="KBA222" s="593"/>
      <c r="KBB222" s="593"/>
      <c r="KBC222" s="593"/>
      <c r="KBD222" s="593"/>
      <c r="KBE222" s="593"/>
      <c r="KBF222" s="593"/>
      <c r="KBG222" s="593"/>
      <c r="KBH222" s="593"/>
      <c r="KBI222" s="593"/>
      <c r="KBJ222" s="593"/>
      <c r="KBK222" s="593"/>
      <c r="KBL222" s="593"/>
      <c r="KBM222" s="593"/>
      <c r="KBN222" s="593"/>
      <c r="KBO222" s="593"/>
      <c r="KBP222" s="593"/>
      <c r="KBQ222" s="593"/>
      <c r="KBR222" s="593"/>
      <c r="KBS222" s="593"/>
      <c r="KBT222" s="593"/>
      <c r="KBU222" s="593"/>
      <c r="KBV222" s="593"/>
      <c r="KBW222" s="593"/>
      <c r="KBX222" s="593"/>
      <c r="KBY222" s="593"/>
      <c r="KBZ222" s="593"/>
      <c r="KCA222" s="593"/>
      <c r="KCB222" s="593"/>
      <c r="KCC222" s="593"/>
      <c r="KCD222" s="593"/>
      <c r="KCE222" s="593"/>
      <c r="KCF222" s="593"/>
      <c r="KCG222" s="593"/>
      <c r="KCH222" s="593"/>
      <c r="KCI222" s="593"/>
      <c r="KCJ222" s="593"/>
      <c r="KCK222" s="593"/>
      <c r="KCL222" s="593"/>
      <c r="KCM222" s="593"/>
      <c r="KCN222" s="593"/>
      <c r="KCO222" s="593"/>
      <c r="KCP222" s="593"/>
      <c r="KCQ222" s="593"/>
      <c r="KCR222" s="593"/>
      <c r="KCS222" s="593"/>
      <c r="KCT222" s="593"/>
      <c r="KCU222" s="593"/>
      <c r="KCV222" s="593"/>
      <c r="KCW222" s="593"/>
      <c r="KCX222" s="593"/>
      <c r="KCY222" s="593"/>
      <c r="KCZ222" s="593"/>
      <c r="KDA222" s="593"/>
      <c r="KDB222" s="593"/>
      <c r="KDC222" s="593"/>
      <c r="KDD222" s="593"/>
      <c r="KDE222" s="593"/>
      <c r="KDF222" s="593"/>
      <c r="KDG222" s="593"/>
      <c r="KDH222" s="593"/>
      <c r="KDI222" s="593"/>
      <c r="KDJ222" s="593"/>
      <c r="KDK222" s="593"/>
      <c r="KDL222" s="593"/>
      <c r="KDM222" s="593"/>
      <c r="KDN222" s="593"/>
      <c r="KDO222" s="593"/>
      <c r="KDP222" s="593"/>
      <c r="KDQ222" s="593"/>
      <c r="KDR222" s="593"/>
      <c r="KDS222" s="593"/>
      <c r="KDT222" s="593"/>
      <c r="KDU222" s="593"/>
      <c r="KDV222" s="593"/>
      <c r="KDW222" s="593"/>
      <c r="KDX222" s="593"/>
      <c r="KDY222" s="593"/>
      <c r="KDZ222" s="593"/>
      <c r="KEA222" s="593"/>
      <c r="KEB222" s="593"/>
      <c r="KEC222" s="593"/>
      <c r="KED222" s="593"/>
      <c r="KEE222" s="593"/>
      <c r="KEF222" s="593"/>
      <c r="KEG222" s="593"/>
      <c r="KEH222" s="593"/>
      <c r="KEI222" s="593"/>
      <c r="KEJ222" s="593"/>
      <c r="KEK222" s="593"/>
      <c r="KEL222" s="593"/>
      <c r="KEM222" s="593"/>
      <c r="KEN222" s="593"/>
      <c r="KEO222" s="593"/>
      <c r="KEP222" s="593"/>
      <c r="KEQ222" s="593"/>
      <c r="KER222" s="593"/>
      <c r="KES222" s="593"/>
      <c r="KET222" s="593"/>
      <c r="KEU222" s="593"/>
      <c r="KEV222" s="593"/>
      <c r="KEW222" s="593"/>
      <c r="KEX222" s="593"/>
      <c r="KEY222" s="593"/>
      <c r="KEZ222" s="593"/>
      <c r="KFA222" s="593"/>
      <c r="KFB222" s="593"/>
      <c r="KFC222" s="593"/>
      <c r="KFD222" s="593"/>
      <c r="KFE222" s="593"/>
      <c r="KFF222" s="593"/>
      <c r="KFG222" s="593"/>
      <c r="KFH222" s="593"/>
      <c r="KFI222" s="593"/>
      <c r="KFJ222" s="593"/>
      <c r="KFK222" s="593"/>
      <c r="KFL222" s="593"/>
      <c r="KFM222" s="593"/>
      <c r="KFN222" s="593"/>
      <c r="KFO222" s="593"/>
      <c r="KFP222" s="593"/>
      <c r="KFQ222" s="593"/>
      <c r="KFR222" s="593"/>
      <c r="KFS222" s="593"/>
      <c r="KFT222" s="593"/>
      <c r="KFU222" s="593"/>
      <c r="KFV222" s="593"/>
      <c r="KFW222" s="593"/>
      <c r="KFX222" s="593"/>
      <c r="KFY222" s="593"/>
      <c r="KFZ222" s="593"/>
      <c r="KGA222" s="593"/>
      <c r="KGB222" s="593"/>
      <c r="KGC222" s="593"/>
      <c r="KGD222" s="593"/>
      <c r="KGE222" s="593"/>
      <c r="KGF222" s="593"/>
      <c r="KGG222" s="593"/>
      <c r="KGH222" s="593"/>
      <c r="KGI222" s="593"/>
      <c r="KGJ222" s="593"/>
      <c r="KGK222" s="593"/>
      <c r="KGL222" s="593"/>
      <c r="KGM222" s="593"/>
      <c r="KGN222" s="593"/>
      <c r="KGO222" s="593"/>
      <c r="KGP222" s="593"/>
      <c r="KGQ222" s="593"/>
      <c r="KGR222" s="593"/>
      <c r="KGS222" s="593"/>
      <c r="KGT222" s="593"/>
      <c r="KGU222" s="593"/>
      <c r="KGV222" s="593"/>
      <c r="KGW222" s="593"/>
      <c r="KGX222" s="593"/>
      <c r="KGY222" s="593"/>
      <c r="KGZ222" s="593"/>
      <c r="KHA222" s="593"/>
      <c r="KHB222" s="593"/>
      <c r="KHC222" s="593"/>
      <c r="KHD222" s="593"/>
      <c r="KHE222" s="593"/>
      <c r="KHF222" s="593"/>
      <c r="KHG222" s="593"/>
      <c r="KHH222" s="593"/>
      <c r="KHI222" s="593"/>
      <c r="KHJ222" s="593"/>
      <c r="KHK222" s="593"/>
      <c r="KHL222" s="593"/>
      <c r="KHM222" s="593"/>
      <c r="KHN222" s="593"/>
      <c r="KHO222" s="593"/>
      <c r="KHP222" s="593"/>
      <c r="KHQ222" s="593"/>
      <c r="KHR222" s="593"/>
      <c r="KHS222" s="593"/>
      <c r="KHT222" s="593"/>
      <c r="KHU222" s="593"/>
      <c r="KHV222" s="593"/>
      <c r="KHW222" s="593"/>
      <c r="KHX222" s="593"/>
      <c r="KHY222" s="593"/>
      <c r="KHZ222" s="593"/>
      <c r="KIA222" s="593"/>
      <c r="KIB222" s="593"/>
      <c r="KIC222" s="593"/>
      <c r="KID222" s="593"/>
      <c r="KIE222" s="593"/>
      <c r="KIF222" s="593"/>
      <c r="KIG222" s="593"/>
      <c r="KIH222" s="593"/>
      <c r="KII222" s="593"/>
      <c r="KIJ222" s="593"/>
      <c r="KIK222" s="593"/>
      <c r="KIL222" s="593"/>
      <c r="KIM222" s="593"/>
      <c r="KIN222" s="593"/>
      <c r="KIO222" s="593"/>
      <c r="KIP222" s="593"/>
      <c r="KIQ222" s="593"/>
      <c r="KIR222" s="593"/>
      <c r="KIS222" s="593"/>
      <c r="KIT222" s="593"/>
      <c r="KIU222" s="593"/>
      <c r="KIV222" s="593"/>
      <c r="KIW222" s="593"/>
      <c r="KIX222" s="593"/>
      <c r="KIY222" s="593"/>
      <c r="KIZ222" s="593"/>
      <c r="KJA222" s="593"/>
      <c r="KJB222" s="593"/>
      <c r="KJC222" s="593"/>
      <c r="KJD222" s="593"/>
      <c r="KJE222" s="593"/>
      <c r="KJF222" s="593"/>
      <c r="KJG222" s="593"/>
      <c r="KJH222" s="593"/>
      <c r="KJI222" s="593"/>
      <c r="KJJ222" s="593"/>
      <c r="KJK222" s="593"/>
      <c r="KJL222" s="593"/>
      <c r="KJM222" s="593"/>
      <c r="KJN222" s="593"/>
      <c r="KJO222" s="593"/>
      <c r="KJP222" s="593"/>
      <c r="KJQ222" s="593"/>
      <c r="KJR222" s="593"/>
      <c r="KJS222" s="593"/>
      <c r="KJT222" s="593"/>
      <c r="KJU222" s="593"/>
      <c r="KJV222" s="593"/>
      <c r="KJW222" s="593"/>
      <c r="KJX222" s="593"/>
      <c r="KJY222" s="593"/>
      <c r="KJZ222" s="593"/>
      <c r="KKA222" s="593"/>
      <c r="KKB222" s="593"/>
      <c r="KKC222" s="593"/>
      <c r="KKD222" s="593"/>
      <c r="KKE222" s="593"/>
      <c r="KKF222" s="593"/>
      <c r="KKG222" s="593"/>
      <c r="KKH222" s="593"/>
      <c r="KKI222" s="593"/>
      <c r="KKJ222" s="593"/>
      <c r="KKK222" s="593"/>
      <c r="KKL222" s="593"/>
      <c r="KKM222" s="593"/>
      <c r="KKN222" s="593"/>
      <c r="KKO222" s="593"/>
      <c r="KKP222" s="593"/>
      <c r="KKQ222" s="593"/>
      <c r="KKR222" s="593"/>
      <c r="KKS222" s="593"/>
      <c r="KKT222" s="593"/>
      <c r="KKU222" s="593"/>
      <c r="KKV222" s="593"/>
      <c r="KKW222" s="593"/>
      <c r="KKX222" s="593"/>
      <c r="KKY222" s="593"/>
      <c r="KKZ222" s="593"/>
      <c r="KLA222" s="593"/>
      <c r="KLB222" s="593"/>
      <c r="KLC222" s="593"/>
      <c r="KLD222" s="593"/>
      <c r="KLE222" s="593"/>
      <c r="KLF222" s="593"/>
      <c r="KLG222" s="593"/>
      <c r="KLH222" s="593"/>
      <c r="KLI222" s="593"/>
      <c r="KLJ222" s="593"/>
      <c r="KLK222" s="593"/>
      <c r="KLL222" s="593"/>
      <c r="KLM222" s="593"/>
      <c r="KLN222" s="593"/>
      <c r="KLO222" s="593"/>
      <c r="KLP222" s="593"/>
      <c r="KLQ222" s="593"/>
      <c r="KLR222" s="593"/>
      <c r="KLS222" s="593"/>
      <c r="KLT222" s="593"/>
      <c r="KLU222" s="593"/>
      <c r="KLV222" s="593"/>
      <c r="KLW222" s="593"/>
      <c r="KLX222" s="593"/>
      <c r="KLY222" s="593"/>
      <c r="KLZ222" s="593"/>
      <c r="KMA222" s="593"/>
      <c r="KMB222" s="593"/>
      <c r="KMC222" s="593"/>
      <c r="KMD222" s="593"/>
      <c r="KME222" s="593"/>
      <c r="KMF222" s="593"/>
      <c r="KMG222" s="593"/>
      <c r="KMH222" s="593"/>
      <c r="KMI222" s="593"/>
      <c r="KMJ222" s="593"/>
      <c r="KMK222" s="593"/>
      <c r="KML222" s="593"/>
      <c r="KMM222" s="593"/>
      <c r="KMN222" s="593"/>
      <c r="KMO222" s="593"/>
      <c r="KMP222" s="593"/>
      <c r="KMQ222" s="593"/>
      <c r="KMR222" s="593"/>
      <c r="KMS222" s="593"/>
      <c r="KMT222" s="593"/>
      <c r="KMU222" s="593"/>
      <c r="KMV222" s="593"/>
      <c r="KMW222" s="593"/>
      <c r="KMX222" s="593"/>
      <c r="KMY222" s="593"/>
      <c r="KMZ222" s="593"/>
      <c r="KNA222" s="593"/>
      <c r="KNB222" s="593"/>
      <c r="KNC222" s="593"/>
      <c r="KND222" s="593"/>
      <c r="KNE222" s="593"/>
      <c r="KNF222" s="593"/>
      <c r="KNG222" s="593"/>
      <c r="KNH222" s="593"/>
      <c r="KNI222" s="593"/>
      <c r="KNJ222" s="593"/>
      <c r="KNK222" s="593"/>
      <c r="KNL222" s="593"/>
      <c r="KNM222" s="593"/>
      <c r="KNN222" s="593"/>
      <c r="KNO222" s="593"/>
      <c r="KNP222" s="593"/>
      <c r="KNQ222" s="593"/>
      <c r="KNR222" s="593"/>
      <c r="KNS222" s="593"/>
      <c r="KNT222" s="593"/>
      <c r="KNU222" s="593"/>
      <c r="KNV222" s="593"/>
      <c r="KNW222" s="593"/>
      <c r="KNX222" s="593"/>
      <c r="KNY222" s="593"/>
      <c r="KNZ222" s="593"/>
      <c r="KOA222" s="593"/>
      <c r="KOB222" s="593"/>
      <c r="KOC222" s="593"/>
      <c r="KOD222" s="593"/>
      <c r="KOE222" s="593"/>
      <c r="KOF222" s="593"/>
      <c r="KOG222" s="593"/>
      <c r="KOH222" s="593"/>
      <c r="KOI222" s="593"/>
      <c r="KOJ222" s="593"/>
      <c r="KOK222" s="593"/>
      <c r="KOL222" s="593"/>
      <c r="KOM222" s="593"/>
      <c r="KON222" s="593"/>
      <c r="KOO222" s="593"/>
      <c r="KOP222" s="593"/>
      <c r="KOQ222" s="593"/>
      <c r="KOR222" s="593"/>
      <c r="KOS222" s="593"/>
      <c r="KOT222" s="593"/>
      <c r="KOU222" s="593"/>
      <c r="KOV222" s="593"/>
      <c r="KOW222" s="593"/>
      <c r="KOX222" s="593"/>
      <c r="KOY222" s="593"/>
      <c r="KOZ222" s="593"/>
      <c r="KPA222" s="593"/>
      <c r="KPB222" s="593"/>
      <c r="KPC222" s="593"/>
      <c r="KPD222" s="593"/>
      <c r="KPE222" s="593"/>
      <c r="KPF222" s="593"/>
      <c r="KPG222" s="593"/>
      <c r="KPH222" s="593"/>
      <c r="KPI222" s="593"/>
      <c r="KPJ222" s="593"/>
      <c r="KPK222" s="593"/>
      <c r="KPL222" s="593"/>
      <c r="KPM222" s="593"/>
      <c r="KPN222" s="593"/>
      <c r="KPO222" s="593"/>
      <c r="KPP222" s="593"/>
      <c r="KPQ222" s="593"/>
      <c r="KPR222" s="593"/>
      <c r="KPS222" s="593"/>
      <c r="KPT222" s="593"/>
      <c r="KPU222" s="593"/>
      <c r="KPV222" s="593"/>
      <c r="KPW222" s="593"/>
      <c r="KPX222" s="593"/>
      <c r="KPY222" s="593"/>
      <c r="KPZ222" s="593"/>
      <c r="KQA222" s="593"/>
      <c r="KQB222" s="593"/>
      <c r="KQC222" s="593"/>
      <c r="KQD222" s="593"/>
      <c r="KQE222" s="593"/>
      <c r="KQF222" s="593"/>
      <c r="KQG222" s="593"/>
      <c r="KQH222" s="593"/>
      <c r="KQI222" s="593"/>
      <c r="KQJ222" s="593"/>
      <c r="KQK222" s="593"/>
      <c r="KQL222" s="593"/>
      <c r="KQM222" s="593"/>
      <c r="KQN222" s="593"/>
      <c r="KQO222" s="593"/>
      <c r="KQP222" s="593"/>
      <c r="KQQ222" s="593"/>
      <c r="KQR222" s="593"/>
      <c r="KQS222" s="593"/>
      <c r="KQT222" s="593"/>
      <c r="KQU222" s="593"/>
      <c r="KQV222" s="593"/>
      <c r="KQW222" s="593"/>
      <c r="KQX222" s="593"/>
      <c r="KQY222" s="593"/>
      <c r="KQZ222" s="593"/>
      <c r="KRA222" s="593"/>
      <c r="KRB222" s="593"/>
      <c r="KRC222" s="593"/>
      <c r="KRD222" s="593"/>
      <c r="KRE222" s="593"/>
      <c r="KRF222" s="593"/>
      <c r="KRG222" s="593"/>
      <c r="KRH222" s="593"/>
      <c r="KRI222" s="593"/>
      <c r="KRJ222" s="593"/>
      <c r="KRK222" s="593"/>
      <c r="KRL222" s="593"/>
      <c r="KRM222" s="593"/>
      <c r="KRN222" s="593"/>
      <c r="KRO222" s="593"/>
      <c r="KRP222" s="593"/>
      <c r="KRQ222" s="593"/>
      <c r="KRR222" s="593"/>
      <c r="KRS222" s="593"/>
      <c r="KRT222" s="593"/>
      <c r="KRU222" s="593"/>
      <c r="KRV222" s="593"/>
      <c r="KRW222" s="593"/>
      <c r="KRX222" s="593"/>
      <c r="KRY222" s="593"/>
      <c r="KRZ222" s="593"/>
      <c r="KSA222" s="593"/>
      <c r="KSB222" s="593"/>
      <c r="KSC222" s="593"/>
      <c r="KSD222" s="593"/>
      <c r="KSE222" s="593"/>
      <c r="KSF222" s="593"/>
      <c r="KSG222" s="593"/>
      <c r="KSH222" s="593"/>
      <c r="KSI222" s="593"/>
      <c r="KSJ222" s="593"/>
      <c r="KSK222" s="593"/>
      <c r="KSL222" s="593"/>
      <c r="KSM222" s="593"/>
      <c r="KSN222" s="593"/>
      <c r="KSO222" s="593"/>
      <c r="KSP222" s="593"/>
      <c r="KSQ222" s="593"/>
      <c r="KSR222" s="593"/>
      <c r="KSS222" s="593"/>
      <c r="KST222" s="593"/>
      <c r="KSU222" s="593"/>
      <c r="KSV222" s="593"/>
      <c r="KSW222" s="593"/>
      <c r="KSX222" s="593"/>
      <c r="KSY222" s="593"/>
      <c r="KSZ222" s="593"/>
      <c r="KTA222" s="593"/>
      <c r="KTB222" s="593"/>
      <c r="KTC222" s="593"/>
      <c r="KTD222" s="593"/>
      <c r="KTE222" s="593"/>
      <c r="KTF222" s="593"/>
      <c r="KTG222" s="593"/>
      <c r="KTH222" s="593"/>
      <c r="KTI222" s="593"/>
      <c r="KTJ222" s="593"/>
      <c r="KTK222" s="593"/>
      <c r="KTL222" s="593"/>
      <c r="KTM222" s="593"/>
      <c r="KTN222" s="593"/>
      <c r="KTO222" s="593"/>
      <c r="KTP222" s="593"/>
      <c r="KTQ222" s="593"/>
      <c r="KTR222" s="593"/>
      <c r="KTS222" s="593"/>
      <c r="KTT222" s="593"/>
      <c r="KTU222" s="593"/>
      <c r="KTV222" s="593"/>
      <c r="KTW222" s="593"/>
      <c r="KTX222" s="593"/>
      <c r="KTY222" s="593"/>
      <c r="KTZ222" s="593"/>
      <c r="KUA222" s="593"/>
      <c r="KUB222" s="593"/>
      <c r="KUC222" s="593"/>
      <c r="KUD222" s="593"/>
      <c r="KUE222" s="593"/>
      <c r="KUF222" s="593"/>
      <c r="KUG222" s="593"/>
      <c r="KUH222" s="593"/>
      <c r="KUI222" s="593"/>
      <c r="KUJ222" s="593"/>
      <c r="KUK222" s="593"/>
      <c r="KUL222" s="593"/>
      <c r="KUM222" s="593"/>
      <c r="KUN222" s="593"/>
      <c r="KUO222" s="593"/>
      <c r="KUP222" s="593"/>
      <c r="KUQ222" s="593"/>
      <c r="KUR222" s="593"/>
      <c r="KUS222" s="593"/>
      <c r="KUT222" s="593"/>
      <c r="KUU222" s="593"/>
      <c r="KUV222" s="593"/>
      <c r="KUW222" s="593"/>
      <c r="KUX222" s="593"/>
      <c r="KUY222" s="593"/>
      <c r="KUZ222" s="593"/>
      <c r="KVA222" s="593"/>
      <c r="KVB222" s="593"/>
      <c r="KVC222" s="593"/>
      <c r="KVD222" s="593"/>
      <c r="KVE222" s="593"/>
      <c r="KVF222" s="593"/>
      <c r="KVG222" s="593"/>
      <c r="KVH222" s="593"/>
      <c r="KVI222" s="593"/>
      <c r="KVJ222" s="593"/>
      <c r="KVK222" s="593"/>
      <c r="KVL222" s="593"/>
      <c r="KVM222" s="593"/>
      <c r="KVN222" s="593"/>
      <c r="KVO222" s="593"/>
      <c r="KVP222" s="593"/>
      <c r="KVQ222" s="593"/>
      <c r="KVR222" s="593"/>
      <c r="KVS222" s="593"/>
      <c r="KVT222" s="593"/>
      <c r="KVU222" s="593"/>
      <c r="KVV222" s="593"/>
      <c r="KVW222" s="593"/>
      <c r="KVX222" s="593"/>
      <c r="KVY222" s="593"/>
      <c r="KVZ222" s="593"/>
      <c r="KWA222" s="593"/>
      <c r="KWB222" s="593"/>
      <c r="KWC222" s="593"/>
      <c r="KWD222" s="593"/>
      <c r="KWE222" s="593"/>
      <c r="KWF222" s="593"/>
      <c r="KWG222" s="593"/>
      <c r="KWH222" s="593"/>
      <c r="KWI222" s="593"/>
      <c r="KWJ222" s="593"/>
      <c r="KWK222" s="593"/>
      <c r="KWL222" s="593"/>
      <c r="KWM222" s="593"/>
      <c r="KWN222" s="593"/>
      <c r="KWO222" s="593"/>
      <c r="KWP222" s="593"/>
      <c r="KWQ222" s="593"/>
      <c r="KWR222" s="593"/>
      <c r="KWS222" s="593"/>
      <c r="KWT222" s="593"/>
      <c r="KWU222" s="593"/>
      <c r="KWV222" s="593"/>
      <c r="KWW222" s="593"/>
      <c r="KWX222" s="593"/>
      <c r="KWY222" s="593"/>
      <c r="KWZ222" s="593"/>
      <c r="KXA222" s="593"/>
      <c r="KXB222" s="593"/>
      <c r="KXC222" s="593"/>
      <c r="KXD222" s="593"/>
      <c r="KXE222" s="593"/>
      <c r="KXF222" s="593"/>
      <c r="KXG222" s="593"/>
      <c r="KXH222" s="593"/>
      <c r="KXI222" s="593"/>
      <c r="KXJ222" s="593"/>
      <c r="KXK222" s="593"/>
      <c r="KXL222" s="593"/>
      <c r="KXM222" s="593"/>
      <c r="KXN222" s="593"/>
      <c r="KXO222" s="593"/>
      <c r="KXP222" s="593"/>
      <c r="KXQ222" s="593"/>
      <c r="KXR222" s="593"/>
      <c r="KXS222" s="593"/>
      <c r="KXT222" s="593"/>
      <c r="KXU222" s="593"/>
      <c r="KXV222" s="593"/>
      <c r="KXW222" s="593"/>
      <c r="KXX222" s="593"/>
      <c r="KXY222" s="593"/>
      <c r="KXZ222" s="593"/>
      <c r="KYA222" s="593"/>
      <c r="KYB222" s="593"/>
      <c r="KYC222" s="593"/>
      <c r="KYD222" s="593"/>
      <c r="KYE222" s="593"/>
      <c r="KYF222" s="593"/>
      <c r="KYG222" s="593"/>
      <c r="KYH222" s="593"/>
      <c r="KYI222" s="593"/>
      <c r="KYJ222" s="593"/>
      <c r="KYK222" s="593"/>
      <c r="KYL222" s="593"/>
      <c r="KYM222" s="593"/>
      <c r="KYN222" s="593"/>
      <c r="KYO222" s="593"/>
      <c r="KYP222" s="593"/>
      <c r="KYQ222" s="593"/>
      <c r="KYR222" s="593"/>
      <c r="KYS222" s="593"/>
      <c r="KYT222" s="593"/>
      <c r="KYU222" s="593"/>
      <c r="KYV222" s="593"/>
      <c r="KYW222" s="593"/>
      <c r="KYX222" s="593"/>
      <c r="KYY222" s="593"/>
      <c r="KYZ222" s="593"/>
      <c r="KZA222" s="593"/>
      <c r="KZB222" s="593"/>
      <c r="KZC222" s="593"/>
      <c r="KZD222" s="593"/>
      <c r="KZE222" s="593"/>
      <c r="KZF222" s="593"/>
      <c r="KZG222" s="593"/>
      <c r="KZH222" s="593"/>
      <c r="KZI222" s="593"/>
      <c r="KZJ222" s="593"/>
      <c r="KZK222" s="593"/>
      <c r="KZL222" s="593"/>
      <c r="KZM222" s="593"/>
      <c r="KZN222" s="593"/>
      <c r="KZO222" s="593"/>
      <c r="KZP222" s="593"/>
      <c r="KZQ222" s="593"/>
      <c r="KZR222" s="593"/>
      <c r="KZS222" s="593"/>
      <c r="KZT222" s="593"/>
      <c r="KZU222" s="593"/>
      <c r="KZV222" s="593"/>
      <c r="KZW222" s="593"/>
      <c r="KZX222" s="593"/>
      <c r="KZY222" s="593"/>
      <c r="KZZ222" s="593"/>
      <c r="LAA222" s="593"/>
      <c r="LAB222" s="593"/>
      <c r="LAC222" s="593"/>
      <c r="LAD222" s="593"/>
      <c r="LAE222" s="593"/>
      <c r="LAF222" s="593"/>
      <c r="LAG222" s="593"/>
      <c r="LAH222" s="593"/>
      <c r="LAI222" s="593"/>
      <c r="LAJ222" s="593"/>
      <c r="LAK222" s="593"/>
      <c r="LAL222" s="593"/>
      <c r="LAM222" s="593"/>
      <c r="LAN222" s="593"/>
      <c r="LAO222" s="593"/>
      <c r="LAP222" s="593"/>
      <c r="LAQ222" s="593"/>
      <c r="LAR222" s="593"/>
      <c r="LAS222" s="593"/>
      <c r="LAT222" s="593"/>
      <c r="LAU222" s="593"/>
      <c r="LAV222" s="593"/>
      <c r="LAW222" s="593"/>
      <c r="LAX222" s="593"/>
      <c r="LAY222" s="593"/>
      <c r="LAZ222" s="593"/>
      <c r="LBA222" s="593"/>
      <c r="LBB222" s="593"/>
      <c r="LBC222" s="593"/>
      <c r="LBD222" s="593"/>
      <c r="LBE222" s="593"/>
      <c r="LBF222" s="593"/>
      <c r="LBG222" s="593"/>
      <c r="LBH222" s="593"/>
      <c r="LBI222" s="593"/>
      <c r="LBJ222" s="593"/>
      <c r="LBK222" s="593"/>
      <c r="LBL222" s="593"/>
      <c r="LBM222" s="593"/>
      <c r="LBN222" s="593"/>
      <c r="LBO222" s="593"/>
      <c r="LBP222" s="593"/>
      <c r="LBQ222" s="593"/>
      <c r="LBR222" s="593"/>
      <c r="LBS222" s="593"/>
      <c r="LBT222" s="593"/>
      <c r="LBU222" s="593"/>
      <c r="LBV222" s="593"/>
      <c r="LBW222" s="593"/>
      <c r="LBX222" s="593"/>
      <c r="LBY222" s="593"/>
      <c r="LBZ222" s="593"/>
      <c r="LCA222" s="593"/>
      <c r="LCB222" s="593"/>
      <c r="LCC222" s="593"/>
      <c r="LCD222" s="593"/>
      <c r="LCE222" s="593"/>
      <c r="LCF222" s="593"/>
      <c r="LCG222" s="593"/>
      <c r="LCH222" s="593"/>
      <c r="LCI222" s="593"/>
      <c r="LCJ222" s="593"/>
      <c r="LCK222" s="593"/>
      <c r="LCL222" s="593"/>
      <c r="LCM222" s="593"/>
      <c r="LCN222" s="593"/>
      <c r="LCO222" s="593"/>
      <c r="LCP222" s="593"/>
      <c r="LCQ222" s="593"/>
      <c r="LCR222" s="593"/>
      <c r="LCS222" s="593"/>
      <c r="LCT222" s="593"/>
      <c r="LCU222" s="593"/>
      <c r="LCV222" s="593"/>
      <c r="LCW222" s="593"/>
      <c r="LCX222" s="593"/>
      <c r="LCY222" s="593"/>
      <c r="LCZ222" s="593"/>
      <c r="LDA222" s="593"/>
      <c r="LDB222" s="593"/>
      <c r="LDC222" s="593"/>
      <c r="LDD222" s="593"/>
      <c r="LDE222" s="593"/>
      <c r="LDF222" s="593"/>
      <c r="LDG222" s="593"/>
      <c r="LDH222" s="593"/>
      <c r="LDI222" s="593"/>
      <c r="LDJ222" s="593"/>
      <c r="LDK222" s="593"/>
      <c r="LDL222" s="593"/>
      <c r="LDM222" s="593"/>
      <c r="LDN222" s="593"/>
      <c r="LDO222" s="593"/>
      <c r="LDP222" s="593"/>
      <c r="LDQ222" s="593"/>
      <c r="LDR222" s="593"/>
      <c r="LDS222" s="593"/>
      <c r="LDT222" s="593"/>
      <c r="LDU222" s="593"/>
      <c r="LDV222" s="593"/>
      <c r="LDW222" s="593"/>
      <c r="LDX222" s="593"/>
      <c r="LDY222" s="593"/>
      <c r="LDZ222" s="593"/>
      <c r="LEA222" s="593"/>
      <c r="LEB222" s="593"/>
      <c r="LEC222" s="593"/>
      <c r="LED222" s="593"/>
      <c r="LEE222" s="593"/>
      <c r="LEF222" s="593"/>
      <c r="LEG222" s="593"/>
      <c r="LEH222" s="593"/>
      <c r="LEI222" s="593"/>
      <c r="LEJ222" s="593"/>
      <c r="LEK222" s="593"/>
      <c r="LEL222" s="593"/>
      <c r="LEM222" s="593"/>
      <c r="LEN222" s="593"/>
      <c r="LEO222" s="593"/>
      <c r="LEP222" s="593"/>
      <c r="LEQ222" s="593"/>
      <c r="LER222" s="593"/>
      <c r="LES222" s="593"/>
      <c r="LET222" s="593"/>
      <c r="LEU222" s="593"/>
      <c r="LEV222" s="593"/>
      <c r="LEW222" s="593"/>
      <c r="LEX222" s="593"/>
      <c r="LEY222" s="593"/>
      <c r="LEZ222" s="593"/>
      <c r="LFA222" s="593"/>
      <c r="LFB222" s="593"/>
      <c r="LFC222" s="593"/>
      <c r="LFD222" s="593"/>
      <c r="LFE222" s="593"/>
      <c r="LFF222" s="593"/>
      <c r="LFG222" s="593"/>
      <c r="LFH222" s="593"/>
      <c r="LFI222" s="593"/>
      <c r="LFJ222" s="593"/>
      <c r="LFK222" s="593"/>
      <c r="LFL222" s="593"/>
      <c r="LFM222" s="593"/>
      <c r="LFN222" s="593"/>
      <c r="LFO222" s="593"/>
      <c r="LFP222" s="593"/>
      <c r="LFQ222" s="593"/>
      <c r="LFR222" s="593"/>
      <c r="LFS222" s="593"/>
      <c r="LFT222" s="593"/>
      <c r="LFU222" s="593"/>
      <c r="LFV222" s="593"/>
      <c r="LFW222" s="593"/>
      <c r="LFX222" s="593"/>
      <c r="LFY222" s="593"/>
      <c r="LFZ222" s="593"/>
      <c r="LGA222" s="593"/>
      <c r="LGB222" s="593"/>
      <c r="LGC222" s="593"/>
      <c r="LGD222" s="593"/>
      <c r="LGE222" s="593"/>
      <c r="LGF222" s="593"/>
      <c r="LGG222" s="593"/>
      <c r="LGH222" s="593"/>
      <c r="LGI222" s="593"/>
      <c r="LGJ222" s="593"/>
      <c r="LGK222" s="593"/>
      <c r="LGL222" s="593"/>
      <c r="LGM222" s="593"/>
      <c r="LGN222" s="593"/>
      <c r="LGO222" s="593"/>
      <c r="LGP222" s="593"/>
      <c r="LGQ222" s="593"/>
      <c r="LGR222" s="593"/>
      <c r="LGS222" s="593"/>
      <c r="LGT222" s="593"/>
      <c r="LGU222" s="593"/>
      <c r="LGV222" s="593"/>
      <c r="LGW222" s="593"/>
      <c r="LGX222" s="593"/>
      <c r="LGY222" s="593"/>
      <c r="LGZ222" s="593"/>
      <c r="LHA222" s="593"/>
      <c r="LHB222" s="593"/>
      <c r="LHC222" s="593"/>
      <c r="LHD222" s="593"/>
      <c r="LHE222" s="593"/>
      <c r="LHF222" s="593"/>
      <c r="LHG222" s="593"/>
      <c r="LHH222" s="593"/>
      <c r="LHI222" s="593"/>
      <c r="LHJ222" s="593"/>
      <c r="LHK222" s="593"/>
      <c r="LHL222" s="593"/>
      <c r="LHM222" s="593"/>
      <c r="LHN222" s="593"/>
      <c r="LHO222" s="593"/>
      <c r="LHP222" s="593"/>
      <c r="LHQ222" s="593"/>
      <c r="LHR222" s="593"/>
      <c r="LHS222" s="593"/>
      <c r="LHT222" s="593"/>
      <c r="LHU222" s="593"/>
      <c r="LHV222" s="593"/>
      <c r="LHW222" s="593"/>
      <c r="LHX222" s="593"/>
      <c r="LHY222" s="593"/>
      <c r="LHZ222" s="593"/>
      <c r="LIA222" s="593"/>
      <c r="LIB222" s="593"/>
      <c r="LIC222" s="593"/>
      <c r="LID222" s="593"/>
      <c r="LIE222" s="593"/>
      <c r="LIF222" s="593"/>
      <c r="LIG222" s="593"/>
      <c r="LIH222" s="593"/>
      <c r="LII222" s="593"/>
      <c r="LIJ222" s="593"/>
      <c r="LIK222" s="593"/>
      <c r="LIL222" s="593"/>
      <c r="LIM222" s="593"/>
      <c r="LIN222" s="593"/>
      <c r="LIO222" s="593"/>
      <c r="LIP222" s="593"/>
      <c r="LIQ222" s="593"/>
      <c r="LIR222" s="593"/>
      <c r="LIS222" s="593"/>
      <c r="LIT222" s="593"/>
      <c r="LIU222" s="593"/>
      <c r="LIV222" s="593"/>
      <c r="LIW222" s="593"/>
      <c r="LIX222" s="593"/>
      <c r="LIY222" s="593"/>
      <c r="LIZ222" s="593"/>
      <c r="LJA222" s="593"/>
      <c r="LJB222" s="593"/>
      <c r="LJC222" s="593"/>
      <c r="LJD222" s="593"/>
      <c r="LJE222" s="593"/>
      <c r="LJF222" s="593"/>
      <c r="LJG222" s="593"/>
      <c r="LJH222" s="593"/>
      <c r="LJI222" s="593"/>
      <c r="LJJ222" s="593"/>
      <c r="LJK222" s="593"/>
      <c r="LJL222" s="593"/>
      <c r="LJM222" s="593"/>
      <c r="LJN222" s="593"/>
      <c r="LJO222" s="593"/>
      <c r="LJP222" s="593"/>
      <c r="LJQ222" s="593"/>
      <c r="LJR222" s="593"/>
      <c r="LJS222" s="593"/>
      <c r="LJT222" s="593"/>
      <c r="LJU222" s="593"/>
      <c r="LJV222" s="593"/>
      <c r="LJW222" s="593"/>
      <c r="LJX222" s="593"/>
      <c r="LJY222" s="593"/>
      <c r="LJZ222" s="593"/>
      <c r="LKA222" s="593"/>
      <c r="LKB222" s="593"/>
      <c r="LKC222" s="593"/>
      <c r="LKD222" s="593"/>
      <c r="LKE222" s="593"/>
      <c r="LKF222" s="593"/>
      <c r="LKG222" s="593"/>
      <c r="LKH222" s="593"/>
      <c r="LKI222" s="593"/>
      <c r="LKJ222" s="593"/>
      <c r="LKK222" s="593"/>
      <c r="LKL222" s="593"/>
      <c r="LKM222" s="593"/>
      <c r="LKN222" s="593"/>
      <c r="LKO222" s="593"/>
      <c r="LKP222" s="593"/>
      <c r="LKQ222" s="593"/>
      <c r="LKR222" s="593"/>
      <c r="LKS222" s="593"/>
      <c r="LKT222" s="593"/>
      <c r="LKU222" s="593"/>
      <c r="LKV222" s="593"/>
      <c r="LKW222" s="593"/>
      <c r="LKX222" s="593"/>
      <c r="LKY222" s="593"/>
      <c r="LKZ222" s="593"/>
      <c r="LLA222" s="593"/>
      <c r="LLB222" s="593"/>
      <c r="LLC222" s="593"/>
      <c r="LLD222" s="593"/>
      <c r="LLE222" s="593"/>
      <c r="LLF222" s="593"/>
      <c r="LLG222" s="593"/>
      <c r="LLH222" s="593"/>
      <c r="LLI222" s="593"/>
      <c r="LLJ222" s="593"/>
      <c r="LLK222" s="593"/>
      <c r="LLL222" s="593"/>
      <c r="LLM222" s="593"/>
      <c r="LLN222" s="593"/>
      <c r="LLO222" s="593"/>
      <c r="LLP222" s="593"/>
      <c r="LLQ222" s="593"/>
      <c r="LLR222" s="593"/>
      <c r="LLS222" s="593"/>
      <c r="LLT222" s="593"/>
      <c r="LLU222" s="593"/>
      <c r="LLV222" s="593"/>
      <c r="LLW222" s="593"/>
      <c r="LLX222" s="593"/>
      <c r="LLY222" s="593"/>
      <c r="LLZ222" s="593"/>
      <c r="LMA222" s="593"/>
      <c r="LMB222" s="593"/>
      <c r="LMC222" s="593"/>
      <c r="LMD222" s="593"/>
      <c r="LME222" s="593"/>
      <c r="LMF222" s="593"/>
      <c r="LMG222" s="593"/>
      <c r="LMH222" s="593"/>
      <c r="LMI222" s="593"/>
      <c r="LMJ222" s="593"/>
      <c r="LMK222" s="593"/>
      <c r="LML222" s="593"/>
      <c r="LMM222" s="593"/>
      <c r="LMN222" s="593"/>
      <c r="LMO222" s="593"/>
      <c r="LMP222" s="593"/>
      <c r="LMQ222" s="593"/>
      <c r="LMR222" s="593"/>
      <c r="LMS222" s="593"/>
      <c r="LMT222" s="593"/>
      <c r="LMU222" s="593"/>
      <c r="LMV222" s="593"/>
      <c r="LMW222" s="593"/>
      <c r="LMX222" s="593"/>
      <c r="LMY222" s="593"/>
      <c r="LMZ222" s="593"/>
      <c r="LNA222" s="593"/>
      <c r="LNB222" s="593"/>
      <c r="LNC222" s="593"/>
      <c r="LND222" s="593"/>
      <c r="LNE222" s="593"/>
      <c r="LNF222" s="593"/>
      <c r="LNG222" s="593"/>
      <c r="LNH222" s="593"/>
      <c r="LNI222" s="593"/>
      <c r="LNJ222" s="593"/>
      <c r="LNK222" s="593"/>
      <c r="LNL222" s="593"/>
      <c r="LNM222" s="593"/>
      <c r="LNN222" s="593"/>
      <c r="LNO222" s="593"/>
      <c r="LNP222" s="593"/>
      <c r="LNQ222" s="593"/>
      <c r="LNR222" s="593"/>
      <c r="LNS222" s="593"/>
      <c r="LNT222" s="593"/>
      <c r="LNU222" s="593"/>
      <c r="LNV222" s="593"/>
      <c r="LNW222" s="593"/>
      <c r="LNX222" s="593"/>
      <c r="LNY222" s="593"/>
      <c r="LNZ222" s="593"/>
      <c r="LOA222" s="593"/>
      <c r="LOB222" s="593"/>
      <c r="LOC222" s="593"/>
      <c r="LOD222" s="593"/>
      <c r="LOE222" s="593"/>
      <c r="LOF222" s="593"/>
      <c r="LOG222" s="593"/>
      <c r="LOH222" s="593"/>
      <c r="LOI222" s="593"/>
      <c r="LOJ222" s="593"/>
      <c r="LOK222" s="593"/>
      <c r="LOL222" s="593"/>
      <c r="LOM222" s="593"/>
      <c r="LON222" s="593"/>
      <c r="LOO222" s="593"/>
      <c r="LOP222" s="593"/>
      <c r="LOQ222" s="593"/>
      <c r="LOR222" s="593"/>
      <c r="LOS222" s="593"/>
      <c r="LOT222" s="593"/>
      <c r="LOU222" s="593"/>
      <c r="LOV222" s="593"/>
      <c r="LOW222" s="593"/>
      <c r="LOX222" s="593"/>
      <c r="LOY222" s="593"/>
      <c r="LOZ222" s="593"/>
      <c r="LPA222" s="593"/>
      <c r="LPB222" s="593"/>
      <c r="LPC222" s="593"/>
      <c r="LPD222" s="593"/>
      <c r="LPE222" s="593"/>
      <c r="LPF222" s="593"/>
      <c r="LPG222" s="593"/>
      <c r="LPH222" s="593"/>
      <c r="LPI222" s="593"/>
      <c r="LPJ222" s="593"/>
      <c r="LPK222" s="593"/>
      <c r="LPL222" s="593"/>
      <c r="LPM222" s="593"/>
      <c r="LPN222" s="593"/>
      <c r="LPO222" s="593"/>
      <c r="LPP222" s="593"/>
      <c r="LPQ222" s="593"/>
      <c r="LPR222" s="593"/>
      <c r="LPS222" s="593"/>
      <c r="LPT222" s="593"/>
      <c r="LPU222" s="593"/>
      <c r="LPV222" s="593"/>
      <c r="LPW222" s="593"/>
      <c r="LPX222" s="593"/>
      <c r="LPY222" s="593"/>
      <c r="LPZ222" s="593"/>
      <c r="LQA222" s="593"/>
      <c r="LQB222" s="593"/>
      <c r="LQC222" s="593"/>
      <c r="LQD222" s="593"/>
      <c r="LQE222" s="593"/>
      <c r="LQF222" s="593"/>
      <c r="LQG222" s="593"/>
      <c r="LQH222" s="593"/>
      <c r="LQI222" s="593"/>
      <c r="LQJ222" s="593"/>
      <c r="LQK222" s="593"/>
      <c r="LQL222" s="593"/>
      <c r="LQM222" s="593"/>
      <c r="LQN222" s="593"/>
      <c r="LQO222" s="593"/>
      <c r="LQP222" s="593"/>
      <c r="LQQ222" s="593"/>
      <c r="LQR222" s="593"/>
      <c r="LQS222" s="593"/>
      <c r="LQT222" s="593"/>
      <c r="LQU222" s="593"/>
      <c r="LQV222" s="593"/>
      <c r="LQW222" s="593"/>
      <c r="LQX222" s="593"/>
      <c r="LQY222" s="593"/>
      <c r="LQZ222" s="593"/>
      <c r="LRA222" s="593"/>
      <c r="LRB222" s="593"/>
      <c r="LRC222" s="593"/>
      <c r="LRD222" s="593"/>
      <c r="LRE222" s="593"/>
      <c r="LRF222" s="593"/>
      <c r="LRG222" s="593"/>
      <c r="LRH222" s="593"/>
      <c r="LRI222" s="593"/>
      <c r="LRJ222" s="593"/>
      <c r="LRK222" s="593"/>
      <c r="LRL222" s="593"/>
      <c r="LRM222" s="593"/>
      <c r="LRN222" s="593"/>
      <c r="LRO222" s="593"/>
      <c r="LRP222" s="593"/>
      <c r="LRQ222" s="593"/>
      <c r="LRR222" s="593"/>
      <c r="LRS222" s="593"/>
      <c r="LRT222" s="593"/>
      <c r="LRU222" s="593"/>
      <c r="LRV222" s="593"/>
      <c r="LRW222" s="593"/>
      <c r="LRX222" s="593"/>
      <c r="LRY222" s="593"/>
      <c r="LRZ222" s="593"/>
      <c r="LSA222" s="593"/>
      <c r="LSB222" s="593"/>
      <c r="LSC222" s="593"/>
      <c r="LSD222" s="593"/>
      <c r="LSE222" s="593"/>
      <c r="LSF222" s="593"/>
      <c r="LSG222" s="593"/>
      <c r="LSH222" s="593"/>
      <c r="LSI222" s="593"/>
      <c r="LSJ222" s="593"/>
      <c r="LSK222" s="593"/>
      <c r="LSL222" s="593"/>
      <c r="LSM222" s="593"/>
      <c r="LSN222" s="593"/>
      <c r="LSO222" s="593"/>
      <c r="LSP222" s="593"/>
      <c r="LSQ222" s="593"/>
      <c r="LSR222" s="593"/>
      <c r="LSS222" s="593"/>
      <c r="LST222" s="593"/>
      <c r="LSU222" s="593"/>
      <c r="LSV222" s="593"/>
      <c r="LSW222" s="593"/>
      <c r="LSX222" s="593"/>
      <c r="LSY222" s="593"/>
      <c r="LSZ222" s="593"/>
      <c r="LTA222" s="593"/>
      <c r="LTB222" s="593"/>
      <c r="LTC222" s="593"/>
      <c r="LTD222" s="593"/>
      <c r="LTE222" s="593"/>
      <c r="LTF222" s="593"/>
      <c r="LTG222" s="593"/>
      <c r="LTH222" s="593"/>
      <c r="LTI222" s="593"/>
      <c r="LTJ222" s="593"/>
      <c r="LTK222" s="593"/>
      <c r="LTL222" s="593"/>
      <c r="LTM222" s="593"/>
      <c r="LTN222" s="593"/>
      <c r="LTO222" s="593"/>
      <c r="LTP222" s="593"/>
      <c r="LTQ222" s="593"/>
      <c r="LTR222" s="593"/>
      <c r="LTS222" s="593"/>
      <c r="LTT222" s="593"/>
      <c r="LTU222" s="593"/>
      <c r="LTV222" s="593"/>
      <c r="LTW222" s="593"/>
      <c r="LTX222" s="593"/>
      <c r="LTY222" s="593"/>
      <c r="LTZ222" s="593"/>
      <c r="LUA222" s="593"/>
      <c r="LUB222" s="593"/>
      <c r="LUC222" s="593"/>
      <c r="LUD222" s="593"/>
      <c r="LUE222" s="593"/>
      <c r="LUF222" s="593"/>
      <c r="LUG222" s="593"/>
      <c r="LUH222" s="593"/>
      <c r="LUI222" s="593"/>
      <c r="LUJ222" s="593"/>
      <c r="LUK222" s="593"/>
      <c r="LUL222" s="593"/>
      <c r="LUM222" s="593"/>
      <c r="LUN222" s="593"/>
      <c r="LUO222" s="593"/>
      <c r="LUP222" s="593"/>
      <c r="LUQ222" s="593"/>
      <c r="LUR222" s="593"/>
      <c r="LUS222" s="593"/>
      <c r="LUT222" s="593"/>
      <c r="LUU222" s="593"/>
      <c r="LUV222" s="593"/>
      <c r="LUW222" s="593"/>
      <c r="LUX222" s="593"/>
      <c r="LUY222" s="593"/>
      <c r="LUZ222" s="593"/>
      <c r="LVA222" s="593"/>
      <c r="LVB222" s="593"/>
      <c r="LVC222" s="593"/>
      <c r="LVD222" s="593"/>
      <c r="LVE222" s="593"/>
      <c r="LVF222" s="593"/>
      <c r="LVG222" s="593"/>
      <c r="LVH222" s="593"/>
      <c r="LVI222" s="593"/>
      <c r="LVJ222" s="593"/>
      <c r="LVK222" s="593"/>
      <c r="LVL222" s="593"/>
      <c r="LVM222" s="593"/>
      <c r="LVN222" s="593"/>
      <c r="LVO222" s="593"/>
      <c r="LVP222" s="593"/>
      <c r="LVQ222" s="593"/>
      <c r="LVR222" s="593"/>
      <c r="LVS222" s="593"/>
      <c r="LVT222" s="593"/>
      <c r="LVU222" s="593"/>
      <c r="LVV222" s="593"/>
      <c r="LVW222" s="593"/>
      <c r="LVX222" s="593"/>
      <c r="LVY222" s="593"/>
      <c r="LVZ222" s="593"/>
      <c r="LWA222" s="593"/>
      <c r="LWB222" s="593"/>
      <c r="LWC222" s="593"/>
      <c r="LWD222" s="593"/>
      <c r="LWE222" s="593"/>
      <c r="LWF222" s="593"/>
      <c r="LWG222" s="593"/>
      <c r="LWH222" s="593"/>
      <c r="LWI222" s="593"/>
      <c r="LWJ222" s="593"/>
      <c r="LWK222" s="593"/>
      <c r="LWL222" s="593"/>
      <c r="LWM222" s="593"/>
      <c r="LWN222" s="593"/>
      <c r="LWO222" s="593"/>
      <c r="LWP222" s="593"/>
      <c r="LWQ222" s="593"/>
      <c r="LWR222" s="593"/>
      <c r="LWS222" s="593"/>
      <c r="LWT222" s="593"/>
      <c r="LWU222" s="593"/>
      <c r="LWV222" s="593"/>
      <c r="LWW222" s="593"/>
      <c r="LWX222" s="593"/>
      <c r="LWY222" s="593"/>
      <c r="LWZ222" s="593"/>
      <c r="LXA222" s="593"/>
      <c r="LXB222" s="593"/>
      <c r="LXC222" s="593"/>
      <c r="LXD222" s="593"/>
      <c r="LXE222" s="593"/>
      <c r="LXF222" s="593"/>
      <c r="LXG222" s="593"/>
      <c r="LXH222" s="593"/>
      <c r="LXI222" s="593"/>
      <c r="LXJ222" s="593"/>
      <c r="LXK222" s="593"/>
      <c r="LXL222" s="593"/>
      <c r="LXM222" s="593"/>
      <c r="LXN222" s="593"/>
      <c r="LXO222" s="593"/>
      <c r="LXP222" s="593"/>
      <c r="LXQ222" s="593"/>
      <c r="LXR222" s="593"/>
      <c r="LXS222" s="593"/>
      <c r="LXT222" s="593"/>
      <c r="LXU222" s="593"/>
      <c r="LXV222" s="593"/>
      <c r="LXW222" s="593"/>
      <c r="LXX222" s="593"/>
      <c r="LXY222" s="593"/>
      <c r="LXZ222" s="593"/>
      <c r="LYA222" s="593"/>
      <c r="LYB222" s="593"/>
      <c r="LYC222" s="593"/>
      <c r="LYD222" s="593"/>
      <c r="LYE222" s="593"/>
      <c r="LYF222" s="593"/>
      <c r="LYG222" s="593"/>
      <c r="LYH222" s="593"/>
      <c r="LYI222" s="593"/>
      <c r="LYJ222" s="593"/>
      <c r="LYK222" s="593"/>
      <c r="LYL222" s="593"/>
      <c r="LYM222" s="593"/>
      <c r="LYN222" s="593"/>
      <c r="LYO222" s="593"/>
      <c r="LYP222" s="593"/>
      <c r="LYQ222" s="593"/>
      <c r="LYR222" s="593"/>
      <c r="LYS222" s="593"/>
      <c r="LYT222" s="593"/>
      <c r="LYU222" s="593"/>
      <c r="LYV222" s="593"/>
      <c r="LYW222" s="593"/>
      <c r="LYX222" s="593"/>
      <c r="LYY222" s="593"/>
      <c r="LYZ222" s="593"/>
      <c r="LZA222" s="593"/>
      <c r="LZB222" s="593"/>
      <c r="LZC222" s="593"/>
      <c r="LZD222" s="593"/>
      <c r="LZE222" s="593"/>
      <c r="LZF222" s="593"/>
      <c r="LZG222" s="593"/>
      <c r="LZH222" s="593"/>
      <c r="LZI222" s="593"/>
      <c r="LZJ222" s="593"/>
      <c r="LZK222" s="593"/>
      <c r="LZL222" s="593"/>
      <c r="LZM222" s="593"/>
      <c r="LZN222" s="593"/>
      <c r="LZO222" s="593"/>
      <c r="LZP222" s="593"/>
      <c r="LZQ222" s="593"/>
      <c r="LZR222" s="593"/>
      <c r="LZS222" s="593"/>
      <c r="LZT222" s="593"/>
      <c r="LZU222" s="593"/>
      <c r="LZV222" s="593"/>
      <c r="LZW222" s="593"/>
      <c r="LZX222" s="593"/>
      <c r="LZY222" s="593"/>
      <c r="LZZ222" s="593"/>
      <c r="MAA222" s="593"/>
      <c r="MAB222" s="593"/>
      <c r="MAC222" s="593"/>
      <c r="MAD222" s="593"/>
      <c r="MAE222" s="593"/>
      <c r="MAF222" s="593"/>
      <c r="MAG222" s="593"/>
      <c r="MAH222" s="593"/>
      <c r="MAI222" s="593"/>
      <c r="MAJ222" s="593"/>
      <c r="MAK222" s="593"/>
      <c r="MAL222" s="593"/>
      <c r="MAM222" s="593"/>
      <c r="MAN222" s="593"/>
      <c r="MAO222" s="593"/>
      <c r="MAP222" s="593"/>
      <c r="MAQ222" s="593"/>
      <c r="MAR222" s="593"/>
      <c r="MAS222" s="593"/>
      <c r="MAT222" s="593"/>
      <c r="MAU222" s="593"/>
      <c r="MAV222" s="593"/>
      <c r="MAW222" s="593"/>
      <c r="MAX222" s="593"/>
      <c r="MAY222" s="593"/>
      <c r="MAZ222" s="593"/>
      <c r="MBA222" s="593"/>
      <c r="MBB222" s="593"/>
      <c r="MBC222" s="593"/>
      <c r="MBD222" s="593"/>
      <c r="MBE222" s="593"/>
      <c r="MBF222" s="593"/>
      <c r="MBG222" s="593"/>
      <c r="MBH222" s="593"/>
      <c r="MBI222" s="593"/>
      <c r="MBJ222" s="593"/>
      <c r="MBK222" s="593"/>
      <c r="MBL222" s="593"/>
      <c r="MBM222" s="593"/>
      <c r="MBN222" s="593"/>
      <c r="MBO222" s="593"/>
      <c r="MBP222" s="593"/>
      <c r="MBQ222" s="593"/>
      <c r="MBR222" s="593"/>
      <c r="MBS222" s="593"/>
      <c r="MBT222" s="593"/>
      <c r="MBU222" s="593"/>
      <c r="MBV222" s="593"/>
      <c r="MBW222" s="593"/>
      <c r="MBX222" s="593"/>
      <c r="MBY222" s="593"/>
      <c r="MBZ222" s="593"/>
      <c r="MCA222" s="593"/>
      <c r="MCB222" s="593"/>
      <c r="MCC222" s="593"/>
      <c r="MCD222" s="593"/>
      <c r="MCE222" s="593"/>
      <c r="MCF222" s="593"/>
      <c r="MCG222" s="593"/>
      <c r="MCH222" s="593"/>
      <c r="MCI222" s="593"/>
      <c r="MCJ222" s="593"/>
      <c r="MCK222" s="593"/>
      <c r="MCL222" s="593"/>
      <c r="MCM222" s="593"/>
      <c r="MCN222" s="593"/>
      <c r="MCO222" s="593"/>
      <c r="MCP222" s="593"/>
      <c r="MCQ222" s="593"/>
      <c r="MCR222" s="593"/>
      <c r="MCS222" s="593"/>
      <c r="MCT222" s="593"/>
      <c r="MCU222" s="593"/>
      <c r="MCV222" s="593"/>
      <c r="MCW222" s="593"/>
      <c r="MCX222" s="593"/>
      <c r="MCY222" s="593"/>
      <c r="MCZ222" s="593"/>
      <c r="MDA222" s="593"/>
      <c r="MDB222" s="593"/>
      <c r="MDC222" s="593"/>
      <c r="MDD222" s="593"/>
      <c r="MDE222" s="593"/>
      <c r="MDF222" s="593"/>
      <c r="MDG222" s="593"/>
      <c r="MDH222" s="593"/>
      <c r="MDI222" s="593"/>
      <c r="MDJ222" s="593"/>
      <c r="MDK222" s="593"/>
      <c r="MDL222" s="593"/>
      <c r="MDM222" s="593"/>
      <c r="MDN222" s="593"/>
      <c r="MDO222" s="593"/>
      <c r="MDP222" s="593"/>
      <c r="MDQ222" s="593"/>
      <c r="MDR222" s="593"/>
      <c r="MDS222" s="593"/>
      <c r="MDT222" s="593"/>
      <c r="MDU222" s="593"/>
      <c r="MDV222" s="593"/>
      <c r="MDW222" s="593"/>
      <c r="MDX222" s="593"/>
      <c r="MDY222" s="593"/>
      <c r="MDZ222" s="593"/>
      <c r="MEA222" s="593"/>
      <c r="MEB222" s="593"/>
      <c r="MEC222" s="593"/>
      <c r="MED222" s="593"/>
      <c r="MEE222" s="593"/>
      <c r="MEF222" s="593"/>
      <c r="MEG222" s="593"/>
      <c r="MEH222" s="593"/>
      <c r="MEI222" s="593"/>
      <c r="MEJ222" s="593"/>
      <c r="MEK222" s="593"/>
      <c r="MEL222" s="593"/>
      <c r="MEM222" s="593"/>
      <c r="MEN222" s="593"/>
      <c r="MEO222" s="593"/>
      <c r="MEP222" s="593"/>
      <c r="MEQ222" s="593"/>
      <c r="MER222" s="593"/>
      <c r="MES222" s="593"/>
      <c r="MET222" s="593"/>
      <c r="MEU222" s="593"/>
      <c r="MEV222" s="593"/>
      <c r="MEW222" s="593"/>
      <c r="MEX222" s="593"/>
      <c r="MEY222" s="593"/>
      <c r="MEZ222" s="593"/>
      <c r="MFA222" s="593"/>
      <c r="MFB222" s="593"/>
      <c r="MFC222" s="593"/>
      <c r="MFD222" s="593"/>
      <c r="MFE222" s="593"/>
      <c r="MFF222" s="593"/>
      <c r="MFG222" s="593"/>
      <c r="MFH222" s="593"/>
      <c r="MFI222" s="593"/>
      <c r="MFJ222" s="593"/>
      <c r="MFK222" s="593"/>
      <c r="MFL222" s="593"/>
      <c r="MFM222" s="593"/>
      <c r="MFN222" s="593"/>
      <c r="MFO222" s="593"/>
      <c r="MFP222" s="593"/>
      <c r="MFQ222" s="593"/>
      <c r="MFR222" s="593"/>
      <c r="MFS222" s="593"/>
      <c r="MFT222" s="593"/>
      <c r="MFU222" s="593"/>
      <c r="MFV222" s="593"/>
      <c r="MFW222" s="593"/>
      <c r="MFX222" s="593"/>
      <c r="MFY222" s="593"/>
      <c r="MFZ222" s="593"/>
      <c r="MGA222" s="593"/>
      <c r="MGB222" s="593"/>
      <c r="MGC222" s="593"/>
      <c r="MGD222" s="593"/>
      <c r="MGE222" s="593"/>
      <c r="MGF222" s="593"/>
      <c r="MGG222" s="593"/>
      <c r="MGH222" s="593"/>
      <c r="MGI222" s="593"/>
      <c r="MGJ222" s="593"/>
      <c r="MGK222" s="593"/>
      <c r="MGL222" s="593"/>
      <c r="MGM222" s="593"/>
      <c r="MGN222" s="593"/>
      <c r="MGO222" s="593"/>
      <c r="MGP222" s="593"/>
      <c r="MGQ222" s="593"/>
      <c r="MGR222" s="593"/>
      <c r="MGS222" s="593"/>
      <c r="MGT222" s="593"/>
      <c r="MGU222" s="593"/>
      <c r="MGV222" s="593"/>
      <c r="MGW222" s="593"/>
      <c r="MGX222" s="593"/>
      <c r="MGY222" s="593"/>
      <c r="MGZ222" s="593"/>
      <c r="MHA222" s="593"/>
      <c r="MHB222" s="593"/>
      <c r="MHC222" s="593"/>
      <c r="MHD222" s="593"/>
      <c r="MHE222" s="593"/>
      <c r="MHF222" s="593"/>
      <c r="MHG222" s="593"/>
      <c r="MHH222" s="593"/>
      <c r="MHI222" s="593"/>
      <c r="MHJ222" s="593"/>
      <c r="MHK222" s="593"/>
      <c r="MHL222" s="593"/>
      <c r="MHM222" s="593"/>
      <c r="MHN222" s="593"/>
      <c r="MHO222" s="593"/>
      <c r="MHP222" s="593"/>
      <c r="MHQ222" s="593"/>
      <c r="MHR222" s="593"/>
      <c r="MHS222" s="593"/>
      <c r="MHT222" s="593"/>
      <c r="MHU222" s="593"/>
      <c r="MHV222" s="593"/>
      <c r="MHW222" s="593"/>
      <c r="MHX222" s="593"/>
      <c r="MHY222" s="593"/>
      <c r="MHZ222" s="593"/>
      <c r="MIA222" s="593"/>
      <c r="MIB222" s="593"/>
      <c r="MIC222" s="593"/>
      <c r="MID222" s="593"/>
      <c r="MIE222" s="593"/>
      <c r="MIF222" s="593"/>
      <c r="MIG222" s="593"/>
      <c r="MIH222" s="593"/>
      <c r="MII222" s="593"/>
      <c r="MIJ222" s="593"/>
      <c r="MIK222" s="593"/>
      <c r="MIL222" s="593"/>
      <c r="MIM222" s="593"/>
      <c r="MIN222" s="593"/>
      <c r="MIO222" s="593"/>
      <c r="MIP222" s="593"/>
      <c r="MIQ222" s="593"/>
      <c r="MIR222" s="593"/>
      <c r="MIS222" s="593"/>
      <c r="MIT222" s="593"/>
      <c r="MIU222" s="593"/>
      <c r="MIV222" s="593"/>
      <c r="MIW222" s="593"/>
      <c r="MIX222" s="593"/>
      <c r="MIY222" s="593"/>
      <c r="MIZ222" s="593"/>
      <c r="MJA222" s="593"/>
      <c r="MJB222" s="593"/>
      <c r="MJC222" s="593"/>
      <c r="MJD222" s="593"/>
      <c r="MJE222" s="593"/>
      <c r="MJF222" s="593"/>
      <c r="MJG222" s="593"/>
      <c r="MJH222" s="593"/>
      <c r="MJI222" s="593"/>
      <c r="MJJ222" s="593"/>
      <c r="MJK222" s="593"/>
      <c r="MJL222" s="593"/>
      <c r="MJM222" s="593"/>
      <c r="MJN222" s="593"/>
      <c r="MJO222" s="593"/>
      <c r="MJP222" s="593"/>
      <c r="MJQ222" s="593"/>
      <c r="MJR222" s="593"/>
      <c r="MJS222" s="593"/>
      <c r="MJT222" s="593"/>
      <c r="MJU222" s="593"/>
      <c r="MJV222" s="593"/>
      <c r="MJW222" s="593"/>
      <c r="MJX222" s="593"/>
      <c r="MJY222" s="593"/>
      <c r="MJZ222" s="593"/>
      <c r="MKA222" s="593"/>
      <c r="MKB222" s="593"/>
      <c r="MKC222" s="593"/>
      <c r="MKD222" s="593"/>
      <c r="MKE222" s="593"/>
      <c r="MKF222" s="593"/>
      <c r="MKG222" s="593"/>
      <c r="MKH222" s="593"/>
      <c r="MKI222" s="593"/>
      <c r="MKJ222" s="593"/>
      <c r="MKK222" s="593"/>
      <c r="MKL222" s="593"/>
      <c r="MKM222" s="593"/>
      <c r="MKN222" s="593"/>
      <c r="MKO222" s="593"/>
      <c r="MKP222" s="593"/>
      <c r="MKQ222" s="593"/>
      <c r="MKR222" s="593"/>
      <c r="MKS222" s="593"/>
      <c r="MKT222" s="593"/>
      <c r="MKU222" s="593"/>
      <c r="MKV222" s="593"/>
      <c r="MKW222" s="593"/>
      <c r="MKX222" s="593"/>
      <c r="MKY222" s="593"/>
      <c r="MKZ222" s="593"/>
      <c r="MLA222" s="593"/>
      <c r="MLB222" s="593"/>
      <c r="MLC222" s="593"/>
      <c r="MLD222" s="593"/>
      <c r="MLE222" s="593"/>
      <c r="MLF222" s="593"/>
      <c r="MLG222" s="593"/>
      <c r="MLH222" s="593"/>
      <c r="MLI222" s="593"/>
      <c r="MLJ222" s="593"/>
      <c r="MLK222" s="593"/>
      <c r="MLL222" s="593"/>
      <c r="MLM222" s="593"/>
      <c r="MLN222" s="593"/>
      <c r="MLO222" s="593"/>
      <c r="MLP222" s="593"/>
      <c r="MLQ222" s="593"/>
      <c r="MLR222" s="593"/>
      <c r="MLS222" s="593"/>
      <c r="MLT222" s="593"/>
      <c r="MLU222" s="593"/>
      <c r="MLV222" s="593"/>
      <c r="MLW222" s="593"/>
      <c r="MLX222" s="593"/>
      <c r="MLY222" s="593"/>
      <c r="MLZ222" s="593"/>
      <c r="MMA222" s="593"/>
      <c r="MMB222" s="593"/>
      <c r="MMC222" s="593"/>
      <c r="MMD222" s="593"/>
      <c r="MME222" s="593"/>
      <c r="MMF222" s="593"/>
      <c r="MMG222" s="593"/>
      <c r="MMH222" s="593"/>
      <c r="MMI222" s="593"/>
      <c r="MMJ222" s="593"/>
      <c r="MMK222" s="593"/>
      <c r="MML222" s="593"/>
      <c r="MMM222" s="593"/>
      <c r="MMN222" s="593"/>
      <c r="MMO222" s="593"/>
      <c r="MMP222" s="593"/>
      <c r="MMQ222" s="593"/>
      <c r="MMR222" s="593"/>
      <c r="MMS222" s="593"/>
      <c r="MMT222" s="593"/>
      <c r="MMU222" s="593"/>
      <c r="MMV222" s="593"/>
      <c r="MMW222" s="593"/>
      <c r="MMX222" s="593"/>
      <c r="MMY222" s="593"/>
      <c r="MMZ222" s="593"/>
      <c r="MNA222" s="593"/>
      <c r="MNB222" s="593"/>
      <c r="MNC222" s="593"/>
      <c r="MND222" s="593"/>
      <c r="MNE222" s="593"/>
      <c r="MNF222" s="593"/>
      <c r="MNG222" s="593"/>
      <c r="MNH222" s="593"/>
      <c r="MNI222" s="593"/>
      <c r="MNJ222" s="593"/>
      <c r="MNK222" s="593"/>
      <c r="MNL222" s="593"/>
      <c r="MNM222" s="593"/>
      <c r="MNN222" s="593"/>
      <c r="MNO222" s="593"/>
      <c r="MNP222" s="593"/>
      <c r="MNQ222" s="593"/>
      <c r="MNR222" s="593"/>
      <c r="MNS222" s="593"/>
      <c r="MNT222" s="593"/>
      <c r="MNU222" s="593"/>
      <c r="MNV222" s="593"/>
      <c r="MNW222" s="593"/>
      <c r="MNX222" s="593"/>
      <c r="MNY222" s="593"/>
      <c r="MNZ222" s="593"/>
      <c r="MOA222" s="593"/>
      <c r="MOB222" s="593"/>
      <c r="MOC222" s="593"/>
      <c r="MOD222" s="593"/>
      <c r="MOE222" s="593"/>
      <c r="MOF222" s="593"/>
      <c r="MOG222" s="593"/>
      <c r="MOH222" s="593"/>
      <c r="MOI222" s="593"/>
      <c r="MOJ222" s="593"/>
      <c r="MOK222" s="593"/>
      <c r="MOL222" s="593"/>
      <c r="MOM222" s="593"/>
      <c r="MON222" s="593"/>
      <c r="MOO222" s="593"/>
      <c r="MOP222" s="593"/>
      <c r="MOQ222" s="593"/>
      <c r="MOR222" s="593"/>
      <c r="MOS222" s="593"/>
      <c r="MOT222" s="593"/>
      <c r="MOU222" s="593"/>
      <c r="MOV222" s="593"/>
      <c r="MOW222" s="593"/>
      <c r="MOX222" s="593"/>
      <c r="MOY222" s="593"/>
      <c r="MOZ222" s="593"/>
      <c r="MPA222" s="593"/>
      <c r="MPB222" s="593"/>
      <c r="MPC222" s="593"/>
      <c r="MPD222" s="593"/>
      <c r="MPE222" s="593"/>
      <c r="MPF222" s="593"/>
      <c r="MPG222" s="593"/>
      <c r="MPH222" s="593"/>
      <c r="MPI222" s="593"/>
      <c r="MPJ222" s="593"/>
      <c r="MPK222" s="593"/>
      <c r="MPL222" s="593"/>
      <c r="MPM222" s="593"/>
      <c r="MPN222" s="593"/>
      <c r="MPO222" s="593"/>
      <c r="MPP222" s="593"/>
      <c r="MPQ222" s="593"/>
      <c r="MPR222" s="593"/>
      <c r="MPS222" s="593"/>
      <c r="MPT222" s="593"/>
      <c r="MPU222" s="593"/>
      <c r="MPV222" s="593"/>
      <c r="MPW222" s="593"/>
      <c r="MPX222" s="593"/>
      <c r="MPY222" s="593"/>
      <c r="MPZ222" s="593"/>
      <c r="MQA222" s="593"/>
      <c r="MQB222" s="593"/>
      <c r="MQC222" s="593"/>
      <c r="MQD222" s="593"/>
      <c r="MQE222" s="593"/>
      <c r="MQF222" s="593"/>
      <c r="MQG222" s="593"/>
      <c r="MQH222" s="593"/>
      <c r="MQI222" s="593"/>
      <c r="MQJ222" s="593"/>
      <c r="MQK222" s="593"/>
      <c r="MQL222" s="593"/>
      <c r="MQM222" s="593"/>
      <c r="MQN222" s="593"/>
      <c r="MQO222" s="593"/>
      <c r="MQP222" s="593"/>
      <c r="MQQ222" s="593"/>
      <c r="MQR222" s="593"/>
      <c r="MQS222" s="593"/>
      <c r="MQT222" s="593"/>
      <c r="MQU222" s="593"/>
      <c r="MQV222" s="593"/>
      <c r="MQW222" s="593"/>
      <c r="MQX222" s="593"/>
      <c r="MQY222" s="593"/>
      <c r="MQZ222" s="593"/>
      <c r="MRA222" s="593"/>
      <c r="MRB222" s="593"/>
      <c r="MRC222" s="593"/>
      <c r="MRD222" s="593"/>
      <c r="MRE222" s="593"/>
      <c r="MRF222" s="593"/>
      <c r="MRG222" s="593"/>
      <c r="MRH222" s="593"/>
      <c r="MRI222" s="593"/>
      <c r="MRJ222" s="593"/>
      <c r="MRK222" s="593"/>
      <c r="MRL222" s="593"/>
      <c r="MRM222" s="593"/>
      <c r="MRN222" s="593"/>
      <c r="MRO222" s="593"/>
      <c r="MRP222" s="593"/>
      <c r="MRQ222" s="593"/>
      <c r="MRR222" s="593"/>
      <c r="MRS222" s="593"/>
      <c r="MRT222" s="593"/>
      <c r="MRU222" s="593"/>
      <c r="MRV222" s="593"/>
      <c r="MRW222" s="593"/>
      <c r="MRX222" s="593"/>
      <c r="MRY222" s="593"/>
      <c r="MRZ222" s="593"/>
      <c r="MSA222" s="593"/>
      <c r="MSB222" s="593"/>
      <c r="MSC222" s="593"/>
      <c r="MSD222" s="593"/>
      <c r="MSE222" s="593"/>
      <c r="MSF222" s="593"/>
      <c r="MSG222" s="593"/>
      <c r="MSH222" s="593"/>
      <c r="MSI222" s="593"/>
      <c r="MSJ222" s="593"/>
      <c r="MSK222" s="593"/>
      <c r="MSL222" s="593"/>
      <c r="MSM222" s="593"/>
      <c r="MSN222" s="593"/>
      <c r="MSO222" s="593"/>
      <c r="MSP222" s="593"/>
      <c r="MSQ222" s="593"/>
      <c r="MSR222" s="593"/>
      <c r="MSS222" s="593"/>
      <c r="MST222" s="593"/>
      <c r="MSU222" s="593"/>
      <c r="MSV222" s="593"/>
      <c r="MSW222" s="593"/>
      <c r="MSX222" s="593"/>
      <c r="MSY222" s="593"/>
      <c r="MSZ222" s="593"/>
      <c r="MTA222" s="593"/>
      <c r="MTB222" s="593"/>
      <c r="MTC222" s="593"/>
      <c r="MTD222" s="593"/>
      <c r="MTE222" s="593"/>
      <c r="MTF222" s="593"/>
      <c r="MTG222" s="593"/>
      <c r="MTH222" s="593"/>
      <c r="MTI222" s="593"/>
      <c r="MTJ222" s="593"/>
      <c r="MTK222" s="593"/>
      <c r="MTL222" s="593"/>
      <c r="MTM222" s="593"/>
      <c r="MTN222" s="593"/>
      <c r="MTO222" s="593"/>
      <c r="MTP222" s="593"/>
      <c r="MTQ222" s="593"/>
      <c r="MTR222" s="593"/>
      <c r="MTS222" s="593"/>
      <c r="MTT222" s="593"/>
      <c r="MTU222" s="593"/>
      <c r="MTV222" s="593"/>
      <c r="MTW222" s="593"/>
      <c r="MTX222" s="593"/>
      <c r="MTY222" s="593"/>
      <c r="MTZ222" s="593"/>
      <c r="MUA222" s="593"/>
      <c r="MUB222" s="593"/>
      <c r="MUC222" s="593"/>
      <c r="MUD222" s="593"/>
      <c r="MUE222" s="593"/>
      <c r="MUF222" s="593"/>
      <c r="MUG222" s="593"/>
      <c r="MUH222" s="593"/>
      <c r="MUI222" s="593"/>
      <c r="MUJ222" s="593"/>
      <c r="MUK222" s="593"/>
      <c r="MUL222" s="593"/>
      <c r="MUM222" s="593"/>
      <c r="MUN222" s="593"/>
      <c r="MUO222" s="593"/>
      <c r="MUP222" s="593"/>
      <c r="MUQ222" s="593"/>
      <c r="MUR222" s="593"/>
      <c r="MUS222" s="593"/>
      <c r="MUT222" s="593"/>
      <c r="MUU222" s="593"/>
      <c r="MUV222" s="593"/>
      <c r="MUW222" s="593"/>
      <c r="MUX222" s="593"/>
      <c r="MUY222" s="593"/>
      <c r="MUZ222" s="593"/>
      <c r="MVA222" s="593"/>
      <c r="MVB222" s="593"/>
      <c r="MVC222" s="593"/>
      <c r="MVD222" s="593"/>
      <c r="MVE222" s="593"/>
      <c r="MVF222" s="593"/>
      <c r="MVG222" s="593"/>
      <c r="MVH222" s="593"/>
      <c r="MVI222" s="593"/>
      <c r="MVJ222" s="593"/>
      <c r="MVK222" s="593"/>
      <c r="MVL222" s="593"/>
      <c r="MVM222" s="593"/>
      <c r="MVN222" s="593"/>
      <c r="MVO222" s="593"/>
      <c r="MVP222" s="593"/>
      <c r="MVQ222" s="593"/>
      <c r="MVR222" s="593"/>
      <c r="MVS222" s="593"/>
      <c r="MVT222" s="593"/>
      <c r="MVU222" s="593"/>
      <c r="MVV222" s="593"/>
      <c r="MVW222" s="593"/>
      <c r="MVX222" s="593"/>
      <c r="MVY222" s="593"/>
      <c r="MVZ222" s="593"/>
      <c r="MWA222" s="593"/>
      <c r="MWB222" s="593"/>
      <c r="MWC222" s="593"/>
      <c r="MWD222" s="593"/>
      <c r="MWE222" s="593"/>
      <c r="MWF222" s="593"/>
      <c r="MWG222" s="593"/>
      <c r="MWH222" s="593"/>
      <c r="MWI222" s="593"/>
      <c r="MWJ222" s="593"/>
      <c r="MWK222" s="593"/>
      <c r="MWL222" s="593"/>
      <c r="MWM222" s="593"/>
      <c r="MWN222" s="593"/>
      <c r="MWO222" s="593"/>
      <c r="MWP222" s="593"/>
      <c r="MWQ222" s="593"/>
      <c r="MWR222" s="593"/>
      <c r="MWS222" s="593"/>
      <c r="MWT222" s="593"/>
      <c r="MWU222" s="593"/>
      <c r="MWV222" s="593"/>
      <c r="MWW222" s="593"/>
      <c r="MWX222" s="593"/>
      <c r="MWY222" s="593"/>
      <c r="MWZ222" s="593"/>
      <c r="MXA222" s="593"/>
      <c r="MXB222" s="593"/>
      <c r="MXC222" s="593"/>
      <c r="MXD222" s="593"/>
      <c r="MXE222" s="593"/>
      <c r="MXF222" s="593"/>
      <c r="MXG222" s="593"/>
      <c r="MXH222" s="593"/>
      <c r="MXI222" s="593"/>
      <c r="MXJ222" s="593"/>
      <c r="MXK222" s="593"/>
      <c r="MXL222" s="593"/>
      <c r="MXM222" s="593"/>
      <c r="MXN222" s="593"/>
      <c r="MXO222" s="593"/>
      <c r="MXP222" s="593"/>
      <c r="MXQ222" s="593"/>
      <c r="MXR222" s="593"/>
      <c r="MXS222" s="593"/>
      <c r="MXT222" s="593"/>
      <c r="MXU222" s="593"/>
      <c r="MXV222" s="593"/>
      <c r="MXW222" s="593"/>
      <c r="MXX222" s="593"/>
      <c r="MXY222" s="593"/>
      <c r="MXZ222" s="593"/>
      <c r="MYA222" s="593"/>
      <c r="MYB222" s="593"/>
      <c r="MYC222" s="593"/>
      <c r="MYD222" s="593"/>
      <c r="MYE222" s="593"/>
      <c r="MYF222" s="593"/>
      <c r="MYG222" s="593"/>
      <c r="MYH222" s="593"/>
      <c r="MYI222" s="593"/>
      <c r="MYJ222" s="593"/>
      <c r="MYK222" s="593"/>
      <c r="MYL222" s="593"/>
      <c r="MYM222" s="593"/>
      <c r="MYN222" s="593"/>
      <c r="MYO222" s="593"/>
      <c r="MYP222" s="593"/>
      <c r="MYQ222" s="593"/>
      <c r="MYR222" s="593"/>
      <c r="MYS222" s="593"/>
      <c r="MYT222" s="593"/>
      <c r="MYU222" s="593"/>
      <c r="MYV222" s="593"/>
      <c r="MYW222" s="593"/>
      <c r="MYX222" s="593"/>
      <c r="MYY222" s="593"/>
      <c r="MYZ222" s="593"/>
      <c r="MZA222" s="593"/>
      <c r="MZB222" s="593"/>
      <c r="MZC222" s="593"/>
      <c r="MZD222" s="593"/>
      <c r="MZE222" s="593"/>
      <c r="MZF222" s="593"/>
      <c r="MZG222" s="593"/>
      <c r="MZH222" s="593"/>
      <c r="MZI222" s="593"/>
      <c r="MZJ222" s="593"/>
      <c r="MZK222" s="593"/>
      <c r="MZL222" s="593"/>
      <c r="MZM222" s="593"/>
      <c r="MZN222" s="593"/>
      <c r="MZO222" s="593"/>
      <c r="MZP222" s="593"/>
      <c r="MZQ222" s="593"/>
      <c r="MZR222" s="593"/>
      <c r="MZS222" s="593"/>
      <c r="MZT222" s="593"/>
      <c r="MZU222" s="593"/>
      <c r="MZV222" s="593"/>
      <c r="MZW222" s="593"/>
      <c r="MZX222" s="593"/>
      <c r="MZY222" s="593"/>
      <c r="MZZ222" s="593"/>
      <c r="NAA222" s="593"/>
      <c r="NAB222" s="593"/>
      <c r="NAC222" s="593"/>
      <c r="NAD222" s="593"/>
      <c r="NAE222" s="593"/>
      <c r="NAF222" s="593"/>
      <c r="NAG222" s="593"/>
      <c r="NAH222" s="593"/>
      <c r="NAI222" s="593"/>
      <c r="NAJ222" s="593"/>
      <c r="NAK222" s="593"/>
      <c r="NAL222" s="593"/>
      <c r="NAM222" s="593"/>
      <c r="NAN222" s="593"/>
      <c r="NAO222" s="593"/>
      <c r="NAP222" s="593"/>
      <c r="NAQ222" s="593"/>
      <c r="NAR222" s="593"/>
      <c r="NAS222" s="593"/>
      <c r="NAT222" s="593"/>
      <c r="NAU222" s="593"/>
      <c r="NAV222" s="593"/>
      <c r="NAW222" s="593"/>
      <c r="NAX222" s="593"/>
      <c r="NAY222" s="593"/>
      <c r="NAZ222" s="593"/>
      <c r="NBA222" s="593"/>
      <c r="NBB222" s="593"/>
      <c r="NBC222" s="593"/>
      <c r="NBD222" s="593"/>
      <c r="NBE222" s="593"/>
      <c r="NBF222" s="593"/>
      <c r="NBG222" s="593"/>
      <c r="NBH222" s="593"/>
      <c r="NBI222" s="593"/>
      <c r="NBJ222" s="593"/>
      <c r="NBK222" s="593"/>
      <c r="NBL222" s="593"/>
      <c r="NBM222" s="593"/>
      <c r="NBN222" s="593"/>
      <c r="NBO222" s="593"/>
      <c r="NBP222" s="593"/>
      <c r="NBQ222" s="593"/>
      <c r="NBR222" s="593"/>
      <c r="NBS222" s="593"/>
      <c r="NBT222" s="593"/>
      <c r="NBU222" s="593"/>
      <c r="NBV222" s="593"/>
      <c r="NBW222" s="593"/>
      <c r="NBX222" s="593"/>
      <c r="NBY222" s="593"/>
      <c r="NBZ222" s="593"/>
      <c r="NCA222" s="593"/>
      <c r="NCB222" s="593"/>
      <c r="NCC222" s="593"/>
      <c r="NCD222" s="593"/>
      <c r="NCE222" s="593"/>
      <c r="NCF222" s="593"/>
      <c r="NCG222" s="593"/>
      <c r="NCH222" s="593"/>
      <c r="NCI222" s="593"/>
      <c r="NCJ222" s="593"/>
      <c r="NCK222" s="593"/>
      <c r="NCL222" s="593"/>
      <c r="NCM222" s="593"/>
      <c r="NCN222" s="593"/>
      <c r="NCO222" s="593"/>
      <c r="NCP222" s="593"/>
      <c r="NCQ222" s="593"/>
      <c r="NCR222" s="593"/>
      <c r="NCS222" s="593"/>
      <c r="NCT222" s="593"/>
      <c r="NCU222" s="593"/>
      <c r="NCV222" s="593"/>
      <c r="NCW222" s="593"/>
      <c r="NCX222" s="593"/>
      <c r="NCY222" s="593"/>
      <c r="NCZ222" s="593"/>
      <c r="NDA222" s="593"/>
      <c r="NDB222" s="593"/>
      <c r="NDC222" s="593"/>
      <c r="NDD222" s="593"/>
      <c r="NDE222" s="593"/>
      <c r="NDF222" s="593"/>
      <c r="NDG222" s="593"/>
      <c r="NDH222" s="593"/>
      <c r="NDI222" s="593"/>
      <c r="NDJ222" s="593"/>
      <c r="NDK222" s="593"/>
      <c r="NDL222" s="593"/>
      <c r="NDM222" s="593"/>
      <c r="NDN222" s="593"/>
      <c r="NDO222" s="593"/>
      <c r="NDP222" s="593"/>
      <c r="NDQ222" s="593"/>
      <c r="NDR222" s="593"/>
      <c r="NDS222" s="593"/>
      <c r="NDT222" s="593"/>
      <c r="NDU222" s="593"/>
      <c r="NDV222" s="593"/>
      <c r="NDW222" s="593"/>
      <c r="NDX222" s="593"/>
      <c r="NDY222" s="593"/>
      <c r="NDZ222" s="593"/>
      <c r="NEA222" s="593"/>
      <c r="NEB222" s="593"/>
      <c r="NEC222" s="593"/>
      <c r="NED222" s="593"/>
      <c r="NEE222" s="593"/>
      <c r="NEF222" s="593"/>
      <c r="NEG222" s="593"/>
      <c r="NEH222" s="593"/>
      <c r="NEI222" s="593"/>
      <c r="NEJ222" s="593"/>
      <c r="NEK222" s="593"/>
      <c r="NEL222" s="593"/>
      <c r="NEM222" s="593"/>
      <c r="NEN222" s="593"/>
      <c r="NEO222" s="593"/>
      <c r="NEP222" s="593"/>
      <c r="NEQ222" s="593"/>
      <c r="NER222" s="593"/>
      <c r="NES222" s="593"/>
      <c r="NET222" s="593"/>
      <c r="NEU222" s="593"/>
      <c r="NEV222" s="593"/>
      <c r="NEW222" s="593"/>
      <c r="NEX222" s="593"/>
      <c r="NEY222" s="593"/>
      <c r="NEZ222" s="593"/>
      <c r="NFA222" s="593"/>
      <c r="NFB222" s="593"/>
      <c r="NFC222" s="593"/>
      <c r="NFD222" s="593"/>
      <c r="NFE222" s="593"/>
      <c r="NFF222" s="593"/>
      <c r="NFG222" s="593"/>
      <c r="NFH222" s="593"/>
      <c r="NFI222" s="593"/>
      <c r="NFJ222" s="593"/>
      <c r="NFK222" s="593"/>
      <c r="NFL222" s="593"/>
      <c r="NFM222" s="593"/>
      <c r="NFN222" s="593"/>
      <c r="NFO222" s="593"/>
      <c r="NFP222" s="593"/>
      <c r="NFQ222" s="593"/>
      <c r="NFR222" s="593"/>
      <c r="NFS222" s="593"/>
      <c r="NFT222" s="593"/>
      <c r="NFU222" s="593"/>
      <c r="NFV222" s="593"/>
      <c r="NFW222" s="593"/>
      <c r="NFX222" s="593"/>
      <c r="NFY222" s="593"/>
      <c r="NFZ222" s="593"/>
      <c r="NGA222" s="593"/>
      <c r="NGB222" s="593"/>
      <c r="NGC222" s="593"/>
      <c r="NGD222" s="593"/>
      <c r="NGE222" s="593"/>
      <c r="NGF222" s="593"/>
      <c r="NGG222" s="593"/>
      <c r="NGH222" s="593"/>
      <c r="NGI222" s="593"/>
      <c r="NGJ222" s="593"/>
      <c r="NGK222" s="593"/>
      <c r="NGL222" s="593"/>
      <c r="NGM222" s="593"/>
      <c r="NGN222" s="593"/>
      <c r="NGO222" s="593"/>
      <c r="NGP222" s="593"/>
      <c r="NGQ222" s="593"/>
      <c r="NGR222" s="593"/>
      <c r="NGS222" s="593"/>
      <c r="NGT222" s="593"/>
      <c r="NGU222" s="593"/>
      <c r="NGV222" s="593"/>
      <c r="NGW222" s="593"/>
      <c r="NGX222" s="593"/>
      <c r="NGY222" s="593"/>
      <c r="NGZ222" s="593"/>
      <c r="NHA222" s="593"/>
      <c r="NHB222" s="593"/>
      <c r="NHC222" s="593"/>
      <c r="NHD222" s="593"/>
      <c r="NHE222" s="593"/>
      <c r="NHF222" s="593"/>
      <c r="NHG222" s="593"/>
      <c r="NHH222" s="593"/>
      <c r="NHI222" s="593"/>
      <c r="NHJ222" s="593"/>
      <c r="NHK222" s="593"/>
      <c r="NHL222" s="593"/>
      <c r="NHM222" s="593"/>
      <c r="NHN222" s="593"/>
      <c r="NHO222" s="593"/>
      <c r="NHP222" s="593"/>
      <c r="NHQ222" s="593"/>
      <c r="NHR222" s="593"/>
      <c r="NHS222" s="593"/>
      <c r="NHT222" s="593"/>
      <c r="NHU222" s="593"/>
      <c r="NHV222" s="593"/>
      <c r="NHW222" s="593"/>
      <c r="NHX222" s="593"/>
      <c r="NHY222" s="593"/>
      <c r="NHZ222" s="593"/>
      <c r="NIA222" s="593"/>
      <c r="NIB222" s="593"/>
      <c r="NIC222" s="593"/>
      <c r="NID222" s="593"/>
      <c r="NIE222" s="593"/>
      <c r="NIF222" s="593"/>
      <c r="NIG222" s="593"/>
      <c r="NIH222" s="593"/>
      <c r="NII222" s="593"/>
      <c r="NIJ222" s="593"/>
      <c r="NIK222" s="593"/>
      <c r="NIL222" s="593"/>
      <c r="NIM222" s="593"/>
      <c r="NIN222" s="593"/>
      <c r="NIO222" s="593"/>
      <c r="NIP222" s="593"/>
      <c r="NIQ222" s="593"/>
      <c r="NIR222" s="593"/>
      <c r="NIS222" s="593"/>
      <c r="NIT222" s="593"/>
      <c r="NIU222" s="593"/>
      <c r="NIV222" s="593"/>
      <c r="NIW222" s="593"/>
      <c r="NIX222" s="593"/>
      <c r="NIY222" s="593"/>
      <c r="NIZ222" s="593"/>
      <c r="NJA222" s="593"/>
      <c r="NJB222" s="593"/>
      <c r="NJC222" s="593"/>
      <c r="NJD222" s="593"/>
      <c r="NJE222" s="593"/>
      <c r="NJF222" s="593"/>
      <c r="NJG222" s="593"/>
      <c r="NJH222" s="593"/>
      <c r="NJI222" s="593"/>
      <c r="NJJ222" s="593"/>
      <c r="NJK222" s="593"/>
      <c r="NJL222" s="593"/>
      <c r="NJM222" s="593"/>
      <c r="NJN222" s="593"/>
      <c r="NJO222" s="593"/>
      <c r="NJP222" s="593"/>
      <c r="NJQ222" s="593"/>
      <c r="NJR222" s="593"/>
      <c r="NJS222" s="593"/>
      <c r="NJT222" s="593"/>
      <c r="NJU222" s="593"/>
      <c r="NJV222" s="593"/>
      <c r="NJW222" s="593"/>
      <c r="NJX222" s="593"/>
      <c r="NJY222" s="593"/>
      <c r="NJZ222" s="593"/>
      <c r="NKA222" s="593"/>
      <c r="NKB222" s="593"/>
      <c r="NKC222" s="593"/>
      <c r="NKD222" s="593"/>
      <c r="NKE222" s="593"/>
      <c r="NKF222" s="593"/>
      <c r="NKG222" s="593"/>
      <c r="NKH222" s="593"/>
      <c r="NKI222" s="593"/>
      <c r="NKJ222" s="593"/>
      <c r="NKK222" s="593"/>
      <c r="NKL222" s="593"/>
      <c r="NKM222" s="593"/>
      <c r="NKN222" s="593"/>
      <c r="NKO222" s="593"/>
      <c r="NKP222" s="593"/>
      <c r="NKQ222" s="593"/>
      <c r="NKR222" s="593"/>
      <c r="NKS222" s="593"/>
      <c r="NKT222" s="593"/>
      <c r="NKU222" s="593"/>
      <c r="NKV222" s="593"/>
      <c r="NKW222" s="593"/>
      <c r="NKX222" s="593"/>
      <c r="NKY222" s="593"/>
      <c r="NKZ222" s="593"/>
      <c r="NLA222" s="593"/>
      <c r="NLB222" s="593"/>
      <c r="NLC222" s="593"/>
      <c r="NLD222" s="593"/>
      <c r="NLE222" s="593"/>
      <c r="NLF222" s="593"/>
      <c r="NLG222" s="593"/>
      <c r="NLH222" s="593"/>
      <c r="NLI222" s="593"/>
      <c r="NLJ222" s="593"/>
      <c r="NLK222" s="593"/>
      <c r="NLL222" s="593"/>
      <c r="NLM222" s="593"/>
      <c r="NLN222" s="593"/>
      <c r="NLO222" s="593"/>
      <c r="NLP222" s="593"/>
      <c r="NLQ222" s="593"/>
      <c r="NLR222" s="593"/>
      <c r="NLS222" s="593"/>
      <c r="NLT222" s="593"/>
      <c r="NLU222" s="593"/>
      <c r="NLV222" s="593"/>
      <c r="NLW222" s="593"/>
      <c r="NLX222" s="593"/>
      <c r="NLY222" s="593"/>
      <c r="NLZ222" s="593"/>
      <c r="NMA222" s="593"/>
      <c r="NMB222" s="593"/>
      <c r="NMC222" s="593"/>
      <c r="NMD222" s="593"/>
      <c r="NME222" s="593"/>
      <c r="NMF222" s="593"/>
      <c r="NMG222" s="593"/>
      <c r="NMH222" s="593"/>
      <c r="NMI222" s="593"/>
      <c r="NMJ222" s="593"/>
      <c r="NMK222" s="593"/>
      <c r="NML222" s="593"/>
      <c r="NMM222" s="593"/>
      <c r="NMN222" s="593"/>
      <c r="NMO222" s="593"/>
      <c r="NMP222" s="593"/>
      <c r="NMQ222" s="593"/>
      <c r="NMR222" s="593"/>
      <c r="NMS222" s="593"/>
      <c r="NMT222" s="593"/>
      <c r="NMU222" s="593"/>
      <c r="NMV222" s="593"/>
      <c r="NMW222" s="593"/>
      <c r="NMX222" s="593"/>
      <c r="NMY222" s="593"/>
      <c r="NMZ222" s="593"/>
      <c r="NNA222" s="593"/>
      <c r="NNB222" s="593"/>
      <c r="NNC222" s="593"/>
      <c r="NND222" s="593"/>
      <c r="NNE222" s="593"/>
      <c r="NNF222" s="593"/>
      <c r="NNG222" s="593"/>
      <c r="NNH222" s="593"/>
      <c r="NNI222" s="593"/>
      <c r="NNJ222" s="593"/>
      <c r="NNK222" s="593"/>
      <c r="NNL222" s="593"/>
      <c r="NNM222" s="593"/>
      <c r="NNN222" s="593"/>
      <c r="NNO222" s="593"/>
      <c r="NNP222" s="593"/>
      <c r="NNQ222" s="593"/>
      <c r="NNR222" s="593"/>
      <c r="NNS222" s="593"/>
      <c r="NNT222" s="593"/>
      <c r="NNU222" s="593"/>
      <c r="NNV222" s="593"/>
      <c r="NNW222" s="593"/>
      <c r="NNX222" s="593"/>
      <c r="NNY222" s="593"/>
      <c r="NNZ222" s="593"/>
      <c r="NOA222" s="593"/>
      <c r="NOB222" s="593"/>
      <c r="NOC222" s="593"/>
      <c r="NOD222" s="593"/>
      <c r="NOE222" s="593"/>
      <c r="NOF222" s="593"/>
      <c r="NOG222" s="593"/>
      <c r="NOH222" s="593"/>
      <c r="NOI222" s="593"/>
      <c r="NOJ222" s="593"/>
      <c r="NOK222" s="593"/>
      <c r="NOL222" s="593"/>
      <c r="NOM222" s="593"/>
      <c r="NON222" s="593"/>
      <c r="NOO222" s="593"/>
      <c r="NOP222" s="593"/>
      <c r="NOQ222" s="593"/>
      <c r="NOR222" s="593"/>
      <c r="NOS222" s="593"/>
      <c r="NOT222" s="593"/>
      <c r="NOU222" s="593"/>
      <c r="NOV222" s="593"/>
      <c r="NOW222" s="593"/>
      <c r="NOX222" s="593"/>
      <c r="NOY222" s="593"/>
      <c r="NOZ222" s="593"/>
      <c r="NPA222" s="593"/>
      <c r="NPB222" s="593"/>
      <c r="NPC222" s="593"/>
      <c r="NPD222" s="593"/>
      <c r="NPE222" s="593"/>
      <c r="NPF222" s="593"/>
      <c r="NPG222" s="593"/>
      <c r="NPH222" s="593"/>
      <c r="NPI222" s="593"/>
      <c r="NPJ222" s="593"/>
      <c r="NPK222" s="593"/>
      <c r="NPL222" s="593"/>
      <c r="NPM222" s="593"/>
      <c r="NPN222" s="593"/>
      <c r="NPO222" s="593"/>
      <c r="NPP222" s="593"/>
      <c r="NPQ222" s="593"/>
      <c r="NPR222" s="593"/>
      <c r="NPS222" s="593"/>
      <c r="NPT222" s="593"/>
      <c r="NPU222" s="593"/>
      <c r="NPV222" s="593"/>
      <c r="NPW222" s="593"/>
      <c r="NPX222" s="593"/>
      <c r="NPY222" s="593"/>
      <c r="NPZ222" s="593"/>
      <c r="NQA222" s="593"/>
      <c r="NQB222" s="593"/>
      <c r="NQC222" s="593"/>
      <c r="NQD222" s="593"/>
      <c r="NQE222" s="593"/>
      <c r="NQF222" s="593"/>
      <c r="NQG222" s="593"/>
      <c r="NQH222" s="593"/>
      <c r="NQI222" s="593"/>
      <c r="NQJ222" s="593"/>
      <c r="NQK222" s="593"/>
      <c r="NQL222" s="593"/>
      <c r="NQM222" s="593"/>
      <c r="NQN222" s="593"/>
      <c r="NQO222" s="593"/>
      <c r="NQP222" s="593"/>
      <c r="NQQ222" s="593"/>
      <c r="NQR222" s="593"/>
      <c r="NQS222" s="593"/>
      <c r="NQT222" s="593"/>
      <c r="NQU222" s="593"/>
      <c r="NQV222" s="593"/>
      <c r="NQW222" s="593"/>
      <c r="NQX222" s="593"/>
      <c r="NQY222" s="593"/>
      <c r="NQZ222" s="593"/>
      <c r="NRA222" s="593"/>
      <c r="NRB222" s="593"/>
      <c r="NRC222" s="593"/>
      <c r="NRD222" s="593"/>
      <c r="NRE222" s="593"/>
      <c r="NRF222" s="593"/>
      <c r="NRG222" s="593"/>
      <c r="NRH222" s="593"/>
      <c r="NRI222" s="593"/>
      <c r="NRJ222" s="593"/>
      <c r="NRK222" s="593"/>
      <c r="NRL222" s="593"/>
      <c r="NRM222" s="593"/>
      <c r="NRN222" s="593"/>
      <c r="NRO222" s="593"/>
      <c r="NRP222" s="593"/>
      <c r="NRQ222" s="593"/>
      <c r="NRR222" s="593"/>
      <c r="NRS222" s="593"/>
      <c r="NRT222" s="593"/>
      <c r="NRU222" s="593"/>
      <c r="NRV222" s="593"/>
      <c r="NRW222" s="593"/>
      <c r="NRX222" s="593"/>
      <c r="NRY222" s="593"/>
      <c r="NRZ222" s="593"/>
      <c r="NSA222" s="593"/>
      <c r="NSB222" s="593"/>
      <c r="NSC222" s="593"/>
      <c r="NSD222" s="593"/>
      <c r="NSE222" s="593"/>
      <c r="NSF222" s="593"/>
      <c r="NSG222" s="593"/>
      <c r="NSH222" s="593"/>
      <c r="NSI222" s="593"/>
      <c r="NSJ222" s="593"/>
      <c r="NSK222" s="593"/>
      <c r="NSL222" s="593"/>
      <c r="NSM222" s="593"/>
      <c r="NSN222" s="593"/>
      <c r="NSO222" s="593"/>
      <c r="NSP222" s="593"/>
      <c r="NSQ222" s="593"/>
      <c r="NSR222" s="593"/>
      <c r="NSS222" s="593"/>
      <c r="NST222" s="593"/>
      <c r="NSU222" s="593"/>
      <c r="NSV222" s="593"/>
      <c r="NSW222" s="593"/>
      <c r="NSX222" s="593"/>
      <c r="NSY222" s="593"/>
      <c r="NSZ222" s="593"/>
      <c r="NTA222" s="593"/>
      <c r="NTB222" s="593"/>
      <c r="NTC222" s="593"/>
      <c r="NTD222" s="593"/>
      <c r="NTE222" s="593"/>
      <c r="NTF222" s="593"/>
      <c r="NTG222" s="593"/>
      <c r="NTH222" s="593"/>
      <c r="NTI222" s="593"/>
      <c r="NTJ222" s="593"/>
      <c r="NTK222" s="593"/>
      <c r="NTL222" s="593"/>
      <c r="NTM222" s="593"/>
      <c r="NTN222" s="593"/>
      <c r="NTO222" s="593"/>
      <c r="NTP222" s="593"/>
      <c r="NTQ222" s="593"/>
      <c r="NTR222" s="593"/>
      <c r="NTS222" s="593"/>
      <c r="NTT222" s="593"/>
      <c r="NTU222" s="593"/>
      <c r="NTV222" s="593"/>
      <c r="NTW222" s="593"/>
      <c r="NTX222" s="593"/>
      <c r="NTY222" s="593"/>
      <c r="NTZ222" s="593"/>
      <c r="NUA222" s="593"/>
      <c r="NUB222" s="593"/>
      <c r="NUC222" s="593"/>
      <c r="NUD222" s="593"/>
      <c r="NUE222" s="593"/>
      <c r="NUF222" s="593"/>
      <c r="NUG222" s="593"/>
      <c r="NUH222" s="593"/>
      <c r="NUI222" s="593"/>
      <c r="NUJ222" s="593"/>
      <c r="NUK222" s="593"/>
      <c r="NUL222" s="593"/>
      <c r="NUM222" s="593"/>
      <c r="NUN222" s="593"/>
      <c r="NUO222" s="593"/>
      <c r="NUP222" s="593"/>
      <c r="NUQ222" s="593"/>
      <c r="NUR222" s="593"/>
      <c r="NUS222" s="593"/>
      <c r="NUT222" s="593"/>
      <c r="NUU222" s="593"/>
      <c r="NUV222" s="593"/>
      <c r="NUW222" s="593"/>
      <c r="NUX222" s="593"/>
      <c r="NUY222" s="593"/>
      <c r="NUZ222" s="593"/>
      <c r="NVA222" s="593"/>
      <c r="NVB222" s="593"/>
      <c r="NVC222" s="593"/>
      <c r="NVD222" s="593"/>
      <c r="NVE222" s="593"/>
      <c r="NVF222" s="593"/>
      <c r="NVG222" s="593"/>
      <c r="NVH222" s="593"/>
      <c r="NVI222" s="593"/>
      <c r="NVJ222" s="593"/>
      <c r="NVK222" s="593"/>
      <c r="NVL222" s="593"/>
      <c r="NVM222" s="593"/>
      <c r="NVN222" s="593"/>
      <c r="NVO222" s="593"/>
      <c r="NVP222" s="593"/>
      <c r="NVQ222" s="593"/>
      <c r="NVR222" s="593"/>
      <c r="NVS222" s="593"/>
      <c r="NVT222" s="593"/>
      <c r="NVU222" s="593"/>
      <c r="NVV222" s="593"/>
      <c r="NVW222" s="593"/>
      <c r="NVX222" s="593"/>
      <c r="NVY222" s="593"/>
      <c r="NVZ222" s="593"/>
      <c r="NWA222" s="593"/>
      <c r="NWB222" s="593"/>
      <c r="NWC222" s="593"/>
      <c r="NWD222" s="593"/>
      <c r="NWE222" s="593"/>
      <c r="NWF222" s="593"/>
      <c r="NWG222" s="593"/>
      <c r="NWH222" s="593"/>
      <c r="NWI222" s="593"/>
      <c r="NWJ222" s="593"/>
      <c r="NWK222" s="593"/>
      <c r="NWL222" s="593"/>
      <c r="NWM222" s="593"/>
      <c r="NWN222" s="593"/>
      <c r="NWO222" s="593"/>
      <c r="NWP222" s="593"/>
      <c r="NWQ222" s="593"/>
      <c r="NWR222" s="593"/>
      <c r="NWS222" s="593"/>
      <c r="NWT222" s="593"/>
      <c r="NWU222" s="593"/>
      <c r="NWV222" s="593"/>
      <c r="NWW222" s="593"/>
      <c r="NWX222" s="593"/>
      <c r="NWY222" s="593"/>
      <c r="NWZ222" s="593"/>
      <c r="NXA222" s="593"/>
      <c r="NXB222" s="593"/>
      <c r="NXC222" s="593"/>
      <c r="NXD222" s="593"/>
      <c r="NXE222" s="593"/>
      <c r="NXF222" s="593"/>
      <c r="NXG222" s="593"/>
      <c r="NXH222" s="593"/>
      <c r="NXI222" s="593"/>
      <c r="NXJ222" s="593"/>
      <c r="NXK222" s="593"/>
      <c r="NXL222" s="593"/>
      <c r="NXM222" s="593"/>
      <c r="NXN222" s="593"/>
      <c r="NXO222" s="593"/>
      <c r="NXP222" s="593"/>
      <c r="NXQ222" s="593"/>
      <c r="NXR222" s="593"/>
      <c r="NXS222" s="593"/>
      <c r="NXT222" s="593"/>
      <c r="NXU222" s="593"/>
      <c r="NXV222" s="593"/>
      <c r="NXW222" s="593"/>
      <c r="NXX222" s="593"/>
      <c r="NXY222" s="593"/>
      <c r="NXZ222" s="593"/>
      <c r="NYA222" s="593"/>
      <c r="NYB222" s="593"/>
      <c r="NYC222" s="593"/>
      <c r="NYD222" s="593"/>
      <c r="NYE222" s="593"/>
      <c r="NYF222" s="593"/>
      <c r="NYG222" s="593"/>
      <c r="NYH222" s="593"/>
      <c r="NYI222" s="593"/>
      <c r="NYJ222" s="593"/>
      <c r="NYK222" s="593"/>
      <c r="NYL222" s="593"/>
      <c r="NYM222" s="593"/>
      <c r="NYN222" s="593"/>
      <c r="NYO222" s="593"/>
      <c r="NYP222" s="593"/>
      <c r="NYQ222" s="593"/>
      <c r="NYR222" s="593"/>
      <c r="NYS222" s="593"/>
      <c r="NYT222" s="593"/>
      <c r="NYU222" s="593"/>
      <c r="NYV222" s="593"/>
      <c r="NYW222" s="593"/>
      <c r="NYX222" s="593"/>
      <c r="NYY222" s="593"/>
      <c r="NYZ222" s="593"/>
      <c r="NZA222" s="593"/>
      <c r="NZB222" s="593"/>
      <c r="NZC222" s="593"/>
      <c r="NZD222" s="593"/>
      <c r="NZE222" s="593"/>
      <c r="NZF222" s="593"/>
      <c r="NZG222" s="593"/>
      <c r="NZH222" s="593"/>
      <c r="NZI222" s="593"/>
      <c r="NZJ222" s="593"/>
      <c r="NZK222" s="593"/>
      <c r="NZL222" s="593"/>
      <c r="NZM222" s="593"/>
      <c r="NZN222" s="593"/>
      <c r="NZO222" s="593"/>
      <c r="NZP222" s="593"/>
      <c r="NZQ222" s="593"/>
      <c r="NZR222" s="593"/>
      <c r="NZS222" s="593"/>
      <c r="NZT222" s="593"/>
      <c r="NZU222" s="593"/>
      <c r="NZV222" s="593"/>
      <c r="NZW222" s="593"/>
      <c r="NZX222" s="593"/>
      <c r="NZY222" s="593"/>
      <c r="NZZ222" s="593"/>
      <c r="OAA222" s="593"/>
      <c r="OAB222" s="593"/>
      <c r="OAC222" s="593"/>
      <c r="OAD222" s="593"/>
      <c r="OAE222" s="593"/>
      <c r="OAF222" s="593"/>
      <c r="OAG222" s="593"/>
      <c r="OAH222" s="593"/>
      <c r="OAI222" s="593"/>
      <c r="OAJ222" s="593"/>
      <c r="OAK222" s="593"/>
      <c r="OAL222" s="593"/>
      <c r="OAM222" s="593"/>
      <c r="OAN222" s="593"/>
      <c r="OAO222" s="593"/>
      <c r="OAP222" s="593"/>
      <c r="OAQ222" s="593"/>
      <c r="OAR222" s="593"/>
      <c r="OAS222" s="593"/>
      <c r="OAT222" s="593"/>
      <c r="OAU222" s="593"/>
      <c r="OAV222" s="593"/>
      <c r="OAW222" s="593"/>
      <c r="OAX222" s="593"/>
      <c r="OAY222" s="593"/>
      <c r="OAZ222" s="593"/>
      <c r="OBA222" s="593"/>
      <c r="OBB222" s="593"/>
      <c r="OBC222" s="593"/>
      <c r="OBD222" s="593"/>
      <c r="OBE222" s="593"/>
      <c r="OBF222" s="593"/>
      <c r="OBG222" s="593"/>
      <c r="OBH222" s="593"/>
      <c r="OBI222" s="593"/>
      <c r="OBJ222" s="593"/>
      <c r="OBK222" s="593"/>
      <c r="OBL222" s="593"/>
      <c r="OBM222" s="593"/>
      <c r="OBN222" s="593"/>
      <c r="OBO222" s="593"/>
      <c r="OBP222" s="593"/>
      <c r="OBQ222" s="593"/>
      <c r="OBR222" s="593"/>
      <c r="OBS222" s="593"/>
      <c r="OBT222" s="593"/>
      <c r="OBU222" s="593"/>
      <c r="OBV222" s="593"/>
      <c r="OBW222" s="593"/>
      <c r="OBX222" s="593"/>
      <c r="OBY222" s="593"/>
      <c r="OBZ222" s="593"/>
      <c r="OCA222" s="593"/>
      <c r="OCB222" s="593"/>
      <c r="OCC222" s="593"/>
      <c r="OCD222" s="593"/>
      <c r="OCE222" s="593"/>
      <c r="OCF222" s="593"/>
      <c r="OCG222" s="593"/>
      <c r="OCH222" s="593"/>
      <c r="OCI222" s="593"/>
      <c r="OCJ222" s="593"/>
      <c r="OCK222" s="593"/>
      <c r="OCL222" s="593"/>
      <c r="OCM222" s="593"/>
      <c r="OCN222" s="593"/>
      <c r="OCO222" s="593"/>
      <c r="OCP222" s="593"/>
      <c r="OCQ222" s="593"/>
      <c r="OCR222" s="593"/>
      <c r="OCS222" s="593"/>
      <c r="OCT222" s="593"/>
      <c r="OCU222" s="593"/>
      <c r="OCV222" s="593"/>
      <c r="OCW222" s="593"/>
      <c r="OCX222" s="593"/>
      <c r="OCY222" s="593"/>
      <c r="OCZ222" s="593"/>
      <c r="ODA222" s="593"/>
      <c r="ODB222" s="593"/>
      <c r="ODC222" s="593"/>
      <c r="ODD222" s="593"/>
      <c r="ODE222" s="593"/>
      <c r="ODF222" s="593"/>
      <c r="ODG222" s="593"/>
      <c r="ODH222" s="593"/>
      <c r="ODI222" s="593"/>
      <c r="ODJ222" s="593"/>
      <c r="ODK222" s="593"/>
      <c r="ODL222" s="593"/>
      <c r="ODM222" s="593"/>
      <c r="ODN222" s="593"/>
      <c r="ODO222" s="593"/>
      <c r="ODP222" s="593"/>
      <c r="ODQ222" s="593"/>
      <c r="ODR222" s="593"/>
      <c r="ODS222" s="593"/>
      <c r="ODT222" s="593"/>
      <c r="ODU222" s="593"/>
      <c r="ODV222" s="593"/>
      <c r="ODW222" s="593"/>
      <c r="ODX222" s="593"/>
      <c r="ODY222" s="593"/>
      <c r="ODZ222" s="593"/>
      <c r="OEA222" s="593"/>
      <c r="OEB222" s="593"/>
      <c r="OEC222" s="593"/>
      <c r="OED222" s="593"/>
      <c r="OEE222" s="593"/>
      <c r="OEF222" s="593"/>
      <c r="OEG222" s="593"/>
      <c r="OEH222" s="593"/>
      <c r="OEI222" s="593"/>
      <c r="OEJ222" s="593"/>
      <c r="OEK222" s="593"/>
      <c r="OEL222" s="593"/>
      <c r="OEM222" s="593"/>
      <c r="OEN222" s="593"/>
      <c r="OEO222" s="593"/>
      <c r="OEP222" s="593"/>
      <c r="OEQ222" s="593"/>
      <c r="OER222" s="593"/>
      <c r="OES222" s="593"/>
      <c r="OET222" s="593"/>
      <c r="OEU222" s="593"/>
      <c r="OEV222" s="593"/>
      <c r="OEW222" s="593"/>
      <c r="OEX222" s="593"/>
      <c r="OEY222" s="593"/>
      <c r="OEZ222" s="593"/>
      <c r="OFA222" s="593"/>
      <c r="OFB222" s="593"/>
      <c r="OFC222" s="593"/>
      <c r="OFD222" s="593"/>
      <c r="OFE222" s="593"/>
      <c r="OFF222" s="593"/>
      <c r="OFG222" s="593"/>
      <c r="OFH222" s="593"/>
      <c r="OFI222" s="593"/>
      <c r="OFJ222" s="593"/>
      <c r="OFK222" s="593"/>
      <c r="OFL222" s="593"/>
      <c r="OFM222" s="593"/>
      <c r="OFN222" s="593"/>
      <c r="OFO222" s="593"/>
      <c r="OFP222" s="593"/>
      <c r="OFQ222" s="593"/>
      <c r="OFR222" s="593"/>
      <c r="OFS222" s="593"/>
      <c r="OFT222" s="593"/>
      <c r="OFU222" s="593"/>
      <c r="OFV222" s="593"/>
      <c r="OFW222" s="593"/>
      <c r="OFX222" s="593"/>
      <c r="OFY222" s="593"/>
      <c r="OFZ222" s="593"/>
      <c r="OGA222" s="593"/>
      <c r="OGB222" s="593"/>
      <c r="OGC222" s="593"/>
      <c r="OGD222" s="593"/>
      <c r="OGE222" s="593"/>
      <c r="OGF222" s="593"/>
      <c r="OGG222" s="593"/>
      <c r="OGH222" s="593"/>
      <c r="OGI222" s="593"/>
      <c r="OGJ222" s="593"/>
      <c r="OGK222" s="593"/>
      <c r="OGL222" s="593"/>
      <c r="OGM222" s="593"/>
      <c r="OGN222" s="593"/>
      <c r="OGO222" s="593"/>
      <c r="OGP222" s="593"/>
      <c r="OGQ222" s="593"/>
      <c r="OGR222" s="593"/>
      <c r="OGS222" s="593"/>
      <c r="OGT222" s="593"/>
      <c r="OGU222" s="593"/>
      <c r="OGV222" s="593"/>
      <c r="OGW222" s="593"/>
      <c r="OGX222" s="593"/>
      <c r="OGY222" s="593"/>
      <c r="OGZ222" s="593"/>
      <c r="OHA222" s="593"/>
      <c r="OHB222" s="593"/>
      <c r="OHC222" s="593"/>
      <c r="OHD222" s="593"/>
      <c r="OHE222" s="593"/>
      <c r="OHF222" s="593"/>
      <c r="OHG222" s="593"/>
      <c r="OHH222" s="593"/>
      <c r="OHI222" s="593"/>
      <c r="OHJ222" s="593"/>
      <c r="OHK222" s="593"/>
      <c r="OHL222" s="593"/>
      <c r="OHM222" s="593"/>
      <c r="OHN222" s="593"/>
      <c r="OHO222" s="593"/>
      <c r="OHP222" s="593"/>
      <c r="OHQ222" s="593"/>
      <c r="OHR222" s="593"/>
      <c r="OHS222" s="593"/>
      <c r="OHT222" s="593"/>
      <c r="OHU222" s="593"/>
      <c r="OHV222" s="593"/>
      <c r="OHW222" s="593"/>
      <c r="OHX222" s="593"/>
      <c r="OHY222" s="593"/>
      <c r="OHZ222" s="593"/>
      <c r="OIA222" s="593"/>
      <c r="OIB222" s="593"/>
      <c r="OIC222" s="593"/>
      <c r="OID222" s="593"/>
      <c r="OIE222" s="593"/>
      <c r="OIF222" s="593"/>
      <c r="OIG222" s="593"/>
      <c r="OIH222" s="593"/>
      <c r="OII222" s="593"/>
      <c r="OIJ222" s="593"/>
      <c r="OIK222" s="593"/>
      <c r="OIL222" s="593"/>
      <c r="OIM222" s="593"/>
      <c r="OIN222" s="593"/>
      <c r="OIO222" s="593"/>
      <c r="OIP222" s="593"/>
      <c r="OIQ222" s="593"/>
      <c r="OIR222" s="593"/>
      <c r="OIS222" s="593"/>
      <c r="OIT222" s="593"/>
      <c r="OIU222" s="593"/>
      <c r="OIV222" s="593"/>
      <c r="OIW222" s="593"/>
      <c r="OIX222" s="593"/>
      <c r="OIY222" s="593"/>
      <c r="OIZ222" s="593"/>
      <c r="OJA222" s="593"/>
      <c r="OJB222" s="593"/>
      <c r="OJC222" s="593"/>
      <c r="OJD222" s="593"/>
      <c r="OJE222" s="593"/>
      <c r="OJF222" s="593"/>
      <c r="OJG222" s="593"/>
      <c r="OJH222" s="593"/>
      <c r="OJI222" s="593"/>
      <c r="OJJ222" s="593"/>
      <c r="OJK222" s="593"/>
      <c r="OJL222" s="593"/>
      <c r="OJM222" s="593"/>
      <c r="OJN222" s="593"/>
      <c r="OJO222" s="593"/>
      <c r="OJP222" s="593"/>
      <c r="OJQ222" s="593"/>
      <c r="OJR222" s="593"/>
      <c r="OJS222" s="593"/>
      <c r="OJT222" s="593"/>
      <c r="OJU222" s="593"/>
      <c r="OJV222" s="593"/>
      <c r="OJW222" s="593"/>
      <c r="OJX222" s="593"/>
      <c r="OJY222" s="593"/>
      <c r="OJZ222" s="593"/>
      <c r="OKA222" s="593"/>
      <c r="OKB222" s="593"/>
      <c r="OKC222" s="593"/>
      <c r="OKD222" s="593"/>
      <c r="OKE222" s="593"/>
      <c r="OKF222" s="593"/>
      <c r="OKG222" s="593"/>
      <c r="OKH222" s="593"/>
      <c r="OKI222" s="593"/>
      <c r="OKJ222" s="593"/>
      <c r="OKK222" s="593"/>
      <c r="OKL222" s="593"/>
      <c r="OKM222" s="593"/>
      <c r="OKN222" s="593"/>
      <c r="OKO222" s="593"/>
      <c r="OKP222" s="593"/>
      <c r="OKQ222" s="593"/>
      <c r="OKR222" s="593"/>
      <c r="OKS222" s="593"/>
      <c r="OKT222" s="593"/>
      <c r="OKU222" s="593"/>
      <c r="OKV222" s="593"/>
      <c r="OKW222" s="593"/>
      <c r="OKX222" s="593"/>
      <c r="OKY222" s="593"/>
      <c r="OKZ222" s="593"/>
      <c r="OLA222" s="593"/>
      <c r="OLB222" s="593"/>
      <c r="OLC222" s="593"/>
      <c r="OLD222" s="593"/>
      <c r="OLE222" s="593"/>
      <c r="OLF222" s="593"/>
      <c r="OLG222" s="593"/>
      <c r="OLH222" s="593"/>
      <c r="OLI222" s="593"/>
      <c r="OLJ222" s="593"/>
      <c r="OLK222" s="593"/>
      <c r="OLL222" s="593"/>
      <c r="OLM222" s="593"/>
      <c r="OLN222" s="593"/>
      <c r="OLO222" s="593"/>
      <c r="OLP222" s="593"/>
      <c r="OLQ222" s="593"/>
      <c r="OLR222" s="593"/>
      <c r="OLS222" s="593"/>
      <c r="OLT222" s="593"/>
      <c r="OLU222" s="593"/>
      <c r="OLV222" s="593"/>
      <c r="OLW222" s="593"/>
      <c r="OLX222" s="593"/>
      <c r="OLY222" s="593"/>
      <c r="OLZ222" s="593"/>
      <c r="OMA222" s="593"/>
      <c r="OMB222" s="593"/>
      <c r="OMC222" s="593"/>
      <c r="OMD222" s="593"/>
      <c r="OME222" s="593"/>
      <c r="OMF222" s="593"/>
      <c r="OMG222" s="593"/>
      <c r="OMH222" s="593"/>
      <c r="OMI222" s="593"/>
      <c r="OMJ222" s="593"/>
      <c r="OMK222" s="593"/>
      <c r="OML222" s="593"/>
      <c r="OMM222" s="593"/>
      <c r="OMN222" s="593"/>
      <c r="OMO222" s="593"/>
      <c r="OMP222" s="593"/>
      <c r="OMQ222" s="593"/>
      <c r="OMR222" s="593"/>
      <c r="OMS222" s="593"/>
      <c r="OMT222" s="593"/>
      <c r="OMU222" s="593"/>
      <c r="OMV222" s="593"/>
      <c r="OMW222" s="593"/>
      <c r="OMX222" s="593"/>
      <c r="OMY222" s="593"/>
      <c r="OMZ222" s="593"/>
      <c r="ONA222" s="593"/>
      <c r="ONB222" s="593"/>
      <c r="ONC222" s="593"/>
      <c r="OND222" s="593"/>
      <c r="ONE222" s="593"/>
      <c r="ONF222" s="593"/>
      <c r="ONG222" s="593"/>
      <c r="ONH222" s="593"/>
      <c r="ONI222" s="593"/>
      <c r="ONJ222" s="593"/>
      <c r="ONK222" s="593"/>
      <c r="ONL222" s="593"/>
      <c r="ONM222" s="593"/>
      <c r="ONN222" s="593"/>
      <c r="ONO222" s="593"/>
      <c r="ONP222" s="593"/>
      <c r="ONQ222" s="593"/>
      <c r="ONR222" s="593"/>
      <c r="ONS222" s="593"/>
      <c r="ONT222" s="593"/>
      <c r="ONU222" s="593"/>
      <c r="ONV222" s="593"/>
      <c r="ONW222" s="593"/>
      <c r="ONX222" s="593"/>
      <c r="ONY222" s="593"/>
      <c r="ONZ222" s="593"/>
      <c r="OOA222" s="593"/>
      <c r="OOB222" s="593"/>
      <c r="OOC222" s="593"/>
      <c r="OOD222" s="593"/>
      <c r="OOE222" s="593"/>
      <c r="OOF222" s="593"/>
      <c r="OOG222" s="593"/>
      <c r="OOH222" s="593"/>
      <c r="OOI222" s="593"/>
      <c r="OOJ222" s="593"/>
      <c r="OOK222" s="593"/>
      <c r="OOL222" s="593"/>
      <c r="OOM222" s="593"/>
      <c r="OON222" s="593"/>
      <c r="OOO222" s="593"/>
      <c r="OOP222" s="593"/>
      <c r="OOQ222" s="593"/>
      <c r="OOR222" s="593"/>
      <c r="OOS222" s="593"/>
      <c r="OOT222" s="593"/>
      <c r="OOU222" s="593"/>
      <c r="OOV222" s="593"/>
      <c r="OOW222" s="593"/>
      <c r="OOX222" s="593"/>
      <c r="OOY222" s="593"/>
      <c r="OOZ222" s="593"/>
      <c r="OPA222" s="593"/>
      <c r="OPB222" s="593"/>
      <c r="OPC222" s="593"/>
      <c r="OPD222" s="593"/>
      <c r="OPE222" s="593"/>
      <c r="OPF222" s="593"/>
      <c r="OPG222" s="593"/>
      <c r="OPH222" s="593"/>
      <c r="OPI222" s="593"/>
      <c r="OPJ222" s="593"/>
      <c r="OPK222" s="593"/>
      <c r="OPL222" s="593"/>
      <c r="OPM222" s="593"/>
      <c r="OPN222" s="593"/>
      <c r="OPO222" s="593"/>
      <c r="OPP222" s="593"/>
      <c r="OPQ222" s="593"/>
      <c r="OPR222" s="593"/>
      <c r="OPS222" s="593"/>
      <c r="OPT222" s="593"/>
      <c r="OPU222" s="593"/>
      <c r="OPV222" s="593"/>
      <c r="OPW222" s="593"/>
      <c r="OPX222" s="593"/>
      <c r="OPY222" s="593"/>
      <c r="OPZ222" s="593"/>
      <c r="OQA222" s="593"/>
      <c r="OQB222" s="593"/>
      <c r="OQC222" s="593"/>
      <c r="OQD222" s="593"/>
      <c r="OQE222" s="593"/>
      <c r="OQF222" s="593"/>
      <c r="OQG222" s="593"/>
      <c r="OQH222" s="593"/>
      <c r="OQI222" s="593"/>
      <c r="OQJ222" s="593"/>
      <c r="OQK222" s="593"/>
      <c r="OQL222" s="593"/>
      <c r="OQM222" s="593"/>
      <c r="OQN222" s="593"/>
      <c r="OQO222" s="593"/>
      <c r="OQP222" s="593"/>
      <c r="OQQ222" s="593"/>
      <c r="OQR222" s="593"/>
      <c r="OQS222" s="593"/>
      <c r="OQT222" s="593"/>
      <c r="OQU222" s="593"/>
      <c r="OQV222" s="593"/>
      <c r="OQW222" s="593"/>
      <c r="OQX222" s="593"/>
      <c r="OQY222" s="593"/>
      <c r="OQZ222" s="593"/>
      <c r="ORA222" s="593"/>
      <c r="ORB222" s="593"/>
      <c r="ORC222" s="593"/>
      <c r="ORD222" s="593"/>
      <c r="ORE222" s="593"/>
      <c r="ORF222" s="593"/>
      <c r="ORG222" s="593"/>
      <c r="ORH222" s="593"/>
      <c r="ORI222" s="593"/>
      <c r="ORJ222" s="593"/>
      <c r="ORK222" s="593"/>
      <c r="ORL222" s="593"/>
      <c r="ORM222" s="593"/>
      <c r="ORN222" s="593"/>
      <c r="ORO222" s="593"/>
      <c r="ORP222" s="593"/>
      <c r="ORQ222" s="593"/>
      <c r="ORR222" s="593"/>
      <c r="ORS222" s="593"/>
      <c r="ORT222" s="593"/>
      <c r="ORU222" s="593"/>
      <c r="ORV222" s="593"/>
      <c r="ORW222" s="593"/>
      <c r="ORX222" s="593"/>
      <c r="ORY222" s="593"/>
      <c r="ORZ222" s="593"/>
      <c r="OSA222" s="593"/>
      <c r="OSB222" s="593"/>
      <c r="OSC222" s="593"/>
      <c r="OSD222" s="593"/>
      <c r="OSE222" s="593"/>
      <c r="OSF222" s="593"/>
      <c r="OSG222" s="593"/>
      <c r="OSH222" s="593"/>
      <c r="OSI222" s="593"/>
      <c r="OSJ222" s="593"/>
      <c r="OSK222" s="593"/>
      <c r="OSL222" s="593"/>
      <c r="OSM222" s="593"/>
      <c r="OSN222" s="593"/>
      <c r="OSO222" s="593"/>
      <c r="OSP222" s="593"/>
      <c r="OSQ222" s="593"/>
      <c r="OSR222" s="593"/>
      <c r="OSS222" s="593"/>
      <c r="OST222" s="593"/>
      <c r="OSU222" s="593"/>
      <c r="OSV222" s="593"/>
      <c r="OSW222" s="593"/>
      <c r="OSX222" s="593"/>
      <c r="OSY222" s="593"/>
      <c r="OSZ222" s="593"/>
      <c r="OTA222" s="593"/>
      <c r="OTB222" s="593"/>
      <c r="OTC222" s="593"/>
      <c r="OTD222" s="593"/>
      <c r="OTE222" s="593"/>
      <c r="OTF222" s="593"/>
      <c r="OTG222" s="593"/>
      <c r="OTH222" s="593"/>
      <c r="OTI222" s="593"/>
      <c r="OTJ222" s="593"/>
      <c r="OTK222" s="593"/>
      <c r="OTL222" s="593"/>
      <c r="OTM222" s="593"/>
      <c r="OTN222" s="593"/>
      <c r="OTO222" s="593"/>
      <c r="OTP222" s="593"/>
      <c r="OTQ222" s="593"/>
      <c r="OTR222" s="593"/>
      <c r="OTS222" s="593"/>
      <c r="OTT222" s="593"/>
      <c r="OTU222" s="593"/>
      <c r="OTV222" s="593"/>
      <c r="OTW222" s="593"/>
      <c r="OTX222" s="593"/>
      <c r="OTY222" s="593"/>
      <c r="OTZ222" s="593"/>
      <c r="OUA222" s="593"/>
      <c r="OUB222" s="593"/>
      <c r="OUC222" s="593"/>
      <c r="OUD222" s="593"/>
      <c r="OUE222" s="593"/>
      <c r="OUF222" s="593"/>
      <c r="OUG222" s="593"/>
      <c r="OUH222" s="593"/>
      <c r="OUI222" s="593"/>
      <c r="OUJ222" s="593"/>
      <c r="OUK222" s="593"/>
      <c r="OUL222" s="593"/>
      <c r="OUM222" s="593"/>
      <c r="OUN222" s="593"/>
      <c r="OUO222" s="593"/>
      <c r="OUP222" s="593"/>
      <c r="OUQ222" s="593"/>
      <c r="OUR222" s="593"/>
      <c r="OUS222" s="593"/>
      <c r="OUT222" s="593"/>
      <c r="OUU222" s="593"/>
      <c r="OUV222" s="593"/>
      <c r="OUW222" s="593"/>
      <c r="OUX222" s="593"/>
      <c r="OUY222" s="593"/>
      <c r="OUZ222" s="593"/>
      <c r="OVA222" s="593"/>
      <c r="OVB222" s="593"/>
      <c r="OVC222" s="593"/>
      <c r="OVD222" s="593"/>
      <c r="OVE222" s="593"/>
      <c r="OVF222" s="593"/>
      <c r="OVG222" s="593"/>
      <c r="OVH222" s="593"/>
      <c r="OVI222" s="593"/>
      <c r="OVJ222" s="593"/>
      <c r="OVK222" s="593"/>
      <c r="OVL222" s="593"/>
      <c r="OVM222" s="593"/>
      <c r="OVN222" s="593"/>
      <c r="OVO222" s="593"/>
      <c r="OVP222" s="593"/>
      <c r="OVQ222" s="593"/>
      <c r="OVR222" s="593"/>
      <c r="OVS222" s="593"/>
      <c r="OVT222" s="593"/>
      <c r="OVU222" s="593"/>
      <c r="OVV222" s="593"/>
      <c r="OVW222" s="593"/>
      <c r="OVX222" s="593"/>
      <c r="OVY222" s="593"/>
      <c r="OVZ222" s="593"/>
      <c r="OWA222" s="593"/>
      <c r="OWB222" s="593"/>
      <c r="OWC222" s="593"/>
      <c r="OWD222" s="593"/>
      <c r="OWE222" s="593"/>
      <c r="OWF222" s="593"/>
      <c r="OWG222" s="593"/>
      <c r="OWH222" s="593"/>
      <c r="OWI222" s="593"/>
      <c r="OWJ222" s="593"/>
      <c r="OWK222" s="593"/>
      <c r="OWL222" s="593"/>
      <c r="OWM222" s="593"/>
      <c r="OWN222" s="593"/>
      <c r="OWO222" s="593"/>
      <c r="OWP222" s="593"/>
      <c r="OWQ222" s="593"/>
      <c r="OWR222" s="593"/>
      <c r="OWS222" s="593"/>
      <c r="OWT222" s="593"/>
      <c r="OWU222" s="593"/>
      <c r="OWV222" s="593"/>
      <c r="OWW222" s="593"/>
      <c r="OWX222" s="593"/>
      <c r="OWY222" s="593"/>
      <c r="OWZ222" s="593"/>
      <c r="OXA222" s="593"/>
      <c r="OXB222" s="593"/>
      <c r="OXC222" s="593"/>
      <c r="OXD222" s="593"/>
      <c r="OXE222" s="593"/>
      <c r="OXF222" s="593"/>
      <c r="OXG222" s="593"/>
      <c r="OXH222" s="593"/>
      <c r="OXI222" s="593"/>
      <c r="OXJ222" s="593"/>
      <c r="OXK222" s="593"/>
      <c r="OXL222" s="593"/>
      <c r="OXM222" s="593"/>
      <c r="OXN222" s="593"/>
      <c r="OXO222" s="593"/>
      <c r="OXP222" s="593"/>
      <c r="OXQ222" s="593"/>
      <c r="OXR222" s="593"/>
      <c r="OXS222" s="593"/>
      <c r="OXT222" s="593"/>
      <c r="OXU222" s="593"/>
      <c r="OXV222" s="593"/>
      <c r="OXW222" s="593"/>
      <c r="OXX222" s="593"/>
      <c r="OXY222" s="593"/>
      <c r="OXZ222" s="593"/>
      <c r="OYA222" s="593"/>
      <c r="OYB222" s="593"/>
      <c r="OYC222" s="593"/>
      <c r="OYD222" s="593"/>
      <c r="OYE222" s="593"/>
      <c r="OYF222" s="593"/>
      <c r="OYG222" s="593"/>
      <c r="OYH222" s="593"/>
      <c r="OYI222" s="593"/>
      <c r="OYJ222" s="593"/>
      <c r="OYK222" s="593"/>
      <c r="OYL222" s="593"/>
      <c r="OYM222" s="593"/>
      <c r="OYN222" s="593"/>
      <c r="OYO222" s="593"/>
      <c r="OYP222" s="593"/>
      <c r="OYQ222" s="593"/>
      <c r="OYR222" s="593"/>
      <c r="OYS222" s="593"/>
      <c r="OYT222" s="593"/>
      <c r="OYU222" s="593"/>
      <c r="OYV222" s="593"/>
      <c r="OYW222" s="593"/>
      <c r="OYX222" s="593"/>
      <c r="OYY222" s="593"/>
      <c r="OYZ222" s="593"/>
      <c r="OZA222" s="593"/>
      <c r="OZB222" s="593"/>
      <c r="OZC222" s="593"/>
      <c r="OZD222" s="593"/>
      <c r="OZE222" s="593"/>
      <c r="OZF222" s="593"/>
      <c r="OZG222" s="593"/>
      <c r="OZH222" s="593"/>
      <c r="OZI222" s="593"/>
      <c r="OZJ222" s="593"/>
      <c r="OZK222" s="593"/>
      <c r="OZL222" s="593"/>
      <c r="OZM222" s="593"/>
      <c r="OZN222" s="593"/>
      <c r="OZO222" s="593"/>
      <c r="OZP222" s="593"/>
      <c r="OZQ222" s="593"/>
      <c r="OZR222" s="593"/>
      <c r="OZS222" s="593"/>
      <c r="OZT222" s="593"/>
      <c r="OZU222" s="593"/>
      <c r="OZV222" s="593"/>
      <c r="OZW222" s="593"/>
      <c r="OZX222" s="593"/>
      <c r="OZY222" s="593"/>
      <c r="OZZ222" s="593"/>
      <c r="PAA222" s="593"/>
      <c r="PAB222" s="593"/>
      <c r="PAC222" s="593"/>
      <c r="PAD222" s="593"/>
      <c r="PAE222" s="593"/>
      <c r="PAF222" s="593"/>
      <c r="PAG222" s="593"/>
      <c r="PAH222" s="593"/>
      <c r="PAI222" s="593"/>
      <c r="PAJ222" s="593"/>
      <c r="PAK222" s="593"/>
      <c r="PAL222" s="593"/>
      <c r="PAM222" s="593"/>
      <c r="PAN222" s="593"/>
      <c r="PAO222" s="593"/>
      <c r="PAP222" s="593"/>
      <c r="PAQ222" s="593"/>
      <c r="PAR222" s="593"/>
      <c r="PAS222" s="593"/>
      <c r="PAT222" s="593"/>
      <c r="PAU222" s="593"/>
      <c r="PAV222" s="593"/>
      <c r="PAW222" s="593"/>
      <c r="PAX222" s="593"/>
      <c r="PAY222" s="593"/>
      <c r="PAZ222" s="593"/>
      <c r="PBA222" s="593"/>
      <c r="PBB222" s="593"/>
      <c r="PBC222" s="593"/>
      <c r="PBD222" s="593"/>
      <c r="PBE222" s="593"/>
      <c r="PBF222" s="593"/>
      <c r="PBG222" s="593"/>
      <c r="PBH222" s="593"/>
      <c r="PBI222" s="593"/>
      <c r="PBJ222" s="593"/>
      <c r="PBK222" s="593"/>
      <c r="PBL222" s="593"/>
      <c r="PBM222" s="593"/>
      <c r="PBN222" s="593"/>
      <c r="PBO222" s="593"/>
      <c r="PBP222" s="593"/>
      <c r="PBQ222" s="593"/>
      <c r="PBR222" s="593"/>
      <c r="PBS222" s="593"/>
      <c r="PBT222" s="593"/>
      <c r="PBU222" s="593"/>
      <c r="PBV222" s="593"/>
      <c r="PBW222" s="593"/>
      <c r="PBX222" s="593"/>
      <c r="PBY222" s="593"/>
      <c r="PBZ222" s="593"/>
      <c r="PCA222" s="593"/>
      <c r="PCB222" s="593"/>
      <c r="PCC222" s="593"/>
      <c r="PCD222" s="593"/>
      <c r="PCE222" s="593"/>
      <c r="PCF222" s="593"/>
      <c r="PCG222" s="593"/>
      <c r="PCH222" s="593"/>
      <c r="PCI222" s="593"/>
      <c r="PCJ222" s="593"/>
      <c r="PCK222" s="593"/>
      <c r="PCL222" s="593"/>
      <c r="PCM222" s="593"/>
      <c r="PCN222" s="593"/>
      <c r="PCO222" s="593"/>
      <c r="PCP222" s="593"/>
      <c r="PCQ222" s="593"/>
      <c r="PCR222" s="593"/>
      <c r="PCS222" s="593"/>
      <c r="PCT222" s="593"/>
      <c r="PCU222" s="593"/>
      <c r="PCV222" s="593"/>
      <c r="PCW222" s="593"/>
      <c r="PCX222" s="593"/>
      <c r="PCY222" s="593"/>
      <c r="PCZ222" s="593"/>
      <c r="PDA222" s="593"/>
      <c r="PDB222" s="593"/>
      <c r="PDC222" s="593"/>
      <c r="PDD222" s="593"/>
      <c r="PDE222" s="593"/>
      <c r="PDF222" s="593"/>
      <c r="PDG222" s="593"/>
      <c r="PDH222" s="593"/>
      <c r="PDI222" s="593"/>
      <c r="PDJ222" s="593"/>
      <c r="PDK222" s="593"/>
      <c r="PDL222" s="593"/>
      <c r="PDM222" s="593"/>
      <c r="PDN222" s="593"/>
      <c r="PDO222" s="593"/>
      <c r="PDP222" s="593"/>
      <c r="PDQ222" s="593"/>
      <c r="PDR222" s="593"/>
      <c r="PDS222" s="593"/>
      <c r="PDT222" s="593"/>
      <c r="PDU222" s="593"/>
      <c r="PDV222" s="593"/>
      <c r="PDW222" s="593"/>
      <c r="PDX222" s="593"/>
      <c r="PDY222" s="593"/>
      <c r="PDZ222" s="593"/>
      <c r="PEA222" s="593"/>
      <c r="PEB222" s="593"/>
      <c r="PEC222" s="593"/>
      <c r="PED222" s="593"/>
      <c r="PEE222" s="593"/>
      <c r="PEF222" s="593"/>
      <c r="PEG222" s="593"/>
      <c r="PEH222" s="593"/>
      <c r="PEI222" s="593"/>
      <c r="PEJ222" s="593"/>
      <c r="PEK222" s="593"/>
      <c r="PEL222" s="593"/>
      <c r="PEM222" s="593"/>
      <c r="PEN222" s="593"/>
      <c r="PEO222" s="593"/>
      <c r="PEP222" s="593"/>
      <c r="PEQ222" s="593"/>
      <c r="PER222" s="593"/>
      <c r="PES222" s="593"/>
      <c r="PET222" s="593"/>
      <c r="PEU222" s="593"/>
      <c r="PEV222" s="593"/>
      <c r="PEW222" s="593"/>
      <c r="PEX222" s="593"/>
      <c r="PEY222" s="593"/>
      <c r="PEZ222" s="593"/>
      <c r="PFA222" s="593"/>
      <c r="PFB222" s="593"/>
      <c r="PFC222" s="593"/>
      <c r="PFD222" s="593"/>
      <c r="PFE222" s="593"/>
      <c r="PFF222" s="593"/>
      <c r="PFG222" s="593"/>
      <c r="PFH222" s="593"/>
      <c r="PFI222" s="593"/>
      <c r="PFJ222" s="593"/>
      <c r="PFK222" s="593"/>
      <c r="PFL222" s="593"/>
      <c r="PFM222" s="593"/>
      <c r="PFN222" s="593"/>
      <c r="PFO222" s="593"/>
      <c r="PFP222" s="593"/>
      <c r="PFQ222" s="593"/>
      <c r="PFR222" s="593"/>
      <c r="PFS222" s="593"/>
      <c r="PFT222" s="593"/>
      <c r="PFU222" s="593"/>
      <c r="PFV222" s="593"/>
      <c r="PFW222" s="593"/>
      <c r="PFX222" s="593"/>
      <c r="PFY222" s="593"/>
      <c r="PFZ222" s="593"/>
      <c r="PGA222" s="593"/>
      <c r="PGB222" s="593"/>
      <c r="PGC222" s="593"/>
      <c r="PGD222" s="593"/>
      <c r="PGE222" s="593"/>
      <c r="PGF222" s="593"/>
      <c r="PGG222" s="593"/>
      <c r="PGH222" s="593"/>
      <c r="PGI222" s="593"/>
      <c r="PGJ222" s="593"/>
      <c r="PGK222" s="593"/>
      <c r="PGL222" s="593"/>
      <c r="PGM222" s="593"/>
      <c r="PGN222" s="593"/>
      <c r="PGO222" s="593"/>
      <c r="PGP222" s="593"/>
      <c r="PGQ222" s="593"/>
      <c r="PGR222" s="593"/>
      <c r="PGS222" s="593"/>
      <c r="PGT222" s="593"/>
      <c r="PGU222" s="593"/>
      <c r="PGV222" s="593"/>
      <c r="PGW222" s="593"/>
      <c r="PGX222" s="593"/>
      <c r="PGY222" s="593"/>
      <c r="PGZ222" s="593"/>
      <c r="PHA222" s="593"/>
      <c r="PHB222" s="593"/>
      <c r="PHC222" s="593"/>
      <c r="PHD222" s="593"/>
      <c r="PHE222" s="593"/>
      <c r="PHF222" s="593"/>
      <c r="PHG222" s="593"/>
      <c r="PHH222" s="593"/>
      <c r="PHI222" s="593"/>
      <c r="PHJ222" s="593"/>
      <c r="PHK222" s="593"/>
      <c r="PHL222" s="593"/>
      <c r="PHM222" s="593"/>
      <c r="PHN222" s="593"/>
      <c r="PHO222" s="593"/>
      <c r="PHP222" s="593"/>
      <c r="PHQ222" s="593"/>
      <c r="PHR222" s="593"/>
      <c r="PHS222" s="593"/>
      <c r="PHT222" s="593"/>
      <c r="PHU222" s="593"/>
      <c r="PHV222" s="593"/>
      <c r="PHW222" s="593"/>
      <c r="PHX222" s="593"/>
      <c r="PHY222" s="593"/>
      <c r="PHZ222" s="593"/>
      <c r="PIA222" s="593"/>
      <c r="PIB222" s="593"/>
      <c r="PIC222" s="593"/>
      <c r="PID222" s="593"/>
      <c r="PIE222" s="593"/>
      <c r="PIF222" s="593"/>
      <c r="PIG222" s="593"/>
      <c r="PIH222" s="593"/>
      <c r="PII222" s="593"/>
      <c r="PIJ222" s="593"/>
      <c r="PIK222" s="593"/>
      <c r="PIL222" s="593"/>
      <c r="PIM222" s="593"/>
      <c r="PIN222" s="593"/>
      <c r="PIO222" s="593"/>
      <c r="PIP222" s="593"/>
      <c r="PIQ222" s="593"/>
      <c r="PIR222" s="593"/>
      <c r="PIS222" s="593"/>
      <c r="PIT222" s="593"/>
      <c r="PIU222" s="593"/>
      <c r="PIV222" s="593"/>
      <c r="PIW222" s="593"/>
      <c r="PIX222" s="593"/>
      <c r="PIY222" s="593"/>
      <c r="PIZ222" s="593"/>
      <c r="PJA222" s="593"/>
      <c r="PJB222" s="593"/>
      <c r="PJC222" s="593"/>
      <c r="PJD222" s="593"/>
      <c r="PJE222" s="593"/>
      <c r="PJF222" s="593"/>
      <c r="PJG222" s="593"/>
      <c r="PJH222" s="593"/>
      <c r="PJI222" s="593"/>
      <c r="PJJ222" s="593"/>
      <c r="PJK222" s="593"/>
      <c r="PJL222" s="593"/>
      <c r="PJM222" s="593"/>
      <c r="PJN222" s="593"/>
      <c r="PJO222" s="593"/>
      <c r="PJP222" s="593"/>
      <c r="PJQ222" s="593"/>
      <c r="PJR222" s="593"/>
      <c r="PJS222" s="593"/>
      <c r="PJT222" s="593"/>
      <c r="PJU222" s="593"/>
      <c r="PJV222" s="593"/>
      <c r="PJW222" s="593"/>
      <c r="PJX222" s="593"/>
      <c r="PJY222" s="593"/>
      <c r="PJZ222" s="593"/>
      <c r="PKA222" s="593"/>
      <c r="PKB222" s="593"/>
      <c r="PKC222" s="593"/>
      <c r="PKD222" s="593"/>
      <c r="PKE222" s="593"/>
      <c r="PKF222" s="593"/>
      <c r="PKG222" s="593"/>
      <c r="PKH222" s="593"/>
      <c r="PKI222" s="593"/>
      <c r="PKJ222" s="593"/>
      <c r="PKK222" s="593"/>
      <c r="PKL222" s="593"/>
      <c r="PKM222" s="593"/>
      <c r="PKN222" s="593"/>
      <c r="PKO222" s="593"/>
      <c r="PKP222" s="593"/>
      <c r="PKQ222" s="593"/>
      <c r="PKR222" s="593"/>
      <c r="PKS222" s="593"/>
      <c r="PKT222" s="593"/>
      <c r="PKU222" s="593"/>
      <c r="PKV222" s="593"/>
      <c r="PKW222" s="593"/>
      <c r="PKX222" s="593"/>
      <c r="PKY222" s="593"/>
      <c r="PKZ222" s="593"/>
      <c r="PLA222" s="593"/>
      <c r="PLB222" s="593"/>
      <c r="PLC222" s="593"/>
      <c r="PLD222" s="593"/>
      <c r="PLE222" s="593"/>
      <c r="PLF222" s="593"/>
      <c r="PLG222" s="593"/>
      <c r="PLH222" s="593"/>
      <c r="PLI222" s="593"/>
      <c r="PLJ222" s="593"/>
      <c r="PLK222" s="593"/>
      <c r="PLL222" s="593"/>
      <c r="PLM222" s="593"/>
      <c r="PLN222" s="593"/>
      <c r="PLO222" s="593"/>
      <c r="PLP222" s="593"/>
      <c r="PLQ222" s="593"/>
      <c r="PLR222" s="593"/>
      <c r="PLS222" s="593"/>
      <c r="PLT222" s="593"/>
      <c r="PLU222" s="593"/>
      <c r="PLV222" s="593"/>
      <c r="PLW222" s="593"/>
      <c r="PLX222" s="593"/>
      <c r="PLY222" s="593"/>
      <c r="PLZ222" s="593"/>
      <c r="PMA222" s="593"/>
      <c r="PMB222" s="593"/>
      <c r="PMC222" s="593"/>
      <c r="PMD222" s="593"/>
      <c r="PME222" s="593"/>
      <c r="PMF222" s="593"/>
      <c r="PMG222" s="593"/>
      <c r="PMH222" s="593"/>
      <c r="PMI222" s="593"/>
      <c r="PMJ222" s="593"/>
      <c r="PMK222" s="593"/>
      <c r="PML222" s="593"/>
      <c r="PMM222" s="593"/>
      <c r="PMN222" s="593"/>
      <c r="PMO222" s="593"/>
      <c r="PMP222" s="593"/>
      <c r="PMQ222" s="593"/>
      <c r="PMR222" s="593"/>
      <c r="PMS222" s="593"/>
      <c r="PMT222" s="593"/>
      <c r="PMU222" s="593"/>
      <c r="PMV222" s="593"/>
      <c r="PMW222" s="593"/>
      <c r="PMX222" s="593"/>
      <c r="PMY222" s="593"/>
      <c r="PMZ222" s="593"/>
      <c r="PNA222" s="593"/>
      <c r="PNB222" s="593"/>
      <c r="PNC222" s="593"/>
      <c r="PND222" s="593"/>
      <c r="PNE222" s="593"/>
      <c r="PNF222" s="593"/>
      <c r="PNG222" s="593"/>
      <c r="PNH222" s="593"/>
      <c r="PNI222" s="593"/>
      <c r="PNJ222" s="593"/>
      <c r="PNK222" s="593"/>
      <c r="PNL222" s="593"/>
      <c r="PNM222" s="593"/>
      <c r="PNN222" s="593"/>
      <c r="PNO222" s="593"/>
      <c r="PNP222" s="593"/>
      <c r="PNQ222" s="593"/>
      <c r="PNR222" s="593"/>
      <c r="PNS222" s="593"/>
      <c r="PNT222" s="593"/>
      <c r="PNU222" s="593"/>
      <c r="PNV222" s="593"/>
      <c r="PNW222" s="593"/>
      <c r="PNX222" s="593"/>
      <c r="PNY222" s="593"/>
      <c r="PNZ222" s="593"/>
      <c r="POA222" s="593"/>
      <c r="POB222" s="593"/>
      <c r="POC222" s="593"/>
      <c r="POD222" s="593"/>
      <c r="POE222" s="593"/>
      <c r="POF222" s="593"/>
      <c r="POG222" s="593"/>
      <c r="POH222" s="593"/>
      <c r="POI222" s="593"/>
      <c r="POJ222" s="593"/>
      <c r="POK222" s="593"/>
      <c r="POL222" s="593"/>
      <c r="POM222" s="593"/>
      <c r="PON222" s="593"/>
      <c r="POO222" s="593"/>
      <c r="POP222" s="593"/>
      <c r="POQ222" s="593"/>
      <c r="POR222" s="593"/>
      <c r="POS222" s="593"/>
      <c r="POT222" s="593"/>
      <c r="POU222" s="593"/>
      <c r="POV222" s="593"/>
      <c r="POW222" s="593"/>
      <c r="POX222" s="593"/>
      <c r="POY222" s="593"/>
      <c r="POZ222" s="593"/>
      <c r="PPA222" s="593"/>
      <c r="PPB222" s="593"/>
      <c r="PPC222" s="593"/>
      <c r="PPD222" s="593"/>
      <c r="PPE222" s="593"/>
      <c r="PPF222" s="593"/>
      <c r="PPG222" s="593"/>
      <c r="PPH222" s="593"/>
      <c r="PPI222" s="593"/>
      <c r="PPJ222" s="593"/>
      <c r="PPK222" s="593"/>
      <c r="PPL222" s="593"/>
      <c r="PPM222" s="593"/>
      <c r="PPN222" s="593"/>
      <c r="PPO222" s="593"/>
      <c r="PPP222" s="593"/>
      <c r="PPQ222" s="593"/>
      <c r="PPR222" s="593"/>
      <c r="PPS222" s="593"/>
      <c r="PPT222" s="593"/>
      <c r="PPU222" s="593"/>
      <c r="PPV222" s="593"/>
      <c r="PPW222" s="593"/>
      <c r="PPX222" s="593"/>
      <c r="PPY222" s="593"/>
      <c r="PPZ222" s="593"/>
      <c r="PQA222" s="593"/>
      <c r="PQB222" s="593"/>
      <c r="PQC222" s="593"/>
      <c r="PQD222" s="593"/>
      <c r="PQE222" s="593"/>
      <c r="PQF222" s="593"/>
      <c r="PQG222" s="593"/>
      <c r="PQH222" s="593"/>
      <c r="PQI222" s="593"/>
      <c r="PQJ222" s="593"/>
      <c r="PQK222" s="593"/>
      <c r="PQL222" s="593"/>
      <c r="PQM222" s="593"/>
      <c r="PQN222" s="593"/>
      <c r="PQO222" s="593"/>
      <c r="PQP222" s="593"/>
      <c r="PQQ222" s="593"/>
      <c r="PQR222" s="593"/>
      <c r="PQS222" s="593"/>
      <c r="PQT222" s="593"/>
      <c r="PQU222" s="593"/>
      <c r="PQV222" s="593"/>
      <c r="PQW222" s="593"/>
      <c r="PQX222" s="593"/>
      <c r="PQY222" s="593"/>
      <c r="PQZ222" s="593"/>
      <c r="PRA222" s="593"/>
      <c r="PRB222" s="593"/>
      <c r="PRC222" s="593"/>
      <c r="PRD222" s="593"/>
      <c r="PRE222" s="593"/>
      <c r="PRF222" s="593"/>
      <c r="PRG222" s="593"/>
      <c r="PRH222" s="593"/>
      <c r="PRI222" s="593"/>
      <c r="PRJ222" s="593"/>
      <c r="PRK222" s="593"/>
      <c r="PRL222" s="593"/>
      <c r="PRM222" s="593"/>
      <c r="PRN222" s="593"/>
      <c r="PRO222" s="593"/>
      <c r="PRP222" s="593"/>
      <c r="PRQ222" s="593"/>
      <c r="PRR222" s="593"/>
      <c r="PRS222" s="593"/>
      <c r="PRT222" s="593"/>
      <c r="PRU222" s="593"/>
      <c r="PRV222" s="593"/>
      <c r="PRW222" s="593"/>
      <c r="PRX222" s="593"/>
      <c r="PRY222" s="593"/>
      <c r="PRZ222" s="593"/>
      <c r="PSA222" s="593"/>
      <c r="PSB222" s="593"/>
      <c r="PSC222" s="593"/>
      <c r="PSD222" s="593"/>
      <c r="PSE222" s="593"/>
      <c r="PSF222" s="593"/>
      <c r="PSG222" s="593"/>
      <c r="PSH222" s="593"/>
      <c r="PSI222" s="593"/>
      <c r="PSJ222" s="593"/>
      <c r="PSK222" s="593"/>
      <c r="PSL222" s="593"/>
      <c r="PSM222" s="593"/>
      <c r="PSN222" s="593"/>
      <c r="PSO222" s="593"/>
      <c r="PSP222" s="593"/>
      <c r="PSQ222" s="593"/>
      <c r="PSR222" s="593"/>
      <c r="PSS222" s="593"/>
      <c r="PST222" s="593"/>
      <c r="PSU222" s="593"/>
      <c r="PSV222" s="593"/>
      <c r="PSW222" s="593"/>
      <c r="PSX222" s="593"/>
      <c r="PSY222" s="593"/>
      <c r="PSZ222" s="593"/>
      <c r="PTA222" s="593"/>
      <c r="PTB222" s="593"/>
      <c r="PTC222" s="593"/>
      <c r="PTD222" s="593"/>
      <c r="PTE222" s="593"/>
      <c r="PTF222" s="593"/>
      <c r="PTG222" s="593"/>
      <c r="PTH222" s="593"/>
      <c r="PTI222" s="593"/>
      <c r="PTJ222" s="593"/>
      <c r="PTK222" s="593"/>
      <c r="PTL222" s="593"/>
      <c r="PTM222" s="593"/>
      <c r="PTN222" s="593"/>
      <c r="PTO222" s="593"/>
      <c r="PTP222" s="593"/>
      <c r="PTQ222" s="593"/>
      <c r="PTR222" s="593"/>
      <c r="PTS222" s="593"/>
      <c r="PTT222" s="593"/>
      <c r="PTU222" s="593"/>
      <c r="PTV222" s="593"/>
      <c r="PTW222" s="593"/>
      <c r="PTX222" s="593"/>
      <c r="PTY222" s="593"/>
      <c r="PTZ222" s="593"/>
      <c r="PUA222" s="593"/>
      <c r="PUB222" s="593"/>
      <c r="PUC222" s="593"/>
      <c r="PUD222" s="593"/>
      <c r="PUE222" s="593"/>
      <c r="PUF222" s="593"/>
      <c r="PUG222" s="593"/>
      <c r="PUH222" s="593"/>
      <c r="PUI222" s="593"/>
      <c r="PUJ222" s="593"/>
      <c r="PUK222" s="593"/>
      <c r="PUL222" s="593"/>
      <c r="PUM222" s="593"/>
      <c r="PUN222" s="593"/>
      <c r="PUO222" s="593"/>
      <c r="PUP222" s="593"/>
      <c r="PUQ222" s="593"/>
      <c r="PUR222" s="593"/>
      <c r="PUS222" s="593"/>
      <c r="PUT222" s="593"/>
      <c r="PUU222" s="593"/>
      <c r="PUV222" s="593"/>
      <c r="PUW222" s="593"/>
      <c r="PUX222" s="593"/>
      <c r="PUY222" s="593"/>
      <c r="PUZ222" s="593"/>
      <c r="PVA222" s="593"/>
      <c r="PVB222" s="593"/>
      <c r="PVC222" s="593"/>
      <c r="PVD222" s="593"/>
      <c r="PVE222" s="593"/>
      <c r="PVF222" s="593"/>
      <c r="PVG222" s="593"/>
      <c r="PVH222" s="593"/>
      <c r="PVI222" s="593"/>
      <c r="PVJ222" s="593"/>
      <c r="PVK222" s="593"/>
      <c r="PVL222" s="593"/>
      <c r="PVM222" s="593"/>
      <c r="PVN222" s="593"/>
      <c r="PVO222" s="593"/>
      <c r="PVP222" s="593"/>
      <c r="PVQ222" s="593"/>
      <c r="PVR222" s="593"/>
      <c r="PVS222" s="593"/>
      <c r="PVT222" s="593"/>
      <c r="PVU222" s="593"/>
      <c r="PVV222" s="593"/>
      <c r="PVW222" s="593"/>
      <c r="PVX222" s="593"/>
      <c r="PVY222" s="593"/>
      <c r="PVZ222" s="593"/>
      <c r="PWA222" s="593"/>
      <c r="PWB222" s="593"/>
      <c r="PWC222" s="593"/>
      <c r="PWD222" s="593"/>
      <c r="PWE222" s="593"/>
      <c r="PWF222" s="593"/>
      <c r="PWG222" s="593"/>
      <c r="PWH222" s="593"/>
      <c r="PWI222" s="593"/>
      <c r="PWJ222" s="593"/>
      <c r="PWK222" s="593"/>
      <c r="PWL222" s="593"/>
      <c r="PWM222" s="593"/>
      <c r="PWN222" s="593"/>
      <c r="PWO222" s="593"/>
      <c r="PWP222" s="593"/>
      <c r="PWQ222" s="593"/>
      <c r="PWR222" s="593"/>
      <c r="PWS222" s="593"/>
      <c r="PWT222" s="593"/>
      <c r="PWU222" s="593"/>
      <c r="PWV222" s="593"/>
      <c r="PWW222" s="593"/>
      <c r="PWX222" s="593"/>
      <c r="PWY222" s="593"/>
      <c r="PWZ222" s="593"/>
      <c r="PXA222" s="593"/>
      <c r="PXB222" s="593"/>
      <c r="PXC222" s="593"/>
      <c r="PXD222" s="593"/>
      <c r="PXE222" s="593"/>
      <c r="PXF222" s="593"/>
      <c r="PXG222" s="593"/>
      <c r="PXH222" s="593"/>
      <c r="PXI222" s="593"/>
      <c r="PXJ222" s="593"/>
      <c r="PXK222" s="593"/>
      <c r="PXL222" s="593"/>
      <c r="PXM222" s="593"/>
      <c r="PXN222" s="593"/>
      <c r="PXO222" s="593"/>
      <c r="PXP222" s="593"/>
      <c r="PXQ222" s="593"/>
      <c r="PXR222" s="593"/>
      <c r="PXS222" s="593"/>
      <c r="PXT222" s="593"/>
      <c r="PXU222" s="593"/>
      <c r="PXV222" s="593"/>
      <c r="PXW222" s="593"/>
      <c r="PXX222" s="593"/>
      <c r="PXY222" s="593"/>
      <c r="PXZ222" s="593"/>
      <c r="PYA222" s="593"/>
      <c r="PYB222" s="593"/>
      <c r="PYC222" s="593"/>
      <c r="PYD222" s="593"/>
      <c r="PYE222" s="593"/>
      <c r="PYF222" s="593"/>
      <c r="PYG222" s="593"/>
      <c r="PYH222" s="593"/>
      <c r="PYI222" s="593"/>
      <c r="PYJ222" s="593"/>
      <c r="PYK222" s="593"/>
      <c r="PYL222" s="593"/>
      <c r="PYM222" s="593"/>
      <c r="PYN222" s="593"/>
      <c r="PYO222" s="593"/>
      <c r="PYP222" s="593"/>
      <c r="PYQ222" s="593"/>
      <c r="PYR222" s="593"/>
      <c r="PYS222" s="593"/>
      <c r="PYT222" s="593"/>
      <c r="PYU222" s="593"/>
      <c r="PYV222" s="593"/>
      <c r="PYW222" s="593"/>
      <c r="PYX222" s="593"/>
      <c r="PYY222" s="593"/>
      <c r="PYZ222" s="593"/>
      <c r="PZA222" s="593"/>
      <c r="PZB222" s="593"/>
      <c r="PZC222" s="593"/>
      <c r="PZD222" s="593"/>
      <c r="PZE222" s="593"/>
      <c r="PZF222" s="593"/>
      <c r="PZG222" s="593"/>
      <c r="PZH222" s="593"/>
      <c r="PZI222" s="593"/>
      <c r="PZJ222" s="593"/>
      <c r="PZK222" s="593"/>
      <c r="PZL222" s="593"/>
      <c r="PZM222" s="593"/>
      <c r="PZN222" s="593"/>
      <c r="PZO222" s="593"/>
      <c r="PZP222" s="593"/>
      <c r="PZQ222" s="593"/>
      <c r="PZR222" s="593"/>
      <c r="PZS222" s="593"/>
      <c r="PZT222" s="593"/>
      <c r="PZU222" s="593"/>
      <c r="PZV222" s="593"/>
      <c r="PZW222" s="593"/>
      <c r="PZX222" s="593"/>
      <c r="PZY222" s="593"/>
      <c r="PZZ222" s="593"/>
      <c r="QAA222" s="593"/>
      <c r="QAB222" s="593"/>
      <c r="QAC222" s="593"/>
      <c r="QAD222" s="593"/>
      <c r="QAE222" s="593"/>
      <c r="QAF222" s="593"/>
      <c r="QAG222" s="593"/>
      <c r="QAH222" s="593"/>
      <c r="QAI222" s="593"/>
      <c r="QAJ222" s="593"/>
      <c r="QAK222" s="593"/>
      <c r="QAL222" s="593"/>
      <c r="QAM222" s="593"/>
      <c r="QAN222" s="593"/>
      <c r="QAO222" s="593"/>
      <c r="QAP222" s="593"/>
      <c r="QAQ222" s="593"/>
      <c r="QAR222" s="593"/>
      <c r="QAS222" s="593"/>
      <c r="QAT222" s="593"/>
      <c r="QAU222" s="593"/>
      <c r="QAV222" s="593"/>
      <c r="QAW222" s="593"/>
      <c r="QAX222" s="593"/>
      <c r="QAY222" s="593"/>
      <c r="QAZ222" s="593"/>
      <c r="QBA222" s="593"/>
      <c r="QBB222" s="593"/>
      <c r="QBC222" s="593"/>
      <c r="QBD222" s="593"/>
      <c r="QBE222" s="593"/>
      <c r="QBF222" s="593"/>
      <c r="QBG222" s="593"/>
      <c r="QBH222" s="593"/>
      <c r="QBI222" s="593"/>
      <c r="QBJ222" s="593"/>
      <c r="QBK222" s="593"/>
      <c r="QBL222" s="593"/>
      <c r="QBM222" s="593"/>
      <c r="QBN222" s="593"/>
      <c r="QBO222" s="593"/>
      <c r="QBP222" s="593"/>
      <c r="QBQ222" s="593"/>
      <c r="QBR222" s="593"/>
      <c r="QBS222" s="593"/>
      <c r="QBT222" s="593"/>
      <c r="QBU222" s="593"/>
      <c r="QBV222" s="593"/>
      <c r="QBW222" s="593"/>
      <c r="QBX222" s="593"/>
      <c r="QBY222" s="593"/>
      <c r="QBZ222" s="593"/>
      <c r="QCA222" s="593"/>
      <c r="QCB222" s="593"/>
      <c r="QCC222" s="593"/>
      <c r="QCD222" s="593"/>
      <c r="QCE222" s="593"/>
      <c r="QCF222" s="593"/>
      <c r="QCG222" s="593"/>
      <c r="QCH222" s="593"/>
      <c r="QCI222" s="593"/>
      <c r="QCJ222" s="593"/>
      <c r="QCK222" s="593"/>
      <c r="QCL222" s="593"/>
      <c r="QCM222" s="593"/>
      <c r="QCN222" s="593"/>
      <c r="QCO222" s="593"/>
      <c r="QCP222" s="593"/>
      <c r="QCQ222" s="593"/>
      <c r="QCR222" s="593"/>
      <c r="QCS222" s="593"/>
      <c r="QCT222" s="593"/>
      <c r="QCU222" s="593"/>
      <c r="QCV222" s="593"/>
      <c r="QCW222" s="593"/>
      <c r="QCX222" s="593"/>
      <c r="QCY222" s="593"/>
      <c r="QCZ222" s="593"/>
      <c r="QDA222" s="593"/>
      <c r="QDB222" s="593"/>
      <c r="QDC222" s="593"/>
      <c r="QDD222" s="593"/>
      <c r="QDE222" s="593"/>
      <c r="QDF222" s="593"/>
      <c r="QDG222" s="593"/>
      <c r="QDH222" s="593"/>
      <c r="QDI222" s="593"/>
      <c r="QDJ222" s="593"/>
      <c r="QDK222" s="593"/>
      <c r="QDL222" s="593"/>
      <c r="QDM222" s="593"/>
      <c r="QDN222" s="593"/>
      <c r="QDO222" s="593"/>
      <c r="QDP222" s="593"/>
      <c r="QDQ222" s="593"/>
      <c r="QDR222" s="593"/>
      <c r="QDS222" s="593"/>
      <c r="QDT222" s="593"/>
      <c r="QDU222" s="593"/>
      <c r="QDV222" s="593"/>
      <c r="QDW222" s="593"/>
      <c r="QDX222" s="593"/>
      <c r="QDY222" s="593"/>
      <c r="QDZ222" s="593"/>
      <c r="QEA222" s="593"/>
      <c r="QEB222" s="593"/>
      <c r="QEC222" s="593"/>
      <c r="QED222" s="593"/>
      <c r="QEE222" s="593"/>
      <c r="QEF222" s="593"/>
      <c r="QEG222" s="593"/>
      <c r="QEH222" s="593"/>
      <c r="QEI222" s="593"/>
      <c r="QEJ222" s="593"/>
      <c r="QEK222" s="593"/>
      <c r="QEL222" s="593"/>
      <c r="QEM222" s="593"/>
      <c r="QEN222" s="593"/>
      <c r="QEO222" s="593"/>
      <c r="QEP222" s="593"/>
      <c r="QEQ222" s="593"/>
      <c r="QER222" s="593"/>
      <c r="QES222" s="593"/>
      <c r="QET222" s="593"/>
      <c r="QEU222" s="593"/>
      <c r="QEV222" s="593"/>
      <c r="QEW222" s="593"/>
      <c r="QEX222" s="593"/>
      <c r="QEY222" s="593"/>
      <c r="QEZ222" s="593"/>
      <c r="QFA222" s="593"/>
      <c r="QFB222" s="593"/>
      <c r="QFC222" s="593"/>
      <c r="QFD222" s="593"/>
      <c r="QFE222" s="593"/>
      <c r="QFF222" s="593"/>
      <c r="QFG222" s="593"/>
      <c r="QFH222" s="593"/>
      <c r="QFI222" s="593"/>
      <c r="QFJ222" s="593"/>
      <c r="QFK222" s="593"/>
      <c r="QFL222" s="593"/>
      <c r="QFM222" s="593"/>
      <c r="QFN222" s="593"/>
      <c r="QFO222" s="593"/>
      <c r="QFP222" s="593"/>
      <c r="QFQ222" s="593"/>
      <c r="QFR222" s="593"/>
      <c r="QFS222" s="593"/>
      <c r="QFT222" s="593"/>
      <c r="QFU222" s="593"/>
      <c r="QFV222" s="593"/>
      <c r="QFW222" s="593"/>
      <c r="QFX222" s="593"/>
      <c r="QFY222" s="593"/>
      <c r="QFZ222" s="593"/>
      <c r="QGA222" s="593"/>
      <c r="QGB222" s="593"/>
      <c r="QGC222" s="593"/>
      <c r="QGD222" s="593"/>
      <c r="QGE222" s="593"/>
      <c r="QGF222" s="593"/>
      <c r="QGG222" s="593"/>
      <c r="QGH222" s="593"/>
      <c r="QGI222" s="593"/>
      <c r="QGJ222" s="593"/>
      <c r="QGK222" s="593"/>
      <c r="QGL222" s="593"/>
      <c r="QGM222" s="593"/>
      <c r="QGN222" s="593"/>
      <c r="QGO222" s="593"/>
      <c r="QGP222" s="593"/>
      <c r="QGQ222" s="593"/>
      <c r="QGR222" s="593"/>
      <c r="QGS222" s="593"/>
      <c r="QGT222" s="593"/>
      <c r="QGU222" s="593"/>
      <c r="QGV222" s="593"/>
      <c r="QGW222" s="593"/>
      <c r="QGX222" s="593"/>
      <c r="QGY222" s="593"/>
      <c r="QGZ222" s="593"/>
      <c r="QHA222" s="593"/>
      <c r="QHB222" s="593"/>
      <c r="QHC222" s="593"/>
      <c r="QHD222" s="593"/>
      <c r="QHE222" s="593"/>
      <c r="QHF222" s="593"/>
      <c r="QHG222" s="593"/>
      <c r="QHH222" s="593"/>
      <c r="QHI222" s="593"/>
      <c r="QHJ222" s="593"/>
      <c r="QHK222" s="593"/>
      <c r="QHL222" s="593"/>
      <c r="QHM222" s="593"/>
      <c r="QHN222" s="593"/>
      <c r="QHO222" s="593"/>
      <c r="QHP222" s="593"/>
      <c r="QHQ222" s="593"/>
      <c r="QHR222" s="593"/>
      <c r="QHS222" s="593"/>
      <c r="QHT222" s="593"/>
      <c r="QHU222" s="593"/>
      <c r="QHV222" s="593"/>
      <c r="QHW222" s="593"/>
      <c r="QHX222" s="593"/>
      <c r="QHY222" s="593"/>
      <c r="QHZ222" s="593"/>
      <c r="QIA222" s="593"/>
      <c r="QIB222" s="593"/>
      <c r="QIC222" s="593"/>
      <c r="QID222" s="593"/>
      <c r="QIE222" s="593"/>
      <c r="QIF222" s="593"/>
      <c r="QIG222" s="593"/>
      <c r="QIH222" s="593"/>
      <c r="QII222" s="593"/>
      <c r="QIJ222" s="593"/>
      <c r="QIK222" s="593"/>
      <c r="QIL222" s="593"/>
      <c r="QIM222" s="593"/>
      <c r="QIN222" s="593"/>
      <c r="QIO222" s="593"/>
      <c r="QIP222" s="593"/>
      <c r="QIQ222" s="593"/>
      <c r="QIR222" s="593"/>
      <c r="QIS222" s="593"/>
      <c r="QIT222" s="593"/>
      <c r="QIU222" s="593"/>
      <c r="QIV222" s="593"/>
      <c r="QIW222" s="593"/>
      <c r="QIX222" s="593"/>
      <c r="QIY222" s="593"/>
      <c r="QIZ222" s="593"/>
      <c r="QJA222" s="593"/>
      <c r="QJB222" s="593"/>
      <c r="QJC222" s="593"/>
      <c r="QJD222" s="593"/>
      <c r="QJE222" s="593"/>
      <c r="QJF222" s="593"/>
      <c r="QJG222" s="593"/>
      <c r="QJH222" s="593"/>
      <c r="QJI222" s="593"/>
      <c r="QJJ222" s="593"/>
      <c r="QJK222" s="593"/>
      <c r="QJL222" s="593"/>
      <c r="QJM222" s="593"/>
      <c r="QJN222" s="593"/>
      <c r="QJO222" s="593"/>
      <c r="QJP222" s="593"/>
      <c r="QJQ222" s="593"/>
      <c r="QJR222" s="593"/>
      <c r="QJS222" s="593"/>
      <c r="QJT222" s="593"/>
      <c r="QJU222" s="593"/>
      <c r="QJV222" s="593"/>
      <c r="QJW222" s="593"/>
      <c r="QJX222" s="593"/>
      <c r="QJY222" s="593"/>
      <c r="QJZ222" s="593"/>
      <c r="QKA222" s="593"/>
      <c r="QKB222" s="593"/>
      <c r="QKC222" s="593"/>
      <c r="QKD222" s="593"/>
      <c r="QKE222" s="593"/>
      <c r="QKF222" s="593"/>
      <c r="QKG222" s="593"/>
      <c r="QKH222" s="593"/>
      <c r="QKI222" s="593"/>
      <c r="QKJ222" s="593"/>
      <c r="QKK222" s="593"/>
      <c r="QKL222" s="593"/>
      <c r="QKM222" s="593"/>
      <c r="QKN222" s="593"/>
      <c r="QKO222" s="593"/>
      <c r="QKP222" s="593"/>
      <c r="QKQ222" s="593"/>
      <c r="QKR222" s="593"/>
      <c r="QKS222" s="593"/>
      <c r="QKT222" s="593"/>
      <c r="QKU222" s="593"/>
      <c r="QKV222" s="593"/>
      <c r="QKW222" s="593"/>
      <c r="QKX222" s="593"/>
      <c r="QKY222" s="593"/>
      <c r="QKZ222" s="593"/>
      <c r="QLA222" s="593"/>
      <c r="QLB222" s="593"/>
      <c r="QLC222" s="593"/>
      <c r="QLD222" s="593"/>
      <c r="QLE222" s="593"/>
      <c r="QLF222" s="593"/>
      <c r="QLG222" s="593"/>
      <c r="QLH222" s="593"/>
      <c r="QLI222" s="593"/>
      <c r="QLJ222" s="593"/>
      <c r="QLK222" s="593"/>
      <c r="QLL222" s="593"/>
      <c r="QLM222" s="593"/>
      <c r="QLN222" s="593"/>
      <c r="QLO222" s="593"/>
      <c r="QLP222" s="593"/>
      <c r="QLQ222" s="593"/>
      <c r="QLR222" s="593"/>
      <c r="QLS222" s="593"/>
      <c r="QLT222" s="593"/>
      <c r="QLU222" s="593"/>
      <c r="QLV222" s="593"/>
      <c r="QLW222" s="593"/>
      <c r="QLX222" s="593"/>
      <c r="QLY222" s="593"/>
      <c r="QLZ222" s="593"/>
      <c r="QMA222" s="593"/>
      <c r="QMB222" s="593"/>
      <c r="QMC222" s="593"/>
      <c r="QMD222" s="593"/>
      <c r="QME222" s="593"/>
      <c r="QMF222" s="593"/>
      <c r="QMG222" s="593"/>
      <c r="QMH222" s="593"/>
      <c r="QMI222" s="593"/>
      <c r="QMJ222" s="593"/>
      <c r="QMK222" s="593"/>
      <c r="QML222" s="593"/>
      <c r="QMM222" s="593"/>
      <c r="QMN222" s="593"/>
      <c r="QMO222" s="593"/>
      <c r="QMP222" s="593"/>
      <c r="QMQ222" s="593"/>
      <c r="QMR222" s="593"/>
      <c r="QMS222" s="593"/>
      <c r="QMT222" s="593"/>
      <c r="QMU222" s="593"/>
      <c r="QMV222" s="593"/>
      <c r="QMW222" s="593"/>
      <c r="QMX222" s="593"/>
      <c r="QMY222" s="593"/>
      <c r="QMZ222" s="593"/>
      <c r="QNA222" s="593"/>
      <c r="QNB222" s="593"/>
      <c r="QNC222" s="593"/>
      <c r="QND222" s="593"/>
      <c r="QNE222" s="593"/>
      <c r="QNF222" s="593"/>
      <c r="QNG222" s="593"/>
      <c r="QNH222" s="593"/>
      <c r="QNI222" s="593"/>
      <c r="QNJ222" s="593"/>
      <c r="QNK222" s="593"/>
      <c r="QNL222" s="593"/>
      <c r="QNM222" s="593"/>
      <c r="QNN222" s="593"/>
      <c r="QNO222" s="593"/>
      <c r="QNP222" s="593"/>
      <c r="QNQ222" s="593"/>
      <c r="QNR222" s="593"/>
      <c r="QNS222" s="593"/>
      <c r="QNT222" s="593"/>
      <c r="QNU222" s="593"/>
      <c r="QNV222" s="593"/>
      <c r="QNW222" s="593"/>
      <c r="QNX222" s="593"/>
      <c r="QNY222" s="593"/>
      <c r="QNZ222" s="593"/>
      <c r="QOA222" s="593"/>
      <c r="QOB222" s="593"/>
      <c r="QOC222" s="593"/>
      <c r="QOD222" s="593"/>
      <c r="QOE222" s="593"/>
      <c r="QOF222" s="593"/>
      <c r="QOG222" s="593"/>
      <c r="QOH222" s="593"/>
      <c r="QOI222" s="593"/>
      <c r="QOJ222" s="593"/>
      <c r="QOK222" s="593"/>
      <c r="QOL222" s="593"/>
      <c r="QOM222" s="593"/>
      <c r="QON222" s="593"/>
      <c r="QOO222" s="593"/>
      <c r="QOP222" s="593"/>
      <c r="QOQ222" s="593"/>
      <c r="QOR222" s="593"/>
      <c r="QOS222" s="593"/>
      <c r="QOT222" s="593"/>
      <c r="QOU222" s="593"/>
      <c r="QOV222" s="593"/>
      <c r="QOW222" s="593"/>
      <c r="QOX222" s="593"/>
      <c r="QOY222" s="593"/>
      <c r="QOZ222" s="593"/>
      <c r="QPA222" s="593"/>
      <c r="QPB222" s="593"/>
      <c r="QPC222" s="593"/>
      <c r="QPD222" s="593"/>
      <c r="QPE222" s="593"/>
      <c r="QPF222" s="593"/>
      <c r="QPG222" s="593"/>
      <c r="QPH222" s="593"/>
      <c r="QPI222" s="593"/>
      <c r="QPJ222" s="593"/>
      <c r="QPK222" s="593"/>
      <c r="QPL222" s="593"/>
      <c r="QPM222" s="593"/>
      <c r="QPN222" s="593"/>
      <c r="QPO222" s="593"/>
      <c r="QPP222" s="593"/>
      <c r="QPQ222" s="593"/>
      <c r="QPR222" s="593"/>
      <c r="QPS222" s="593"/>
      <c r="QPT222" s="593"/>
      <c r="QPU222" s="593"/>
      <c r="QPV222" s="593"/>
      <c r="QPW222" s="593"/>
      <c r="QPX222" s="593"/>
      <c r="QPY222" s="593"/>
      <c r="QPZ222" s="593"/>
      <c r="QQA222" s="593"/>
      <c r="QQB222" s="593"/>
      <c r="QQC222" s="593"/>
      <c r="QQD222" s="593"/>
      <c r="QQE222" s="593"/>
      <c r="QQF222" s="593"/>
      <c r="QQG222" s="593"/>
      <c r="QQH222" s="593"/>
      <c r="QQI222" s="593"/>
      <c r="QQJ222" s="593"/>
      <c r="QQK222" s="593"/>
      <c r="QQL222" s="593"/>
      <c r="QQM222" s="593"/>
      <c r="QQN222" s="593"/>
      <c r="QQO222" s="593"/>
      <c r="QQP222" s="593"/>
      <c r="QQQ222" s="593"/>
      <c r="QQR222" s="593"/>
      <c r="QQS222" s="593"/>
      <c r="QQT222" s="593"/>
      <c r="QQU222" s="593"/>
      <c r="QQV222" s="593"/>
      <c r="QQW222" s="593"/>
      <c r="QQX222" s="593"/>
      <c r="QQY222" s="593"/>
      <c r="QQZ222" s="593"/>
      <c r="QRA222" s="593"/>
      <c r="QRB222" s="593"/>
      <c r="QRC222" s="593"/>
      <c r="QRD222" s="593"/>
      <c r="QRE222" s="593"/>
      <c r="QRF222" s="593"/>
      <c r="QRG222" s="593"/>
      <c r="QRH222" s="593"/>
      <c r="QRI222" s="593"/>
      <c r="QRJ222" s="593"/>
      <c r="QRK222" s="593"/>
      <c r="QRL222" s="593"/>
      <c r="QRM222" s="593"/>
      <c r="QRN222" s="593"/>
      <c r="QRO222" s="593"/>
      <c r="QRP222" s="593"/>
      <c r="QRQ222" s="593"/>
      <c r="QRR222" s="593"/>
      <c r="QRS222" s="593"/>
      <c r="QRT222" s="593"/>
      <c r="QRU222" s="593"/>
      <c r="QRV222" s="593"/>
      <c r="QRW222" s="593"/>
      <c r="QRX222" s="593"/>
      <c r="QRY222" s="593"/>
      <c r="QRZ222" s="593"/>
      <c r="QSA222" s="593"/>
      <c r="QSB222" s="593"/>
      <c r="QSC222" s="593"/>
      <c r="QSD222" s="593"/>
      <c r="QSE222" s="593"/>
      <c r="QSF222" s="593"/>
      <c r="QSG222" s="593"/>
      <c r="QSH222" s="593"/>
      <c r="QSI222" s="593"/>
      <c r="QSJ222" s="593"/>
      <c r="QSK222" s="593"/>
      <c r="QSL222" s="593"/>
      <c r="QSM222" s="593"/>
      <c r="QSN222" s="593"/>
      <c r="QSO222" s="593"/>
      <c r="QSP222" s="593"/>
      <c r="QSQ222" s="593"/>
      <c r="QSR222" s="593"/>
      <c r="QSS222" s="593"/>
      <c r="QST222" s="593"/>
      <c r="QSU222" s="593"/>
      <c r="QSV222" s="593"/>
      <c r="QSW222" s="593"/>
      <c r="QSX222" s="593"/>
      <c r="QSY222" s="593"/>
      <c r="QSZ222" s="593"/>
      <c r="QTA222" s="593"/>
      <c r="QTB222" s="593"/>
      <c r="QTC222" s="593"/>
      <c r="QTD222" s="593"/>
      <c r="QTE222" s="593"/>
      <c r="QTF222" s="593"/>
      <c r="QTG222" s="593"/>
      <c r="QTH222" s="593"/>
      <c r="QTI222" s="593"/>
      <c r="QTJ222" s="593"/>
      <c r="QTK222" s="593"/>
      <c r="QTL222" s="593"/>
      <c r="QTM222" s="593"/>
      <c r="QTN222" s="593"/>
      <c r="QTO222" s="593"/>
      <c r="QTP222" s="593"/>
      <c r="QTQ222" s="593"/>
      <c r="QTR222" s="593"/>
      <c r="QTS222" s="593"/>
      <c r="QTT222" s="593"/>
      <c r="QTU222" s="593"/>
      <c r="QTV222" s="593"/>
      <c r="QTW222" s="593"/>
      <c r="QTX222" s="593"/>
      <c r="QTY222" s="593"/>
      <c r="QTZ222" s="593"/>
      <c r="QUA222" s="593"/>
      <c r="QUB222" s="593"/>
      <c r="QUC222" s="593"/>
      <c r="QUD222" s="593"/>
      <c r="QUE222" s="593"/>
      <c r="QUF222" s="593"/>
      <c r="QUG222" s="593"/>
      <c r="QUH222" s="593"/>
      <c r="QUI222" s="593"/>
      <c r="QUJ222" s="593"/>
      <c r="QUK222" s="593"/>
      <c r="QUL222" s="593"/>
      <c r="QUM222" s="593"/>
      <c r="QUN222" s="593"/>
      <c r="QUO222" s="593"/>
      <c r="QUP222" s="593"/>
      <c r="QUQ222" s="593"/>
      <c r="QUR222" s="593"/>
      <c r="QUS222" s="593"/>
      <c r="QUT222" s="593"/>
      <c r="QUU222" s="593"/>
      <c r="QUV222" s="593"/>
      <c r="QUW222" s="593"/>
      <c r="QUX222" s="593"/>
      <c r="QUY222" s="593"/>
      <c r="QUZ222" s="593"/>
      <c r="QVA222" s="593"/>
      <c r="QVB222" s="593"/>
      <c r="QVC222" s="593"/>
      <c r="QVD222" s="593"/>
      <c r="QVE222" s="593"/>
      <c r="QVF222" s="593"/>
      <c r="QVG222" s="593"/>
      <c r="QVH222" s="593"/>
      <c r="QVI222" s="593"/>
      <c r="QVJ222" s="593"/>
      <c r="QVK222" s="593"/>
      <c r="QVL222" s="593"/>
      <c r="QVM222" s="593"/>
      <c r="QVN222" s="593"/>
      <c r="QVO222" s="593"/>
      <c r="QVP222" s="593"/>
      <c r="QVQ222" s="593"/>
      <c r="QVR222" s="593"/>
      <c r="QVS222" s="593"/>
      <c r="QVT222" s="593"/>
      <c r="QVU222" s="593"/>
      <c r="QVV222" s="593"/>
      <c r="QVW222" s="593"/>
      <c r="QVX222" s="593"/>
      <c r="QVY222" s="593"/>
      <c r="QVZ222" s="593"/>
      <c r="QWA222" s="593"/>
      <c r="QWB222" s="593"/>
      <c r="QWC222" s="593"/>
      <c r="QWD222" s="593"/>
      <c r="QWE222" s="593"/>
      <c r="QWF222" s="593"/>
      <c r="QWG222" s="593"/>
      <c r="QWH222" s="593"/>
      <c r="QWI222" s="593"/>
      <c r="QWJ222" s="593"/>
      <c r="QWK222" s="593"/>
      <c r="QWL222" s="593"/>
      <c r="QWM222" s="593"/>
      <c r="QWN222" s="593"/>
      <c r="QWO222" s="593"/>
      <c r="QWP222" s="593"/>
      <c r="QWQ222" s="593"/>
      <c r="QWR222" s="593"/>
      <c r="QWS222" s="593"/>
      <c r="QWT222" s="593"/>
      <c r="QWU222" s="593"/>
      <c r="QWV222" s="593"/>
      <c r="QWW222" s="593"/>
      <c r="QWX222" s="593"/>
      <c r="QWY222" s="593"/>
      <c r="QWZ222" s="593"/>
      <c r="QXA222" s="593"/>
      <c r="QXB222" s="593"/>
      <c r="QXC222" s="593"/>
      <c r="QXD222" s="593"/>
      <c r="QXE222" s="593"/>
      <c r="QXF222" s="593"/>
      <c r="QXG222" s="593"/>
      <c r="QXH222" s="593"/>
      <c r="QXI222" s="593"/>
      <c r="QXJ222" s="593"/>
      <c r="QXK222" s="593"/>
      <c r="QXL222" s="593"/>
      <c r="QXM222" s="593"/>
      <c r="QXN222" s="593"/>
      <c r="QXO222" s="593"/>
      <c r="QXP222" s="593"/>
      <c r="QXQ222" s="593"/>
      <c r="QXR222" s="593"/>
      <c r="QXS222" s="593"/>
      <c r="QXT222" s="593"/>
      <c r="QXU222" s="593"/>
      <c r="QXV222" s="593"/>
      <c r="QXW222" s="593"/>
      <c r="QXX222" s="593"/>
      <c r="QXY222" s="593"/>
      <c r="QXZ222" s="593"/>
      <c r="QYA222" s="593"/>
      <c r="QYB222" s="593"/>
      <c r="QYC222" s="593"/>
      <c r="QYD222" s="593"/>
      <c r="QYE222" s="593"/>
      <c r="QYF222" s="593"/>
      <c r="QYG222" s="593"/>
      <c r="QYH222" s="593"/>
      <c r="QYI222" s="593"/>
      <c r="QYJ222" s="593"/>
      <c r="QYK222" s="593"/>
      <c r="QYL222" s="593"/>
      <c r="QYM222" s="593"/>
      <c r="QYN222" s="593"/>
      <c r="QYO222" s="593"/>
      <c r="QYP222" s="593"/>
      <c r="QYQ222" s="593"/>
      <c r="QYR222" s="593"/>
      <c r="QYS222" s="593"/>
      <c r="QYT222" s="593"/>
      <c r="QYU222" s="593"/>
      <c r="QYV222" s="593"/>
      <c r="QYW222" s="593"/>
      <c r="QYX222" s="593"/>
      <c r="QYY222" s="593"/>
      <c r="QYZ222" s="593"/>
      <c r="QZA222" s="593"/>
      <c r="QZB222" s="593"/>
      <c r="QZC222" s="593"/>
      <c r="QZD222" s="593"/>
      <c r="QZE222" s="593"/>
      <c r="QZF222" s="593"/>
      <c r="QZG222" s="593"/>
      <c r="QZH222" s="593"/>
      <c r="QZI222" s="593"/>
      <c r="QZJ222" s="593"/>
      <c r="QZK222" s="593"/>
      <c r="QZL222" s="593"/>
      <c r="QZM222" s="593"/>
      <c r="QZN222" s="593"/>
      <c r="QZO222" s="593"/>
      <c r="QZP222" s="593"/>
      <c r="QZQ222" s="593"/>
      <c r="QZR222" s="593"/>
      <c r="QZS222" s="593"/>
      <c r="QZT222" s="593"/>
      <c r="QZU222" s="593"/>
      <c r="QZV222" s="593"/>
      <c r="QZW222" s="593"/>
      <c r="QZX222" s="593"/>
      <c r="QZY222" s="593"/>
      <c r="QZZ222" s="593"/>
      <c r="RAA222" s="593"/>
      <c r="RAB222" s="593"/>
      <c r="RAC222" s="593"/>
      <c r="RAD222" s="593"/>
      <c r="RAE222" s="593"/>
      <c r="RAF222" s="593"/>
      <c r="RAG222" s="593"/>
      <c r="RAH222" s="593"/>
      <c r="RAI222" s="593"/>
      <c r="RAJ222" s="593"/>
      <c r="RAK222" s="593"/>
      <c r="RAL222" s="593"/>
      <c r="RAM222" s="593"/>
      <c r="RAN222" s="593"/>
      <c r="RAO222" s="593"/>
      <c r="RAP222" s="593"/>
      <c r="RAQ222" s="593"/>
      <c r="RAR222" s="593"/>
      <c r="RAS222" s="593"/>
      <c r="RAT222" s="593"/>
      <c r="RAU222" s="593"/>
      <c r="RAV222" s="593"/>
      <c r="RAW222" s="593"/>
      <c r="RAX222" s="593"/>
      <c r="RAY222" s="593"/>
      <c r="RAZ222" s="593"/>
      <c r="RBA222" s="593"/>
      <c r="RBB222" s="593"/>
      <c r="RBC222" s="593"/>
      <c r="RBD222" s="593"/>
      <c r="RBE222" s="593"/>
      <c r="RBF222" s="593"/>
      <c r="RBG222" s="593"/>
      <c r="RBH222" s="593"/>
      <c r="RBI222" s="593"/>
      <c r="RBJ222" s="593"/>
      <c r="RBK222" s="593"/>
      <c r="RBL222" s="593"/>
      <c r="RBM222" s="593"/>
      <c r="RBN222" s="593"/>
      <c r="RBO222" s="593"/>
      <c r="RBP222" s="593"/>
      <c r="RBQ222" s="593"/>
      <c r="RBR222" s="593"/>
      <c r="RBS222" s="593"/>
      <c r="RBT222" s="593"/>
      <c r="RBU222" s="593"/>
      <c r="RBV222" s="593"/>
      <c r="RBW222" s="593"/>
      <c r="RBX222" s="593"/>
      <c r="RBY222" s="593"/>
      <c r="RBZ222" s="593"/>
      <c r="RCA222" s="593"/>
      <c r="RCB222" s="593"/>
      <c r="RCC222" s="593"/>
      <c r="RCD222" s="593"/>
      <c r="RCE222" s="593"/>
      <c r="RCF222" s="593"/>
      <c r="RCG222" s="593"/>
      <c r="RCH222" s="593"/>
      <c r="RCI222" s="593"/>
      <c r="RCJ222" s="593"/>
      <c r="RCK222" s="593"/>
      <c r="RCL222" s="593"/>
      <c r="RCM222" s="593"/>
      <c r="RCN222" s="593"/>
      <c r="RCO222" s="593"/>
      <c r="RCP222" s="593"/>
      <c r="RCQ222" s="593"/>
      <c r="RCR222" s="593"/>
      <c r="RCS222" s="593"/>
      <c r="RCT222" s="593"/>
      <c r="RCU222" s="593"/>
      <c r="RCV222" s="593"/>
      <c r="RCW222" s="593"/>
      <c r="RCX222" s="593"/>
      <c r="RCY222" s="593"/>
      <c r="RCZ222" s="593"/>
      <c r="RDA222" s="593"/>
      <c r="RDB222" s="593"/>
      <c r="RDC222" s="593"/>
      <c r="RDD222" s="593"/>
      <c r="RDE222" s="593"/>
      <c r="RDF222" s="593"/>
      <c r="RDG222" s="593"/>
      <c r="RDH222" s="593"/>
      <c r="RDI222" s="593"/>
      <c r="RDJ222" s="593"/>
      <c r="RDK222" s="593"/>
      <c r="RDL222" s="593"/>
      <c r="RDM222" s="593"/>
      <c r="RDN222" s="593"/>
      <c r="RDO222" s="593"/>
      <c r="RDP222" s="593"/>
      <c r="RDQ222" s="593"/>
      <c r="RDR222" s="593"/>
      <c r="RDS222" s="593"/>
      <c r="RDT222" s="593"/>
      <c r="RDU222" s="593"/>
      <c r="RDV222" s="593"/>
      <c r="RDW222" s="593"/>
      <c r="RDX222" s="593"/>
      <c r="RDY222" s="593"/>
      <c r="RDZ222" s="593"/>
      <c r="REA222" s="593"/>
      <c r="REB222" s="593"/>
      <c r="REC222" s="593"/>
      <c r="RED222" s="593"/>
      <c r="REE222" s="593"/>
      <c r="REF222" s="593"/>
      <c r="REG222" s="593"/>
      <c r="REH222" s="593"/>
      <c r="REI222" s="593"/>
      <c r="REJ222" s="593"/>
      <c r="REK222" s="593"/>
      <c r="REL222" s="593"/>
      <c r="REM222" s="593"/>
      <c r="REN222" s="593"/>
      <c r="REO222" s="593"/>
      <c r="REP222" s="593"/>
      <c r="REQ222" s="593"/>
      <c r="RER222" s="593"/>
      <c r="RES222" s="593"/>
      <c r="RET222" s="593"/>
      <c r="REU222" s="593"/>
      <c r="REV222" s="593"/>
      <c r="REW222" s="593"/>
      <c r="REX222" s="593"/>
      <c r="REY222" s="593"/>
      <c r="REZ222" s="593"/>
      <c r="RFA222" s="593"/>
      <c r="RFB222" s="593"/>
      <c r="RFC222" s="593"/>
      <c r="RFD222" s="593"/>
      <c r="RFE222" s="593"/>
      <c r="RFF222" s="593"/>
      <c r="RFG222" s="593"/>
      <c r="RFH222" s="593"/>
      <c r="RFI222" s="593"/>
      <c r="RFJ222" s="593"/>
      <c r="RFK222" s="593"/>
      <c r="RFL222" s="593"/>
      <c r="RFM222" s="593"/>
      <c r="RFN222" s="593"/>
      <c r="RFO222" s="593"/>
      <c r="RFP222" s="593"/>
      <c r="RFQ222" s="593"/>
      <c r="RFR222" s="593"/>
      <c r="RFS222" s="593"/>
      <c r="RFT222" s="593"/>
      <c r="RFU222" s="593"/>
      <c r="RFV222" s="593"/>
      <c r="RFW222" s="593"/>
      <c r="RFX222" s="593"/>
      <c r="RFY222" s="593"/>
      <c r="RFZ222" s="593"/>
      <c r="RGA222" s="593"/>
      <c r="RGB222" s="593"/>
      <c r="RGC222" s="593"/>
      <c r="RGD222" s="593"/>
      <c r="RGE222" s="593"/>
      <c r="RGF222" s="593"/>
      <c r="RGG222" s="593"/>
      <c r="RGH222" s="593"/>
      <c r="RGI222" s="593"/>
      <c r="RGJ222" s="593"/>
      <c r="RGK222" s="593"/>
      <c r="RGL222" s="593"/>
      <c r="RGM222" s="593"/>
      <c r="RGN222" s="593"/>
      <c r="RGO222" s="593"/>
      <c r="RGP222" s="593"/>
      <c r="RGQ222" s="593"/>
      <c r="RGR222" s="593"/>
      <c r="RGS222" s="593"/>
      <c r="RGT222" s="593"/>
      <c r="RGU222" s="593"/>
      <c r="RGV222" s="593"/>
      <c r="RGW222" s="593"/>
      <c r="RGX222" s="593"/>
      <c r="RGY222" s="593"/>
      <c r="RGZ222" s="593"/>
      <c r="RHA222" s="593"/>
      <c r="RHB222" s="593"/>
      <c r="RHC222" s="593"/>
      <c r="RHD222" s="593"/>
      <c r="RHE222" s="593"/>
      <c r="RHF222" s="593"/>
      <c r="RHG222" s="593"/>
      <c r="RHH222" s="593"/>
      <c r="RHI222" s="593"/>
      <c r="RHJ222" s="593"/>
      <c r="RHK222" s="593"/>
      <c r="RHL222" s="593"/>
      <c r="RHM222" s="593"/>
      <c r="RHN222" s="593"/>
      <c r="RHO222" s="593"/>
      <c r="RHP222" s="593"/>
      <c r="RHQ222" s="593"/>
      <c r="RHR222" s="593"/>
      <c r="RHS222" s="593"/>
      <c r="RHT222" s="593"/>
      <c r="RHU222" s="593"/>
      <c r="RHV222" s="593"/>
      <c r="RHW222" s="593"/>
      <c r="RHX222" s="593"/>
      <c r="RHY222" s="593"/>
      <c r="RHZ222" s="593"/>
      <c r="RIA222" s="593"/>
      <c r="RIB222" s="593"/>
      <c r="RIC222" s="593"/>
      <c r="RID222" s="593"/>
      <c r="RIE222" s="593"/>
      <c r="RIF222" s="593"/>
      <c r="RIG222" s="593"/>
      <c r="RIH222" s="593"/>
      <c r="RII222" s="593"/>
      <c r="RIJ222" s="593"/>
      <c r="RIK222" s="593"/>
      <c r="RIL222" s="593"/>
      <c r="RIM222" s="593"/>
      <c r="RIN222" s="593"/>
      <c r="RIO222" s="593"/>
      <c r="RIP222" s="593"/>
      <c r="RIQ222" s="593"/>
      <c r="RIR222" s="593"/>
      <c r="RIS222" s="593"/>
      <c r="RIT222" s="593"/>
      <c r="RIU222" s="593"/>
      <c r="RIV222" s="593"/>
      <c r="RIW222" s="593"/>
      <c r="RIX222" s="593"/>
      <c r="RIY222" s="593"/>
      <c r="RIZ222" s="593"/>
      <c r="RJA222" s="593"/>
      <c r="RJB222" s="593"/>
      <c r="RJC222" s="593"/>
      <c r="RJD222" s="593"/>
      <c r="RJE222" s="593"/>
      <c r="RJF222" s="593"/>
      <c r="RJG222" s="593"/>
      <c r="RJH222" s="593"/>
      <c r="RJI222" s="593"/>
      <c r="RJJ222" s="593"/>
      <c r="RJK222" s="593"/>
      <c r="RJL222" s="593"/>
      <c r="RJM222" s="593"/>
      <c r="RJN222" s="593"/>
      <c r="RJO222" s="593"/>
      <c r="RJP222" s="593"/>
      <c r="RJQ222" s="593"/>
      <c r="RJR222" s="593"/>
      <c r="RJS222" s="593"/>
      <c r="RJT222" s="593"/>
      <c r="RJU222" s="593"/>
      <c r="RJV222" s="593"/>
      <c r="RJW222" s="593"/>
      <c r="RJX222" s="593"/>
      <c r="RJY222" s="593"/>
      <c r="RJZ222" s="593"/>
      <c r="RKA222" s="593"/>
      <c r="RKB222" s="593"/>
      <c r="RKC222" s="593"/>
      <c r="RKD222" s="593"/>
      <c r="RKE222" s="593"/>
      <c r="RKF222" s="593"/>
      <c r="RKG222" s="593"/>
      <c r="RKH222" s="593"/>
      <c r="RKI222" s="593"/>
      <c r="RKJ222" s="593"/>
      <c r="RKK222" s="593"/>
      <c r="RKL222" s="593"/>
      <c r="RKM222" s="593"/>
      <c r="RKN222" s="593"/>
      <c r="RKO222" s="593"/>
      <c r="RKP222" s="593"/>
      <c r="RKQ222" s="593"/>
      <c r="RKR222" s="593"/>
      <c r="RKS222" s="593"/>
      <c r="RKT222" s="593"/>
      <c r="RKU222" s="593"/>
      <c r="RKV222" s="593"/>
      <c r="RKW222" s="593"/>
      <c r="RKX222" s="593"/>
      <c r="RKY222" s="593"/>
      <c r="RKZ222" s="593"/>
      <c r="RLA222" s="593"/>
      <c r="RLB222" s="593"/>
      <c r="RLC222" s="593"/>
      <c r="RLD222" s="593"/>
      <c r="RLE222" s="593"/>
      <c r="RLF222" s="593"/>
      <c r="RLG222" s="593"/>
      <c r="RLH222" s="593"/>
      <c r="RLI222" s="593"/>
      <c r="RLJ222" s="593"/>
      <c r="RLK222" s="593"/>
      <c r="RLL222" s="593"/>
      <c r="RLM222" s="593"/>
      <c r="RLN222" s="593"/>
      <c r="RLO222" s="593"/>
      <c r="RLP222" s="593"/>
      <c r="RLQ222" s="593"/>
      <c r="RLR222" s="593"/>
      <c r="RLS222" s="593"/>
      <c r="RLT222" s="593"/>
      <c r="RLU222" s="593"/>
      <c r="RLV222" s="593"/>
      <c r="RLW222" s="593"/>
      <c r="RLX222" s="593"/>
      <c r="RLY222" s="593"/>
      <c r="RLZ222" s="593"/>
      <c r="RMA222" s="593"/>
      <c r="RMB222" s="593"/>
      <c r="RMC222" s="593"/>
      <c r="RMD222" s="593"/>
      <c r="RME222" s="593"/>
      <c r="RMF222" s="593"/>
      <c r="RMG222" s="593"/>
      <c r="RMH222" s="593"/>
      <c r="RMI222" s="593"/>
      <c r="RMJ222" s="593"/>
      <c r="RMK222" s="593"/>
      <c r="RML222" s="593"/>
      <c r="RMM222" s="593"/>
      <c r="RMN222" s="593"/>
      <c r="RMO222" s="593"/>
      <c r="RMP222" s="593"/>
      <c r="RMQ222" s="593"/>
      <c r="RMR222" s="593"/>
      <c r="RMS222" s="593"/>
      <c r="RMT222" s="593"/>
      <c r="RMU222" s="593"/>
      <c r="RMV222" s="593"/>
      <c r="RMW222" s="593"/>
      <c r="RMX222" s="593"/>
      <c r="RMY222" s="593"/>
      <c r="RMZ222" s="593"/>
      <c r="RNA222" s="593"/>
      <c r="RNB222" s="593"/>
      <c r="RNC222" s="593"/>
      <c r="RND222" s="593"/>
      <c r="RNE222" s="593"/>
      <c r="RNF222" s="593"/>
      <c r="RNG222" s="593"/>
      <c r="RNH222" s="593"/>
      <c r="RNI222" s="593"/>
      <c r="RNJ222" s="593"/>
      <c r="RNK222" s="593"/>
      <c r="RNL222" s="593"/>
      <c r="RNM222" s="593"/>
      <c r="RNN222" s="593"/>
      <c r="RNO222" s="593"/>
      <c r="RNP222" s="593"/>
      <c r="RNQ222" s="593"/>
      <c r="RNR222" s="593"/>
      <c r="RNS222" s="593"/>
      <c r="RNT222" s="593"/>
      <c r="RNU222" s="593"/>
      <c r="RNV222" s="593"/>
      <c r="RNW222" s="593"/>
      <c r="RNX222" s="593"/>
      <c r="RNY222" s="593"/>
      <c r="RNZ222" s="593"/>
      <c r="ROA222" s="593"/>
      <c r="ROB222" s="593"/>
      <c r="ROC222" s="593"/>
      <c r="ROD222" s="593"/>
      <c r="ROE222" s="593"/>
      <c r="ROF222" s="593"/>
      <c r="ROG222" s="593"/>
      <c r="ROH222" s="593"/>
      <c r="ROI222" s="593"/>
      <c r="ROJ222" s="593"/>
      <c r="ROK222" s="593"/>
      <c r="ROL222" s="593"/>
      <c r="ROM222" s="593"/>
      <c r="RON222" s="593"/>
      <c r="ROO222" s="593"/>
      <c r="ROP222" s="593"/>
      <c r="ROQ222" s="593"/>
      <c r="ROR222" s="593"/>
      <c r="ROS222" s="593"/>
      <c r="ROT222" s="593"/>
      <c r="ROU222" s="593"/>
      <c r="ROV222" s="593"/>
      <c r="ROW222" s="593"/>
      <c r="ROX222" s="593"/>
      <c r="ROY222" s="593"/>
      <c r="ROZ222" s="593"/>
      <c r="RPA222" s="593"/>
      <c r="RPB222" s="593"/>
      <c r="RPC222" s="593"/>
      <c r="RPD222" s="593"/>
      <c r="RPE222" s="593"/>
      <c r="RPF222" s="593"/>
      <c r="RPG222" s="593"/>
      <c r="RPH222" s="593"/>
      <c r="RPI222" s="593"/>
      <c r="RPJ222" s="593"/>
      <c r="RPK222" s="593"/>
      <c r="RPL222" s="593"/>
      <c r="RPM222" s="593"/>
      <c r="RPN222" s="593"/>
      <c r="RPO222" s="593"/>
      <c r="RPP222" s="593"/>
      <c r="RPQ222" s="593"/>
      <c r="RPR222" s="593"/>
      <c r="RPS222" s="593"/>
      <c r="RPT222" s="593"/>
      <c r="RPU222" s="593"/>
      <c r="RPV222" s="593"/>
      <c r="RPW222" s="593"/>
      <c r="RPX222" s="593"/>
      <c r="RPY222" s="593"/>
      <c r="RPZ222" s="593"/>
      <c r="RQA222" s="593"/>
      <c r="RQB222" s="593"/>
      <c r="RQC222" s="593"/>
      <c r="RQD222" s="593"/>
      <c r="RQE222" s="593"/>
      <c r="RQF222" s="593"/>
      <c r="RQG222" s="593"/>
      <c r="RQH222" s="593"/>
      <c r="RQI222" s="593"/>
      <c r="RQJ222" s="593"/>
      <c r="RQK222" s="593"/>
      <c r="RQL222" s="593"/>
      <c r="RQM222" s="593"/>
      <c r="RQN222" s="593"/>
      <c r="RQO222" s="593"/>
      <c r="RQP222" s="593"/>
      <c r="RQQ222" s="593"/>
      <c r="RQR222" s="593"/>
      <c r="RQS222" s="593"/>
      <c r="RQT222" s="593"/>
      <c r="RQU222" s="593"/>
      <c r="RQV222" s="593"/>
      <c r="RQW222" s="593"/>
      <c r="RQX222" s="593"/>
      <c r="RQY222" s="593"/>
      <c r="RQZ222" s="593"/>
      <c r="RRA222" s="593"/>
      <c r="RRB222" s="593"/>
      <c r="RRC222" s="593"/>
      <c r="RRD222" s="593"/>
      <c r="RRE222" s="593"/>
      <c r="RRF222" s="593"/>
      <c r="RRG222" s="593"/>
      <c r="RRH222" s="593"/>
      <c r="RRI222" s="593"/>
      <c r="RRJ222" s="593"/>
      <c r="RRK222" s="593"/>
      <c r="RRL222" s="593"/>
      <c r="RRM222" s="593"/>
      <c r="RRN222" s="593"/>
      <c r="RRO222" s="593"/>
      <c r="RRP222" s="593"/>
      <c r="RRQ222" s="593"/>
      <c r="RRR222" s="593"/>
      <c r="RRS222" s="593"/>
      <c r="RRT222" s="593"/>
      <c r="RRU222" s="593"/>
      <c r="RRV222" s="593"/>
      <c r="RRW222" s="593"/>
      <c r="RRX222" s="593"/>
      <c r="RRY222" s="593"/>
      <c r="RRZ222" s="593"/>
      <c r="RSA222" s="593"/>
      <c r="RSB222" s="593"/>
      <c r="RSC222" s="593"/>
      <c r="RSD222" s="593"/>
      <c r="RSE222" s="593"/>
      <c r="RSF222" s="593"/>
      <c r="RSG222" s="593"/>
      <c r="RSH222" s="593"/>
      <c r="RSI222" s="593"/>
      <c r="RSJ222" s="593"/>
      <c r="RSK222" s="593"/>
      <c r="RSL222" s="593"/>
      <c r="RSM222" s="593"/>
      <c r="RSN222" s="593"/>
      <c r="RSO222" s="593"/>
      <c r="RSP222" s="593"/>
      <c r="RSQ222" s="593"/>
      <c r="RSR222" s="593"/>
      <c r="RSS222" s="593"/>
      <c r="RST222" s="593"/>
      <c r="RSU222" s="593"/>
      <c r="RSV222" s="593"/>
      <c r="RSW222" s="593"/>
      <c r="RSX222" s="593"/>
      <c r="RSY222" s="593"/>
      <c r="RSZ222" s="593"/>
      <c r="RTA222" s="593"/>
      <c r="RTB222" s="593"/>
      <c r="RTC222" s="593"/>
      <c r="RTD222" s="593"/>
      <c r="RTE222" s="593"/>
      <c r="RTF222" s="593"/>
      <c r="RTG222" s="593"/>
      <c r="RTH222" s="593"/>
      <c r="RTI222" s="593"/>
      <c r="RTJ222" s="593"/>
      <c r="RTK222" s="593"/>
      <c r="RTL222" s="593"/>
      <c r="RTM222" s="593"/>
      <c r="RTN222" s="593"/>
      <c r="RTO222" s="593"/>
      <c r="RTP222" s="593"/>
      <c r="RTQ222" s="593"/>
      <c r="RTR222" s="593"/>
      <c r="RTS222" s="593"/>
      <c r="RTT222" s="593"/>
      <c r="RTU222" s="593"/>
      <c r="RTV222" s="593"/>
      <c r="RTW222" s="593"/>
      <c r="RTX222" s="593"/>
      <c r="RTY222" s="593"/>
      <c r="RTZ222" s="593"/>
      <c r="RUA222" s="593"/>
      <c r="RUB222" s="593"/>
      <c r="RUC222" s="593"/>
      <c r="RUD222" s="593"/>
      <c r="RUE222" s="593"/>
      <c r="RUF222" s="593"/>
      <c r="RUG222" s="593"/>
      <c r="RUH222" s="593"/>
      <c r="RUI222" s="593"/>
      <c r="RUJ222" s="593"/>
      <c r="RUK222" s="593"/>
      <c r="RUL222" s="593"/>
      <c r="RUM222" s="593"/>
      <c r="RUN222" s="593"/>
      <c r="RUO222" s="593"/>
      <c r="RUP222" s="593"/>
      <c r="RUQ222" s="593"/>
      <c r="RUR222" s="593"/>
      <c r="RUS222" s="593"/>
      <c r="RUT222" s="593"/>
      <c r="RUU222" s="593"/>
      <c r="RUV222" s="593"/>
      <c r="RUW222" s="593"/>
      <c r="RUX222" s="593"/>
      <c r="RUY222" s="593"/>
      <c r="RUZ222" s="593"/>
      <c r="RVA222" s="593"/>
      <c r="RVB222" s="593"/>
      <c r="RVC222" s="593"/>
      <c r="RVD222" s="593"/>
      <c r="RVE222" s="593"/>
      <c r="RVF222" s="593"/>
      <c r="RVG222" s="593"/>
      <c r="RVH222" s="593"/>
      <c r="RVI222" s="593"/>
      <c r="RVJ222" s="593"/>
      <c r="RVK222" s="593"/>
      <c r="RVL222" s="593"/>
      <c r="RVM222" s="593"/>
      <c r="RVN222" s="593"/>
      <c r="RVO222" s="593"/>
      <c r="RVP222" s="593"/>
      <c r="RVQ222" s="593"/>
      <c r="RVR222" s="593"/>
      <c r="RVS222" s="593"/>
      <c r="RVT222" s="593"/>
      <c r="RVU222" s="593"/>
      <c r="RVV222" s="593"/>
      <c r="RVW222" s="593"/>
      <c r="RVX222" s="593"/>
      <c r="RVY222" s="593"/>
      <c r="RVZ222" s="593"/>
      <c r="RWA222" s="593"/>
      <c r="RWB222" s="593"/>
      <c r="RWC222" s="593"/>
      <c r="RWD222" s="593"/>
      <c r="RWE222" s="593"/>
      <c r="RWF222" s="593"/>
      <c r="RWG222" s="593"/>
      <c r="RWH222" s="593"/>
      <c r="RWI222" s="593"/>
      <c r="RWJ222" s="593"/>
      <c r="RWK222" s="593"/>
      <c r="RWL222" s="593"/>
      <c r="RWM222" s="593"/>
      <c r="RWN222" s="593"/>
      <c r="RWO222" s="593"/>
      <c r="RWP222" s="593"/>
      <c r="RWQ222" s="593"/>
      <c r="RWR222" s="593"/>
      <c r="RWS222" s="593"/>
      <c r="RWT222" s="593"/>
      <c r="RWU222" s="593"/>
      <c r="RWV222" s="593"/>
      <c r="RWW222" s="593"/>
      <c r="RWX222" s="593"/>
      <c r="RWY222" s="593"/>
      <c r="RWZ222" s="593"/>
      <c r="RXA222" s="593"/>
      <c r="RXB222" s="593"/>
      <c r="RXC222" s="593"/>
      <c r="RXD222" s="593"/>
      <c r="RXE222" s="593"/>
      <c r="RXF222" s="593"/>
      <c r="RXG222" s="593"/>
      <c r="RXH222" s="593"/>
      <c r="RXI222" s="593"/>
      <c r="RXJ222" s="593"/>
      <c r="RXK222" s="593"/>
      <c r="RXL222" s="593"/>
      <c r="RXM222" s="593"/>
      <c r="RXN222" s="593"/>
      <c r="RXO222" s="593"/>
      <c r="RXP222" s="593"/>
      <c r="RXQ222" s="593"/>
      <c r="RXR222" s="593"/>
      <c r="RXS222" s="593"/>
      <c r="RXT222" s="593"/>
      <c r="RXU222" s="593"/>
      <c r="RXV222" s="593"/>
      <c r="RXW222" s="593"/>
      <c r="RXX222" s="593"/>
      <c r="RXY222" s="593"/>
      <c r="RXZ222" s="593"/>
      <c r="RYA222" s="593"/>
      <c r="RYB222" s="593"/>
      <c r="RYC222" s="593"/>
      <c r="RYD222" s="593"/>
      <c r="RYE222" s="593"/>
      <c r="RYF222" s="593"/>
      <c r="RYG222" s="593"/>
      <c r="RYH222" s="593"/>
      <c r="RYI222" s="593"/>
      <c r="RYJ222" s="593"/>
      <c r="RYK222" s="593"/>
      <c r="RYL222" s="593"/>
      <c r="RYM222" s="593"/>
      <c r="RYN222" s="593"/>
      <c r="RYO222" s="593"/>
      <c r="RYP222" s="593"/>
      <c r="RYQ222" s="593"/>
      <c r="RYR222" s="593"/>
      <c r="RYS222" s="593"/>
      <c r="RYT222" s="593"/>
      <c r="RYU222" s="593"/>
      <c r="RYV222" s="593"/>
      <c r="RYW222" s="593"/>
      <c r="RYX222" s="593"/>
      <c r="RYY222" s="593"/>
      <c r="RYZ222" s="593"/>
      <c r="RZA222" s="593"/>
      <c r="RZB222" s="593"/>
      <c r="RZC222" s="593"/>
      <c r="RZD222" s="593"/>
      <c r="RZE222" s="593"/>
      <c r="RZF222" s="593"/>
      <c r="RZG222" s="593"/>
      <c r="RZH222" s="593"/>
      <c r="RZI222" s="593"/>
      <c r="RZJ222" s="593"/>
      <c r="RZK222" s="593"/>
      <c r="RZL222" s="593"/>
      <c r="RZM222" s="593"/>
      <c r="RZN222" s="593"/>
      <c r="RZO222" s="593"/>
      <c r="RZP222" s="593"/>
      <c r="RZQ222" s="593"/>
      <c r="RZR222" s="593"/>
      <c r="RZS222" s="593"/>
      <c r="RZT222" s="593"/>
      <c r="RZU222" s="593"/>
      <c r="RZV222" s="593"/>
      <c r="RZW222" s="593"/>
      <c r="RZX222" s="593"/>
      <c r="RZY222" s="593"/>
      <c r="RZZ222" s="593"/>
      <c r="SAA222" s="593"/>
      <c r="SAB222" s="593"/>
      <c r="SAC222" s="593"/>
      <c r="SAD222" s="593"/>
      <c r="SAE222" s="593"/>
      <c r="SAF222" s="593"/>
      <c r="SAG222" s="593"/>
      <c r="SAH222" s="593"/>
      <c r="SAI222" s="593"/>
      <c r="SAJ222" s="593"/>
      <c r="SAK222" s="593"/>
      <c r="SAL222" s="593"/>
      <c r="SAM222" s="593"/>
      <c r="SAN222" s="593"/>
      <c r="SAO222" s="593"/>
      <c r="SAP222" s="593"/>
      <c r="SAQ222" s="593"/>
      <c r="SAR222" s="593"/>
      <c r="SAS222" s="593"/>
      <c r="SAT222" s="593"/>
      <c r="SAU222" s="593"/>
      <c r="SAV222" s="593"/>
      <c r="SAW222" s="593"/>
      <c r="SAX222" s="593"/>
      <c r="SAY222" s="593"/>
      <c r="SAZ222" s="593"/>
      <c r="SBA222" s="593"/>
      <c r="SBB222" s="593"/>
      <c r="SBC222" s="593"/>
      <c r="SBD222" s="593"/>
      <c r="SBE222" s="593"/>
      <c r="SBF222" s="593"/>
      <c r="SBG222" s="593"/>
      <c r="SBH222" s="593"/>
      <c r="SBI222" s="593"/>
      <c r="SBJ222" s="593"/>
      <c r="SBK222" s="593"/>
      <c r="SBL222" s="593"/>
      <c r="SBM222" s="593"/>
      <c r="SBN222" s="593"/>
      <c r="SBO222" s="593"/>
      <c r="SBP222" s="593"/>
      <c r="SBQ222" s="593"/>
      <c r="SBR222" s="593"/>
      <c r="SBS222" s="593"/>
      <c r="SBT222" s="593"/>
      <c r="SBU222" s="593"/>
      <c r="SBV222" s="593"/>
      <c r="SBW222" s="593"/>
      <c r="SBX222" s="593"/>
      <c r="SBY222" s="593"/>
      <c r="SBZ222" s="593"/>
      <c r="SCA222" s="593"/>
      <c r="SCB222" s="593"/>
      <c r="SCC222" s="593"/>
      <c r="SCD222" s="593"/>
      <c r="SCE222" s="593"/>
      <c r="SCF222" s="593"/>
      <c r="SCG222" s="593"/>
      <c r="SCH222" s="593"/>
      <c r="SCI222" s="593"/>
      <c r="SCJ222" s="593"/>
      <c r="SCK222" s="593"/>
      <c r="SCL222" s="593"/>
      <c r="SCM222" s="593"/>
      <c r="SCN222" s="593"/>
      <c r="SCO222" s="593"/>
      <c r="SCP222" s="593"/>
      <c r="SCQ222" s="593"/>
      <c r="SCR222" s="593"/>
      <c r="SCS222" s="593"/>
      <c r="SCT222" s="593"/>
      <c r="SCU222" s="593"/>
      <c r="SCV222" s="593"/>
      <c r="SCW222" s="593"/>
      <c r="SCX222" s="593"/>
      <c r="SCY222" s="593"/>
      <c r="SCZ222" s="593"/>
      <c r="SDA222" s="593"/>
      <c r="SDB222" s="593"/>
      <c r="SDC222" s="593"/>
      <c r="SDD222" s="593"/>
      <c r="SDE222" s="593"/>
      <c r="SDF222" s="593"/>
      <c r="SDG222" s="593"/>
      <c r="SDH222" s="593"/>
      <c r="SDI222" s="593"/>
      <c r="SDJ222" s="593"/>
      <c r="SDK222" s="593"/>
      <c r="SDL222" s="593"/>
      <c r="SDM222" s="593"/>
      <c r="SDN222" s="593"/>
      <c r="SDO222" s="593"/>
      <c r="SDP222" s="593"/>
      <c r="SDQ222" s="593"/>
      <c r="SDR222" s="593"/>
      <c r="SDS222" s="593"/>
      <c r="SDT222" s="593"/>
      <c r="SDU222" s="593"/>
      <c r="SDV222" s="593"/>
      <c r="SDW222" s="593"/>
      <c r="SDX222" s="593"/>
      <c r="SDY222" s="593"/>
      <c r="SDZ222" s="593"/>
      <c r="SEA222" s="593"/>
      <c r="SEB222" s="593"/>
      <c r="SEC222" s="593"/>
      <c r="SED222" s="593"/>
      <c r="SEE222" s="593"/>
      <c r="SEF222" s="593"/>
      <c r="SEG222" s="593"/>
      <c r="SEH222" s="593"/>
      <c r="SEI222" s="593"/>
      <c r="SEJ222" s="593"/>
      <c r="SEK222" s="593"/>
      <c r="SEL222" s="593"/>
      <c r="SEM222" s="593"/>
      <c r="SEN222" s="593"/>
      <c r="SEO222" s="593"/>
      <c r="SEP222" s="593"/>
      <c r="SEQ222" s="593"/>
      <c r="SER222" s="593"/>
      <c r="SES222" s="593"/>
      <c r="SET222" s="593"/>
      <c r="SEU222" s="593"/>
      <c r="SEV222" s="593"/>
      <c r="SEW222" s="593"/>
      <c r="SEX222" s="593"/>
      <c r="SEY222" s="593"/>
      <c r="SEZ222" s="593"/>
      <c r="SFA222" s="593"/>
      <c r="SFB222" s="593"/>
      <c r="SFC222" s="593"/>
      <c r="SFD222" s="593"/>
      <c r="SFE222" s="593"/>
      <c r="SFF222" s="593"/>
      <c r="SFG222" s="593"/>
      <c r="SFH222" s="593"/>
      <c r="SFI222" s="593"/>
      <c r="SFJ222" s="593"/>
      <c r="SFK222" s="593"/>
      <c r="SFL222" s="593"/>
      <c r="SFM222" s="593"/>
      <c r="SFN222" s="593"/>
      <c r="SFO222" s="593"/>
      <c r="SFP222" s="593"/>
      <c r="SFQ222" s="593"/>
      <c r="SFR222" s="593"/>
      <c r="SFS222" s="593"/>
      <c r="SFT222" s="593"/>
      <c r="SFU222" s="593"/>
      <c r="SFV222" s="593"/>
      <c r="SFW222" s="593"/>
      <c r="SFX222" s="593"/>
      <c r="SFY222" s="593"/>
      <c r="SFZ222" s="593"/>
      <c r="SGA222" s="593"/>
      <c r="SGB222" s="593"/>
      <c r="SGC222" s="593"/>
      <c r="SGD222" s="593"/>
      <c r="SGE222" s="593"/>
      <c r="SGF222" s="593"/>
      <c r="SGG222" s="593"/>
      <c r="SGH222" s="593"/>
      <c r="SGI222" s="593"/>
      <c r="SGJ222" s="593"/>
      <c r="SGK222" s="593"/>
      <c r="SGL222" s="593"/>
      <c r="SGM222" s="593"/>
      <c r="SGN222" s="593"/>
      <c r="SGO222" s="593"/>
      <c r="SGP222" s="593"/>
      <c r="SGQ222" s="593"/>
      <c r="SGR222" s="593"/>
      <c r="SGS222" s="593"/>
      <c r="SGT222" s="593"/>
      <c r="SGU222" s="593"/>
      <c r="SGV222" s="593"/>
      <c r="SGW222" s="593"/>
      <c r="SGX222" s="593"/>
      <c r="SGY222" s="593"/>
      <c r="SGZ222" s="593"/>
      <c r="SHA222" s="593"/>
      <c r="SHB222" s="593"/>
      <c r="SHC222" s="593"/>
      <c r="SHD222" s="593"/>
      <c r="SHE222" s="593"/>
      <c r="SHF222" s="593"/>
      <c r="SHG222" s="593"/>
      <c r="SHH222" s="593"/>
      <c r="SHI222" s="593"/>
      <c r="SHJ222" s="593"/>
      <c r="SHK222" s="593"/>
      <c r="SHL222" s="593"/>
      <c r="SHM222" s="593"/>
      <c r="SHN222" s="593"/>
      <c r="SHO222" s="593"/>
      <c r="SHP222" s="593"/>
      <c r="SHQ222" s="593"/>
      <c r="SHR222" s="593"/>
      <c r="SHS222" s="593"/>
      <c r="SHT222" s="593"/>
      <c r="SHU222" s="593"/>
      <c r="SHV222" s="593"/>
      <c r="SHW222" s="593"/>
      <c r="SHX222" s="593"/>
      <c r="SHY222" s="593"/>
      <c r="SHZ222" s="593"/>
      <c r="SIA222" s="593"/>
      <c r="SIB222" s="593"/>
      <c r="SIC222" s="593"/>
      <c r="SID222" s="593"/>
      <c r="SIE222" s="593"/>
      <c r="SIF222" s="593"/>
      <c r="SIG222" s="593"/>
      <c r="SIH222" s="593"/>
      <c r="SII222" s="593"/>
      <c r="SIJ222" s="593"/>
      <c r="SIK222" s="593"/>
      <c r="SIL222" s="593"/>
      <c r="SIM222" s="593"/>
      <c r="SIN222" s="593"/>
      <c r="SIO222" s="593"/>
      <c r="SIP222" s="593"/>
      <c r="SIQ222" s="593"/>
      <c r="SIR222" s="593"/>
      <c r="SIS222" s="593"/>
      <c r="SIT222" s="593"/>
      <c r="SIU222" s="593"/>
      <c r="SIV222" s="593"/>
      <c r="SIW222" s="593"/>
      <c r="SIX222" s="593"/>
      <c r="SIY222" s="593"/>
      <c r="SIZ222" s="593"/>
      <c r="SJA222" s="593"/>
      <c r="SJB222" s="593"/>
      <c r="SJC222" s="593"/>
      <c r="SJD222" s="593"/>
      <c r="SJE222" s="593"/>
      <c r="SJF222" s="593"/>
      <c r="SJG222" s="593"/>
      <c r="SJH222" s="593"/>
      <c r="SJI222" s="593"/>
      <c r="SJJ222" s="593"/>
      <c r="SJK222" s="593"/>
      <c r="SJL222" s="593"/>
      <c r="SJM222" s="593"/>
      <c r="SJN222" s="593"/>
      <c r="SJO222" s="593"/>
      <c r="SJP222" s="593"/>
      <c r="SJQ222" s="593"/>
      <c r="SJR222" s="593"/>
      <c r="SJS222" s="593"/>
      <c r="SJT222" s="593"/>
      <c r="SJU222" s="593"/>
      <c r="SJV222" s="593"/>
      <c r="SJW222" s="593"/>
      <c r="SJX222" s="593"/>
      <c r="SJY222" s="593"/>
      <c r="SJZ222" s="593"/>
      <c r="SKA222" s="593"/>
      <c r="SKB222" s="593"/>
      <c r="SKC222" s="593"/>
      <c r="SKD222" s="593"/>
      <c r="SKE222" s="593"/>
      <c r="SKF222" s="593"/>
      <c r="SKG222" s="593"/>
      <c r="SKH222" s="593"/>
      <c r="SKI222" s="593"/>
      <c r="SKJ222" s="593"/>
      <c r="SKK222" s="593"/>
      <c r="SKL222" s="593"/>
      <c r="SKM222" s="593"/>
      <c r="SKN222" s="593"/>
      <c r="SKO222" s="593"/>
      <c r="SKP222" s="593"/>
      <c r="SKQ222" s="593"/>
      <c r="SKR222" s="593"/>
      <c r="SKS222" s="593"/>
      <c r="SKT222" s="593"/>
      <c r="SKU222" s="593"/>
      <c r="SKV222" s="593"/>
      <c r="SKW222" s="593"/>
      <c r="SKX222" s="593"/>
      <c r="SKY222" s="593"/>
      <c r="SKZ222" s="593"/>
      <c r="SLA222" s="593"/>
      <c r="SLB222" s="593"/>
      <c r="SLC222" s="593"/>
      <c r="SLD222" s="593"/>
      <c r="SLE222" s="593"/>
      <c r="SLF222" s="593"/>
      <c r="SLG222" s="593"/>
      <c r="SLH222" s="593"/>
      <c r="SLI222" s="593"/>
      <c r="SLJ222" s="593"/>
      <c r="SLK222" s="593"/>
      <c r="SLL222" s="593"/>
      <c r="SLM222" s="593"/>
      <c r="SLN222" s="593"/>
      <c r="SLO222" s="593"/>
      <c r="SLP222" s="593"/>
      <c r="SLQ222" s="593"/>
      <c r="SLR222" s="593"/>
      <c r="SLS222" s="593"/>
      <c r="SLT222" s="593"/>
      <c r="SLU222" s="593"/>
      <c r="SLV222" s="593"/>
      <c r="SLW222" s="593"/>
      <c r="SLX222" s="593"/>
      <c r="SLY222" s="593"/>
      <c r="SLZ222" s="593"/>
      <c r="SMA222" s="593"/>
      <c r="SMB222" s="593"/>
      <c r="SMC222" s="593"/>
      <c r="SMD222" s="593"/>
      <c r="SME222" s="593"/>
      <c r="SMF222" s="593"/>
      <c r="SMG222" s="593"/>
      <c r="SMH222" s="593"/>
      <c r="SMI222" s="593"/>
      <c r="SMJ222" s="593"/>
      <c r="SMK222" s="593"/>
      <c r="SML222" s="593"/>
      <c r="SMM222" s="593"/>
      <c r="SMN222" s="593"/>
      <c r="SMO222" s="593"/>
      <c r="SMP222" s="593"/>
      <c r="SMQ222" s="593"/>
      <c r="SMR222" s="593"/>
      <c r="SMS222" s="593"/>
      <c r="SMT222" s="593"/>
      <c r="SMU222" s="593"/>
      <c r="SMV222" s="593"/>
      <c r="SMW222" s="593"/>
      <c r="SMX222" s="593"/>
      <c r="SMY222" s="593"/>
      <c r="SMZ222" s="593"/>
      <c r="SNA222" s="593"/>
      <c r="SNB222" s="593"/>
      <c r="SNC222" s="593"/>
      <c r="SND222" s="593"/>
      <c r="SNE222" s="593"/>
      <c r="SNF222" s="593"/>
      <c r="SNG222" s="593"/>
      <c r="SNH222" s="593"/>
      <c r="SNI222" s="593"/>
      <c r="SNJ222" s="593"/>
      <c r="SNK222" s="593"/>
      <c r="SNL222" s="593"/>
      <c r="SNM222" s="593"/>
      <c r="SNN222" s="593"/>
      <c r="SNO222" s="593"/>
      <c r="SNP222" s="593"/>
      <c r="SNQ222" s="593"/>
      <c r="SNR222" s="593"/>
      <c r="SNS222" s="593"/>
      <c r="SNT222" s="593"/>
      <c r="SNU222" s="593"/>
      <c r="SNV222" s="593"/>
      <c r="SNW222" s="593"/>
      <c r="SNX222" s="593"/>
      <c r="SNY222" s="593"/>
      <c r="SNZ222" s="593"/>
      <c r="SOA222" s="593"/>
      <c r="SOB222" s="593"/>
      <c r="SOC222" s="593"/>
      <c r="SOD222" s="593"/>
      <c r="SOE222" s="593"/>
      <c r="SOF222" s="593"/>
      <c r="SOG222" s="593"/>
      <c r="SOH222" s="593"/>
      <c r="SOI222" s="593"/>
      <c r="SOJ222" s="593"/>
      <c r="SOK222" s="593"/>
      <c r="SOL222" s="593"/>
      <c r="SOM222" s="593"/>
      <c r="SON222" s="593"/>
      <c r="SOO222" s="593"/>
      <c r="SOP222" s="593"/>
      <c r="SOQ222" s="593"/>
      <c r="SOR222" s="593"/>
      <c r="SOS222" s="593"/>
      <c r="SOT222" s="593"/>
      <c r="SOU222" s="593"/>
      <c r="SOV222" s="593"/>
      <c r="SOW222" s="593"/>
      <c r="SOX222" s="593"/>
      <c r="SOY222" s="593"/>
      <c r="SOZ222" s="593"/>
      <c r="SPA222" s="593"/>
      <c r="SPB222" s="593"/>
      <c r="SPC222" s="593"/>
      <c r="SPD222" s="593"/>
      <c r="SPE222" s="593"/>
      <c r="SPF222" s="593"/>
      <c r="SPG222" s="593"/>
      <c r="SPH222" s="593"/>
      <c r="SPI222" s="593"/>
      <c r="SPJ222" s="593"/>
      <c r="SPK222" s="593"/>
      <c r="SPL222" s="593"/>
      <c r="SPM222" s="593"/>
      <c r="SPN222" s="593"/>
      <c r="SPO222" s="593"/>
      <c r="SPP222" s="593"/>
      <c r="SPQ222" s="593"/>
      <c r="SPR222" s="593"/>
      <c r="SPS222" s="593"/>
      <c r="SPT222" s="593"/>
      <c r="SPU222" s="593"/>
      <c r="SPV222" s="593"/>
      <c r="SPW222" s="593"/>
      <c r="SPX222" s="593"/>
      <c r="SPY222" s="593"/>
      <c r="SPZ222" s="593"/>
      <c r="SQA222" s="593"/>
      <c r="SQB222" s="593"/>
      <c r="SQC222" s="593"/>
      <c r="SQD222" s="593"/>
      <c r="SQE222" s="593"/>
      <c r="SQF222" s="593"/>
      <c r="SQG222" s="593"/>
      <c r="SQH222" s="593"/>
      <c r="SQI222" s="593"/>
      <c r="SQJ222" s="593"/>
      <c r="SQK222" s="593"/>
      <c r="SQL222" s="593"/>
      <c r="SQM222" s="593"/>
      <c r="SQN222" s="593"/>
      <c r="SQO222" s="593"/>
      <c r="SQP222" s="593"/>
      <c r="SQQ222" s="593"/>
      <c r="SQR222" s="593"/>
      <c r="SQS222" s="593"/>
      <c r="SQT222" s="593"/>
      <c r="SQU222" s="593"/>
      <c r="SQV222" s="593"/>
      <c r="SQW222" s="593"/>
      <c r="SQX222" s="593"/>
      <c r="SQY222" s="593"/>
      <c r="SQZ222" s="593"/>
      <c r="SRA222" s="593"/>
      <c r="SRB222" s="593"/>
      <c r="SRC222" s="593"/>
      <c r="SRD222" s="593"/>
      <c r="SRE222" s="593"/>
      <c r="SRF222" s="593"/>
      <c r="SRG222" s="593"/>
      <c r="SRH222" s="593"/>
      <c r="SRI222" s="593"/>
      <c r="SRJ222" s="593"/>
      <c r="SRK222" s="593"/>
      <c r="SRL222" s="593"/>
      <c r="SRM222" s="593"/>
      <c r="SRN222" s="593"/>
      <c r="SRO222" s="593"/>
      <c r="SRP222" s="593"/>
      <c r="SRQ222" s="593"/>
      <c r="SRR222" s="593"/>
      <c r="SRS222" s="593"/>
      <c r="SRT222" s="593"/>
      <c r="SRU222" s="593"/>
      <c r="SRV222" s="593"/>
      <c r="SRW222" s="593"/>
      <c r="SRX222" s="593"/>
      <c r="SRY222" s="593"/>
      <c r="SRZ222" s="593"/>
      <c r="SSA222" s="593"/>
      <c r="SSB222" s="593"/>
      <c r="SSC222" s="593"/>
      <c r="SSD222" s="593"/>
      <c r="SSE222" s="593"/>
      <c r="SSF222" s="593"/>
      <c r="SSG222" s="593"/>
      <c r="SSH222" s="593"/>
      <c r="SSI222" s="593"/>
      <c r="SSJ222" s="593"/>
      <c r="SSK222" s="593"/>
      <c r="SSL222" s="593"/>
      <c r="SSM222" s="593"/>
      <c r="SSN222" s="593"/>
      <c r="SSO222" s="593"/>
      <c r="SSP222" s="593"/>
      <c r="SSQ222" s="593"/>
      <c r="SSR222" s="593"/>
      <c r="SSS222" s="593"/>
      <c r="SST222" s="593"/>
      <c r="SSU222" s="593"/>
      <c r="SSV222" s="593"/>
      <c r="SSW222" s="593"/>
      <c r="SSX222" s="593"/>
      <c r="SSY222" s="593"/>
      <c r="SSZ222" s="593"/>
      <c r="STA222" s="593"/>
      <c r="STB222" s="593"/>
      <c r="STC222" s="593"/>
      <c r="STD222" s="593"/>
      <c r="STE222" s="593"/>
      <c r="STF222" s="593"/>
      <c r="STG222" s="593"/>
      <c r="STH222" s="593"/>
      <c r="STI222" s="593"/>
      <c r="STJ222" s="593"/>
      <c r="STK222" s="593"/>
      <c r="STL222" s="593"/>
      <c r="STM222" s="593"/>
      <c r="STN222" s="593"/>
      <c r="STO222" s="593"/>
      <c r="STP222" s="593"/>
      <c r="STQ222" s="593"/>
      <c r="STR222" s="593"/>
      <c r="STS222" s="593"/>
      <c r="STT222" s="593"/>
      <c r="STU222" s="593"/>
      <c r="STV222" s="593"/>
      <c r="STW222" s="593"/>
      <c r="STX222" s="593"/>
      <c r="STY222" s="593"/>
      <c r="STZ222" s="593"/>
      <c r="SUA222" s="593"/>
      <c r="SUB222" s="593"/>
      <c r="SUC222" s="593"/>
      <c r="SUD222" s="593"/>
      <c r="SUE222" s="593"/>
      <c r="SUF222" s="593"/>
      <c r="SUG222" s="593"/>
      <c r="SUH222" s="593"/>
      <c r="SUI222" s="593"/>
      <c r="SUJ222" s="593"/>
      <c r="SUK222" s="593"/>
      <c r="SUL222" s="593"/>
      <c r="SUM222" s="593"/>
      <c r="SUN222" s="593"/>
      <c r="SUO222" s="593"/>
      <c r="SUP222" s="593"/>
      <c r="SUQ222" s="593"/>
      <c r="SUR222" s="593"/>
      <c r="SUS222" s="593"/>
      <c r="SUT222" s="593"/>
      <c r="SUU222" s="593"/>
      <c r="SUV222" s="593"/>
      <c r="SUW222" s="593"/>
      <c r="SUX222" s="593"/>
      <c r="SUY222" s="593"/>
      <c r="SUZ222" s="593"/>
      <c r="SVA222" s="593"/>
      <c r="SVB222" s="593"/>
      <c r="SVC222" s="593"/>
      <c r="SVD222" s="593"/>
      <c r="SVE222" s="593"/>
      <c r="SVF222" s="593"/>
      <c r="SVG222" s="593"/>
      <c r="SVH222" s="593"/>
      <c r="SVI222" s="593"/>
      <c r="SVJ222" s="593"/>
      <c r="SVK222" s="593"/>
      <c r="SVL222" s="593"/>
      <c r="SVM222" s="593"/>
      <c r="SVN222" s="593"/>
      <c r="SVO222" s="593"/>
      <c r="SVP222" s="593"/>
      <c r="SVQ222" s="593"/>
      <c r="SVR222" s="593"/>
      <c r="SVS222" s="593"/>
      <c r="SVT222" s="593"/>
      <c r="SVU222" s="593"/>
      <c r="SVV222" s="593"/>
      <c r="SVW222" s="593"/>
      <c r="SVX222" s="593"/>
      <c r="SVY222" s="593"/>
      <c r="SVZ222" s="593"/>
      <c r="SWA222" s="593"/>
      <c r="SWB222" s="593"/>
      <c r="SWC222" s="593"/>
      <c r="SWD222" s="593"/>
      <c r="SWE222" s="593"/>
      <c r="SWF222" s="593"/>
      <c r="SWG222" s="593"/>
      <c r="SWH222" s="593"/>
      <c r="SWI222" s="593"/>
      <c r="SWJ222" s="593"/>
      <c r="SWK222" s="593"/>
      <c r="SWL222" s="593"/>
      <c r="SWM222" s="593"/>
      <c r="SWN222" s="593"/>
      <c r="SWO222" s="593"/>
      <c r="SWP222" s="593"/>
      <c r="SWQ222" s="593"/>
      <c r="SWR222" s="593"/>
      <c r="SWS222" s="593"/>
      <c r="SWT222" s="593"/>
      <c r="SWU222" s="593"/>
      <c r="SWV222" s="593"/>
      <c r="SWW222" s="593"/>
      <c r="SWX222" s="593"/>
      <c r="SWY222" s="593"/>
      <c r="SWZ222" s="593"/>
      <c r="SXA222" s="593"/>
      <c r="SXB222" s="593"/>
      <c r="SXC222" s="593"/>
      <c r="SXD222" s="593"/>
      <c r="SXE222" s="593"/>
      <c r="SXF222" s="593"/>
      <c r="SXG222" s="593"/>
      <c r="SXH222" s="593"/>
      <c r="SXI222" s="593"/>
      <c r="SXJ222" s="593"/>
      <c r="SXK222" s="593"/>
      <c r="SXL222" s="593"/>
      <c r="SXM222" s="593"/>
      <c r="SXN222" s="593"/>
      <c r="SXO222" s="593"/>
      <c r="SXP222" s="593"/>
      <c r="SXQ222" s="593"/>
      <c r="SXR222" s="593"/>
      <c r="SXS222" s="593"/>
      <c r="SXT222" s="593"/>
      <c r="SXU222" s="593"/>
      <c r="SXV222" s="593"/>
      <c r="SXW222" s="593"/>
      <c r="SXX222" s="593"/>
      <c r="SXY222" s="593"/>
      <c r="SXZ222" s="593"/>
      <c r="SYA222" s="593"/>
      <c r="SYB222" s="593"/>
      <c r="SYC222" s="593"/>
      <c r="SYD222" s="593"/>
      <c r="SYE222" s="593"/>
      <c r="SYF222" s="593"/>
      <c r="SYG222" s="593"/>
      <c r="SYH222" s="593"/>
      <c r="SYI222" s="593"/>
      <c r="SYJ222" s="593"/>
      <c r="SYK222" s="593"/>
      <c r="SYL222" s="593"/>
      <c r="SYM222" s="593"/>
      <c r="SYN222" s="593"/>
      <c r="SYO222" s="593"/>
      <c r="SYP222" s="593"/>
      <c r="SYQ222" s="593"/>
      <c r="SYR222" s="593"/>
      <c r="SYS222" s="593"/>
      <c r="SYT222" s="593"/>
      <c r="SYU222" s="593"/>
      <c r="SYV222" s="593"/>
      <c r="SYW222" s="593"/>
      <c r="SYX222" s="593"/>
      <c r="SYY222" s="593"/>
      <c r="SYZ222" s="593"/>
      <c r="SZA222" s="593"/>
      <c r="SZB222" s="593"/>
      <c r="SZC222" s="593"/>
      <c r="SZD222" s="593"/>
      <c r="SZE222" s="593"/>
      <c r="SZF222" s="593"/>
      <c r="SZG222" s="593"/>
      <c r="SZH222" s="593"/>
      <c r="SZI222" s="593"/>
      <c r="SZJ222" s="593"/>
      <c r="SZK222" s="593"/>
      <c r="SZL222" s="593"/>
      <c r="SZM222" s="593"/>
      <c r="SZN222" s="593"/>
      <c r="SZO222" s="593"/>
      <c r="SZP222" s="593"/>
      <c r="SZQ222" s="593"/>
      <c r="SZR222" s="593"/>
      <c r="SZS222" s="593"/>
      <c r="SZT222" s="593"/>
      <c r="SZU222" s="593"/>
      <c r="SZV222" s="593"/>
      <c r="SZW222" s="593"/>
      <c r="SZX222" s="593"/>
      <c r="SZY222" s="593"/>
      <c r="SZZ222" s="593"/>
      <c r="TAA222" s="593"/>
      <c r="TAB222" s="593"/>
      <c r="TAC222" s="593"/>
      <c r="TAD222" s="593"/>
      <c r="TAE222" s="593"/>
      <c r="TAF222" s="593"/>
      <c r="TAG222" s="593"/>
      <c r="TAH222" s="593"/>
      <c r="TAI222" s="593"/>
      <c r="TAJ222" s="593"/>
      <c r="TAK222" s="593"/>
      <c r="TAL222" s="593"/>
      <c r="TAM222" s="593"/>
      <c r="TAN222" s="593"/>
      <c r="TAO222" s="593"/>
      <c r="TAP222" s="593"/>
      <c r="TAQ222" s="593"/>
      <c r="TAR222" s="593"/>
      <c r="TAS222" s="593"/>
      <c r="TAT222" s="593"/>
      <c r="TAU222" s="593"/>
      <c r="TAV222" s="593"/>
      <c r="TAW222" s="593"/>
      <c r="TAX222" s="593"/>
      <c r="TAY222" s="593"/>
      <c r="TAZ222" s="593"/>
      <c r="TBA222" s="593"/>
      <c r="TBB222" s="593"/>
      <c r="TBC222" s="593"/>
      <c r="TBD222" s="593"/>
      <c r="TBE222" s="593"/>
      <c r="TBF222" s="593"/>
      <c r="TBG222" s="593"/>
      <c r="TBH222" s="593"/>
      <c r="TBI222" s="593"/>
      <c r="TBJ222" s="593"/>
      <c r="TBK222" s="593"/>
      <c r="TBL222" s="593"/>
      <c r="TBM222" s="593"/>
      <c r="TBN222" s="593"/>
      <c r="TBO222" s="593"/>
      <c r="TBP222" s="593"/>
      <c r="TBQ222" s="593"/>
      <c r="TBR222" s="593"/>
      <c r="TBS222" s="593"/>
      <c r="TBT222" s="593"/>
      <c r="TBU222" s="593"/>
      <c r="TBV222" s="593"/>
      <c r="TBW222" s="593"/>
      <c r="TBX222" s="593"/>
      <c r="TBY222" s="593"/>
      <c r="TBZ222" s="593"/>
      <c r="TCA222" s="593"/>
      <c r="TCB222" s="593"/>
      <c r="TCC222" s="593"/>
      <c r="TCD222" s="593"/>
      <c r="TCE222" s="593"/>
      <c r="TCF222" s="593"/>
      <c r="TCG222" s="593"/>
      <c r="TCH222" s="593"/>
      <c r="TCI222" s="593"/>
      <c r="TCJ222" s="593"/>
      <c r="TCK222" s="593"/>
      <c r="TCL222" s="593"/>
      <c r="TCM222" s="593"/>
      <c r="TCN222" s="593"/>
      <c r="TCO222" s="593"/>
      <c r="TCP222" s="593"/>
      <c r="TCQ222" s="593"/>
      <c r="TCR222" s="593"/>
      <c r="TCS222" s="593"/>
      <c r="TCT222" s="593"/>
      <c r="TCU222" s="593"/>
      <c r="TCV222" s="593"/>
      <c r="TCW222" s="593"/>
      <c r="TCX222" s="593"/>
      <c r="TCY222" s="593"/>
      <c r="TCZ222" s="593"/>
      <c r="TDA222" s="593"/>
      <c r="TDB222" s="593"/>
      <c r="TDC222" s="593"/>
      <c r="TDD222" s="593"/>
      <c r="TDE222" s="593"/>
      <c r="TDF222" s="593"/>
      <c r="TDG222" s="593"/>
      <c r="TDH222" s="593"/>
      <c r="TDI222" s="593"/>
      <c r="TDJ222" s="593"/>
      <c r="TDK222" s="593"/>
      <c r="TDL222" s="593"/>
      <c r="TDM222" s="593"/>
      <c r="TDN222" s="593"/>
      <c r="TDO222" s="593"/>
      <c r="TDP222" s="593"/>
      <c r="TDQ222" s="593"/>
      <c r="TDR222" s="593"/>
      <c r="TDS222" s="593"/>
      <c r="TDT222" s="593"/>
      <c r="TDU222" s="593"/>
      <c r="TDV222" s="593"/>
      <c r="TDW222" s="593"/>
      <c r="TDX222" s="593"/>
      <c r="TDY222" s="593"/>
      <c r="TDZ222" s="593"/>
      <c r="TEA222" s="593"/>
      <c r="TEB222" s="593"/>
      <c r="TEC222" s="593"/>
      <c r="TED222" s="593"/>
      <c r="TEE222" s="593"/>
      <c r="TEF222" s="593"/>
      <c r="TEG222" s="593"/>
      <c r="TEH222" s="593"/>
      <c r="TEI222" s="593"/>
      <c r="TEJ222" s="593"/>
      <c r="TEK222" s="593"/>
      <c r="TEL222" s="593"/>
      <c r="TEM222" s="593"/>
      <c r="TEN222" s="593"/>
      <c r="TEO222" s="593"/>
      <c r="TEP222" s="593"/>
      <c r="TEQ222" s="593"/>
      <c r="TER222" s="593"/>
      <c r="TES222" s="593"/>
      <c r="TET222" s="593"/>
      <c r="TEU222" s="593"/>
      <c r="TEV222" s="593"/>
      <c r="TEW222" s="593"/>
      <c r="TEX222" s="593"/>
      <c r="TEY222" s="593"/>
      <c r="TEZ222" s="593"/>
      <c r="TFA222" s="593"/>
      <c r="TFB222" s="593"/>
      <c r="TFC222" s="593"/>
      <c r="TFD222" s="593"/>
      <c r="TFE222" s="593"/>
      <c r="TFF222" s="593"/>
      <c r="TFG222" s="593"/>
      <c r="TFH222" s="593"/>
      <c r="TFI222" s="593"/>
      <c r="TFJ222" s="593"/>
      <c r="TFK222" s="593"/>
      <c r="TFL222" s="593"/>
      <c r="TFM222" s="593"/>
      <c r="TFN222" s="593"/>
      <c r="TFO222" s="593"/>
      <c r="TFP222" s="593"/>
      <c r="TFQ222" s="593"/>
      <c r="TFR222" s="593"/>
      <c r="TFS222" s="593"/>
      <c r="TFT222" s="593"/>
      <c r="TFU222" s="593"/>
      <c r="TFV222" s="593"/>
      <c r="TFW222" s="593"/>
      <c r="TFX222" s="593"/>
      <c r="TFY222" s="593"/>
      <c r="TFZ222" s="593"/>
      <c r="TGA222" s="593"/>
      <c r="TGB222" s="593"/>
      <c r="TGC222" s="593"/>
      <c r="TGD222" s="593"/>
      <c r="TGE222" s="593"/>
      <c r="TGF222" s="593"/>
      <c r="TGG222" s="593"/>
      <c r="TGH222" s="593"/>
      <c r="TGI222" s="593"/>
      <c r="TGJ222" s="593"/>
      <c r="TGK222" s="593"/>
      <c r="TGL222" s="593"/>
      <c r="TGM222" s="593"/>
      <c r="TGN222" s="593"/>
      <c r="TGO222" s="593"/>
      <c r="TGP222" s="593"/>
      <c r="TGQ222" s="593"/>
      <c r="TGR222" s="593"/>
      <c r="TGS222" s="593"/>
      <c r="TGT222" s="593"/>
      <c r="TGU222" s="593"/>
      <c r="TGV222" s="593"/>
      <c r="TGW222" s="593"/>
      <c r="TGX222" s="593"/>
      <c r="TGY222" s="593"/>
      <c r="TGZ222" s="593"/>
      <c r="THA222" s="593"/>
      <c r="THB222" s="593"/>
      <c r="THC222" s="593"/>
      <c r="THD222" s="593"/>
      <c r="THE222" s="593"/>
      <c r="THF222" s="593"/>
      <c r="THG222" s="593"/>
      <c r="THH222" s="593"/>
      <c r="THI222" s="593"/>
      <c r="THJ222" s="593"/>
      <c r="THK222" s="593"/>
      <c r="THL222" s="593"/>
      <c r="THM222" s="593"/>
      <c r="THN222" s="593"/>
      <c r="THO222" s="593"/>
      <c r="THP222" s="593"/>
      <c r="THQ222" s="593"/>
      <c r="THR222" s="593"/>
      <c r="THS222" s="593"/>
      <c r="THT222" s="593"/>
      <c r="THU222" s="593"/>
      <c r="THV222" s="593"/>
      <c r="THW222" s="593"/>
      <c r="THX222" s="593"/>
      <c r="THY222" s="593"/>
      <c r="THZ222" s="593"/>
      <c r="TIA222" s="593"/>
      <c r="TIB222" s="593"/>
      <c r="TIC222" s="593"/>
      <c r="TID222" s="593"/>
      <c r="TIE222" s="593"/>
      <c r="TIF222" s="593"/>
      <c r="TIG222" s="593"/>
      <c r="TIH222" s="593"/>
      <c r="TII222" s="593"/>
      <c r="TIJ222" s="593"/>
      <c r="TIK222" s="593"/>
      <c r="TIL222" s="593"/>
      <c r="TIM222" s="593"/>
      <c r="TIN222" s="593"/>
      <c r="TIO222" s="593"/>
      <c r="TIP222" s="593"/>
      <c r="TIQ222" s="593"/>
      <c r="TIR222" s="593"/>
      <c r="TIS222" s="593"/>
      <c r="TIT222" s="593"/>
      <c r="TIU222" s="593"/>
      <c r="TIV222" s="593"/>
      <c r="TIW222" s="593"/>
      <c r="TIX222" s="593"/>
      <c r="TIY222" s="593"/>
      <c r="TIZ222" s="593"/>
      <c r="TJA222" s="593"/>
      <c r="TJB222" s="593"/>
      <c r="TJC222" s="593"/>
      <c r="TJD222" s="593"/>
      <c r="TJE222" s="593"/>
      <c r="TJF222" s="593"/>
      <c r="TJG222" s="593"/>
      <c r="TJH222" s="593"/>
      <c r="TJI222" s="593"/>
      <c r="TJJ222" s="593"/>
      <c r="TJK222" s="593"/>
      <c r="TJL222" s="593"/>
      <c r="TJM222" s="593"/>
      <c r="TJN222" s="593"/>
      <c r="TJO222" s="593"/>
      <c r="TJP222" s="593"/>
      <c r="TJQ222" s="593"/>
      <c r="TJR222" s="593"/>
      <c r="TJS222" s="593"/>
      <c r="TJT222" s="593"/>
      <c r="TJU222" s="593"/>
      <c r="TJV222" s="593"/>
      <c r="TJW222" s="593"/>
      <c r="TJX222" s="593"/>
      <c r="TJY222" s="593"/>
      <c r="TJZ222" s="593"/>
      <c r="TKA222" s="593"/>
      <c r="TKB222" s="593"/>
      <c r="TKC222" s="593"/>
      <c r="TKD222" s="593"/>
      <c r="TKE222" s="593"/>
      <c r="TKF222" s="593"/>
      <c r="TKG222" s="593"/>
      <c r="TKH222" s="593"/>
      <c r="TKI222" s="593"/>
      <c r="TKJ222" s="593"/>
      <c r="TKK222" s="593"/>
      <c r="TKL222" s="593"/>
      <c r="TKM222" s="593"/>
      <c r="TKN222" s="593"/>
      <c r="TKO222" s="593"/>
      <c r="TKP222" s="593"/>
      <c r="TKQ222" s="593"/>
      <c r="TKR222" s="593"/>
      <c r="TKS222" s="593"/>
      <c r="TKT222" s="593"/>
      <c r="TKU222" s="593"/>
      <c r="TKV222" s="593"/>
      <c r="TKW222" s="593"/>
      <c r="TKX222" s="593"/>
      <c r="TKY222" s="593"/>
      <c r="TKZ222" s="593"/>
      <c r="TLA222" s="593"/>
      <c r="TLB222" s="593"/>
      <c r="TLC222" s="593"/>
      <c r="TLD222" s="593"/>
      <c r="TLE222" s="593"/>
      <c r="TLF222" s="593"/>
      <c r="TLG222" s="593"/>
      <c r="TLH222" s="593"/>
      <c r="TLI222" s="593"/>
      <c r="TLJ222" s="593"/>
      <c r="TLK222" s="593"/>
      <c r="TLL222" s="593"/>
      <c r="TLM222" s="593"/>
      <c r="TLN222" s="593"/>
      <c r="TLO222" s="593"/>
      <c r="TLP222" s="593"/>
      <c r="TLQ222" s="593"/>
      <c r="TLR222" s="593"/>
      <c r="TLS222" s="593"/>
      <c r="TLT222" s="593"/>
      <c r="TLU222" s="593"/>
      <c r="TLV222" s="593"/>
      <c r="TLW222" s="593"/>
      <c r="TLX222" s="593"/>
      <c r="TLY222" s="593"/>
      <c r="TLZ222" s="593"/>
      <c r="TMA222" s="593"/>
      <c r="TMB222" s="593"/>
      <c r="TMC222" s="593"/>
      <c r="TMD222" s="593"/>
      <c r="TME222" s="593"/>
      <c r="TMF222" s="593"/>
      <c r="TMG222" s="593"/>
      <c r="TMH222" s="593"/>
      <c r="TMI222" s="593"/>
      <c r="TMJ222" s="593"/>
      <c r="TMK222" s="593"/>
      <c r="TML222" s="593"/>
      <c r="TMM222" s="593"/>
      <c r="TMN222" s="593"/>
      <c r="TMO222" s="593"/>
      <c r="TMP222" s="593"/>
      <c r="TMQ222" s="593"/>
      <c r="TMR222" s="593"/>
      <c r="TMS222" s="593"/>
      <c r="TMT222" s="593"/>
      <c r="TMU222" s="593"/>
      <c r="TMV222" s="593"/>
      <c r="TMW222" s="593"/>
      <c r="TMX222" s="593"/>
      <c r="TMY222" s="593"/>
      <c r="TMZ222" s="593"/>
      <c r="TNA222" s="593"/>
      <c r="TNB222" s="593"/>
      <c r="TNC222" s="593"/>
      <c r="TND222" s="593"/>
      <c r="TNE222" s="593"/>
      <c r="TNF222" s="593"/>
      <c r="TNG222" s="593"/>
      <c r="TNH222" s="593"/>
      <c r="TNI222" s="593"/>
      <c r="TNJ222" s="593"/>
      <c r="TNK222" s="593"/>
      <c r="TNL222" s="593"/>
      <c r="TNM222" s="593"/>
      <c r="TNN222" s="593"/>
      <c r="TNO222" s="593"/>
      <c r="TNP222" s="593"/>
      <c r="TNQ222" s="593"/>
      <c r="TNR222" s="593"/>
      <c r="TNS222" s="593"/>
      <c r="TNT222" s="593"/>
      <c r="TNU222" s="593"/>
      <c r="TNV222" s="593"/>
      <c r="TNW222" s="593"/>
      <c r="TNX222" s="593"/>
      <c r="TNY222" s="593"/>
      <c r="TNZ222" s="593"/>
      <c r="TOA222" s="593"/>
      <c r="TOB222" s="593"/>
      <c r="TOC222" s="593"/>
      <c r="TOD222" s="593"/>
      <c r="TOE222" s="593"/>
      <c r="TOF222" s="593"/>
      <c r="TOG222" s="593"/>
      <c r="TOH222" s="593"/>
      <c r="TOI222" s="593"/>
      <c r="TOJ222" s="593"/>
      <c r="TOK222" s="593"/>
      <c r="TOL222" s="593"/>
      <c r="TOM222" s="593"/>
      <c r="TON222" s="593"/>
      <c r="TOO222" s="593"/>
      <c r="TOP222" s="593"/>
      <c r="TOQ222" s="593"/>
      <c r="TOR222" s="593"/>
      <c r="TOS222" s="593"/>
      <c r="TOT222" s="593"/>
      <c r="TOU222" s="593"/>
      <c r="TOV222" s="593"/>
      <c r="TOW222" s="593"/>
      <c r="TOX222" s="593"/>
      <c r="TOY222" s="593"/>
      <c r="TOZ222" s="593"/>
      <c r="TPA222" s="593"/>
      <c r="TPB222" s="593"/>
      <c r="TPC222" s="593"/>
      <c r="TPD222" s="593"/>
      <c r="TPE222" s="593"/>
      <c r="TPF222" s="593"/>
      <c r="TPG222" s="593"/>
      <c r="TPH222" s="593"/>
      <c r="TPI222" s="593"/>
      <c r="TPJ222" s="593"/>
      <c r="TPK222" s="593"/>
      <c r="TPL222" s="593"/>
      <c r="TPM222" s="593"/>
      <c r="TPN222" s="593"/>
      <c r="TPO222" s="593"/>
      <c r="TPP222" s="593"/>
      <c r="TPQ222" s="593"/>
      <c r="TPR222" s="593"/>
      <c r="TPS222" s="593"/>
      <c r="TPT222" s="593"/>
      <c r="TPU222" s="593"/>
      <c r="TPV222" s="593"/>
      <c r="TPW222" s="593"/>
      <c r="TPX222" s="593"/>
      <c r="TPY222" s="593"/>
      <c r="TPZ222" s="593"/>
      <c r="TQA222" s="593"/>
      <c r="TQB222" s="593"/>
      <c r="TQC222" s="593"/>
      <c r="TQD222" s="593"/>
      <c r="TQE222" s="593"/>
      <c r="TQF222" s="593"/>
      <c r="TQG222" s="593"/>
      <c r="TQH222" s="593"/>
      <c r="TQI222" s="593"/>
      <c r="TQJ222" s="593"/>
      <c r="TQK222" s="593"/>
      <c r="TQL222" s="593"/>
      <c r="TQM222" s="593"/>
      <c r="TQN222" s="593"/>
      <c r="TQO222" s="593"/>
      <c r="TQP222" s="593"/>
      <c r="TQQ222" s="593"/>
      <c r="TQR222" s="593"/>
      <c r="TQS222" s="593"/>
      <c r="TQT222" s="593"/>
      <c r="TQU222" s="593"/>
      <c r="TQV222" s="593"/>
      <c r="TQW222" s="593"/>
      <c r="TQX222" s="593"/>
      <c r="TQY222" s="593"/>
      <c r="TQZ222" s="593"/>
      <c r="TRA222" s="593"/>
      <c r="TRB222" s="593"/>
      <c r="TRC222" s="593"/>
      <c r="TRD222" s="593"/>
      <c r="TRE222" s="593"/>
      <c r="TRF222" s="593"/>
      <c r="TRG222" s="593"/>
      <c r="TRH222" s="593"/>
      <c r="TRI222" s="593"/>
      <c r="TRJ222" s="593"/>
      <c r="TRK222" s="593"/>
      <c r="TRL222" s="593"/>
      <c r="TRM222" s="593"/>
      <c r="TRN222" s="593"/>
      <c r="TRO222" s="593"/>
      <c r="TRP222" s="593"/>
      <c r="TRQ222" s="593"/>
      <c r="TRR222" s="593"/>
      <c r="TRS222" s="593"/>
      <c r="TRT222" s="593"/>
      <c r="TRU222" s="593"/>
      <c r="TRV222" s="593"/>
      <c r="TRW222" s="593"/>
      <c r="TRX222" s="593"/>
      <c r="TRY222" s="593"/>
      <c r="TRZ222" s="593"/>
      <c r="TSA222" s="593"/>
      <c r="TSB222" s="593"/>
      <c r="TSC222" s="593"/>
      <c r="TSD222" s="593"/>
      <c r="TSE222" s="593"/>
      <c r="TSF222" s="593"/>
      <c r="TSG222" s="593"/>
      <c r="TSH222" s="593"/>
      <c r="TSI222" s="593"/>
      <c r="TSJ222" s="593"/>
      <c r="TSK222" s="593"/>
      <c r="TSL222" s="593"/>
      <c r="TSM222" s="593"/>
      <c r="TSN222" s="593"/>
      <c r="TSO222" s="593"/>
      <c r="TSP222" s="593"/>
      <c r="TSQ222" s="593"/>
      <c r="TSR222" s="593"/>
      <c r="TSS222" s="593"/>
      <c r="TST222" s="593"/>
      <c r="TSU222" s="593"/>
      <c r="TSV222" s="593"/>
      <c r="TSW222" s="593"/>
      <c r="TSX222" s="593"/>
      <c r="TSY222" s="593"/>
      <c r="TSZ222" s="593"/>
      <c r="TTA222" s="593"/>
      <c r="TTB222" s="593"/>
      <c r="TTC222" s="593"/>
      <c r="TTD222" s="593"/>
      <c r="TTE222" s="593"/>
      <c r="TTF222" s="593"/>
      <c r="TTG222" s="593"/>
      <c r="TTH222" s="593"/>
      <c r="TTI222" s="593"/>
      <c r="TTJ222" s="593"/>
      <c r="TTK222" s="593"/>
      <c r="TTL222" s="593"/>
      <c r="TTM222" s="593"/>
      <c r="TTN222" s="593"/>
      <c r="TTO222" s="593"/>
      <c r="TTP222" s="593"/>
      <c r="TTQ222" s="593"/>
      <c r="TTR222" s="593"/>
      <c r="TTS222" s="593"/>
      <c r="TTT222" s="593"/>
      <c r="TTU222" s="593"/>
      <c r="TTV222" s="593"/>
      <c r="TTW222" s="593"/>
      <c r="TTX222" s="593"/>
      <c r="TTY222" s="593"/>
      <c r="TTZ222" s="593"/>
      <c r="TUA222" s="593"/>
      <c r="TUB222" s="593"/>
      <c r="TUC222" s="593"/>
      <c r="TUD222" s="593"/>
      <c r="TUE222" s="593"/>
      <c r="TUF222" s="593"/>
      <c r="TUG222" s="593"/>
      <c r="TUH222" s="593"/>
      <c r="TUI222" s="593"/>
      <c r="TUJ222" s="593"/>
      <c r="TUK222" s="593"/>
      <c r="TUL222" s="593"/>
      <c r="TUM222" s="593"/>
      <c r="TUN222" s="593"/>
      <c r="TUO222" s="593"/>
      <c r="TUP222" s="593"/>
      <c r="TUQ222" s="593"/>
      <c r="TUR222" s="593"/>
      <c r="TUS222" s="593"/>
      <c r="TUT222" s="593"/>
      <c r="TUU222" s="593"/>
      <c r="TUV222" s="593"/>
      <c r="TUW222" s="593"/>
      <c r="TUX222" s="593"/>
      <c r="TUY222" s="593"/>
      <c r="TUZ222" s="593"/>
      <c r="TVA222" s="593"/>
      <c r="TVB222" s="593"/>
      <c r="TVC222" s="593"/>
      <c r="TVD222" s="593"/>
      <c r="TVE222" s="593"/>
      <c r="TVF222" s="593"/>
      <c r="TVG222" s="593"/>
      <c r="TVH222" s="593"/>
      <c r="TVI222" s="593"/>
      <c r="TVJ222" s="593"/>
      <c r="TVK222" s="593"/>
      <c r="TVL222" s="593"/>
      <c r="TVM222" s="593"/>
      <c r="TVN222" s="593"/>
      <c r="TVO222" s="593"/>
      <c r="TVP222" s="593"/>
      <c r="TVQ222" s="593"/>
      <c r="TVR222" s="593"/>
      <c r="TVS222" s="593"/>
      <c r="TVT222" s="593"/>
      <c r="TVU222" s="593"/>
      <c r="TVV222" s="593"/>
      <c r="TVW222" s="593"/>
      <c r="TVX222" s="593"/>
      <c r="TVY222" s="593"/>
      <c r="TVZ222" s="593"/>
      <c r="TWA222" s="593"/>
      <c r="TWB222" s="593"/>
      <c r="TWC222" s="593"/>
      <c r="TWD222" s="593"/>
      <c r="TWE222" s="593"/>
      <c r="TWF222" s="593"/>
      <c r="TWG222" s="593"/>
      <c r="TWH222" s="593"/>
      <c r="TWI222" s="593"/>
      <c r="TWJ222" s="593"/>
      <c r="TWK222" s="593"/>
      <c r="TWL222" s="593"/>
      <c r="TWM222" s="593"/>
      <c r="TWN222" s="593"/>
      <c r="TWO222" s="593"/>
      <c r="TWP222" s="593"/>
      <c r="TWQ222" s="593"/>
      <c r="TWR222" s="593"/>
      <c r="TWS222" s="593"/>
      <c r="TWT222" s="593"/>
      <c r="TWU222" s="593"/>
      <c r="TWV222" s="593"/>
      <c r="TWW222" s="593"/>
      <c r="TWX222" s="593"/>
      <c r="TWY222" s="593"/>
      <c r="TWZ222" s="593"/>
      <c r="TXA222" s="593"/>
      <c r="TXB222" s="593"/>
      <c r="TXC222" s="593"/>
      <c r="TXD222" s="593"/>
      <c r="TXE222" s="593"/>
      <c r="TXF222" s="593"/>
      <c r="TXG222" s="593"/>
      <c r="TXH222" s="593"/>
      <c r="TXI222" s="593"/>
      <c r="TXJ222" s="593"/>
      <c r="TXK222" s="593"/>
      <c r="TXL222" s="593"/>
      <c r="TXM222" s="593"/>
      <c r="TXN222" s="593"/>
      <c r="TXO222" s="593"/>
      <c r="TXP222" s="593"/>
      <c r="TXQ222" s="593"/>
      <c r="TXR222" s="593"/>
      <c r="TXS222" s="593"/>
      <c r="TXT222" s="593"/>
      <c r="TXU222" s="593"/>
      <c r="TXV222" s="593"/>
      <c r="TXW222" s="593"/>
      <c r="TXX222" s="593"/>
      <c r="TXY222" s="593"/>
      <c r="TXZ222" s="593"/>
      <c r="TYA222" s="593"/>
      <c r="TYB222" s="593"/>
      <c r="TYC222" s="593"/>
      <c r="TYD222" s="593"/>
      <c r="TYE222" s="593"/>
      <c r="TYF222" s="593"/>
      <c r="TYG222" s="593"/>
      <c r="TYH222" s="593"/>
      <c r="TYI222" s="593"/>
      <c r="TYJ222" s="593"/>
      <c r="TYK222" s="593"/>
      <c r="TYL222" s="593"/>
      <c r="TYM222" s="593"/>
      <c r="TYN222" s="593"/>
      <c r="TYO222" s="593"/>
      <c r="TYP222" s="593"/>
      <c r="TYQ222" s="593"/>
      <c r="TYR222" s="593"/>
      <c r="TYS222" s="593"/>
      <c r="TYT222" s="593"/>
      <c r="TYU222" s="593"/>
      <c r="TYV222" s="593"/>
      <c r="TYW222" s="593"/>
      <c r="TYX222" s="593"/>
      <c r="TYY222" s="593"/>
      <c r="TYZ222" s="593"/>
      <c r="TZA222" s="593"/>
      <c r="TZB222" s="593"/>
      <c r="TZC222" s="593"/>
      <c r="TZD222" s="593"/>
      <c r="TZE222" s="593"/>
      <c r="TZF222" s="593"/>
      <c r="TZG222" s="593"/>
      <c r="TZH222" s="593"/>
      <c r="TZI222" s="593"/>
      <c r="TZJ222" s="593"/>
      <c r="TZK222" s="593"/>
      <c r="TZL222" s="593"/>
      <c r="TZM222" s="593"/>
      <c r="TZN222" s="593"/>
      <c r="TZO222" s="593"/>
      <c r="TZP222" s="593"/>
      <c r="TZQ222" s="593"/>
      <c r="TZR222" s="593"/>
      <c r="TZS222" s="593"/>
      <c r="TZT222" s="593"/>
      <c r="TZU222" s="593"/>
      <c r="TZV222" s="593"/>
      <c r="TZW222" s="593"/>
      <c r="TZX222" s="593"/>
      <c r="TZY222" s="593"/>
      <c r="TZZ222" s="593"/>
      <c r="UAA222" s="593"/>
      <c r="UAB222" s="593"/>
      <c r="UAC222" s="593"/>
      <c r="UAD222" s="593"/>
      <c r="UAE222" s="593"/>
      <c r="UAF222" s="593"/>
      <c r="UAG222" s="593"/>
      <c r="UAH222" s="593"/>
      <c r="UAI222" s="593"/>
      <c r="UAJ222" s="593"/>
      <c r="UAK222" s="593"/>
      <c r="UAL222" s="593"/>
      <c r="UAM222" s="593"/>
      <c r="UAN222" s="593"/>
      <c r="UAO222" s="593"/>
      <c r="UAP222" s="593"/>
      <c r="UAQ222" s="593"/>
      <c r="UAR222" s="593"/>
      <c r="UAS222" s="593"/>
      <c r="UAT222" s="593"/>
      <c r="UAU222" s="593"/>
      <c r="UAV222" s="593"/>
      <c r="UAW222" s="593"/>
      <c r="UAX222" s="593"/>
      <c r="UAY222" s="593"/>
      <c r="UAZ222" s="593"/>
      <c r="UBA222" s="593"/>
      <c r="UBB222" s="593"/>
      <c r="UBC222" s="593"/>
      <c r="UBD222" s="593"/>
      <c r="UBE222" s="593"/>
      <c r="UBF222" s="593"/>
      <c r="UBG222" s="593"/>
      <c r="UBH222" s="593"/>
      <c r="UBI222" s="593"/>
      <c r="UBJ222" s="593"/>
      <c r="UBK222" s="593"/>
      <c r="UBL222" s="593"/>
      <c r="UBM222" s="593"/>
      <c r="UBN222" s="593"/>
      <c r="UBO222" s="593"/>
      <c r="UBP222" s="593"/>
      <c r="UBQ222" s="593"/>
      <c r="UBR222" s="593"/>
      <c r="UBS222" s="593"/>
      <c r="UBT222" s="593"/>
      <c r="UBU222" s="593"/>
      <c r="UBV222" s="593"/>
      <c r="UBW222" s="593"/>
      <c r="UBX222" s="593"/>
      <c r="UBY222" s="593"/>
      <c r="UBZ222" s="593"/>
      <c r="UCA222" s="593"/>
      <c r="UCB222" s="593"/>
      <c r="UCC222" s="593"/>
      <c r="UCD222" s="593"/>
      <c r="UCE222" s="593"/>
      <c r="UCF222" s="593"/>
      <c r="UCG222" s="593"/>
      <c r="UCH222" s="593"/>
      <c r="UCI222" s="593"/>
      <c r="UCJ222" s="593"/>
      <c r="UCK222" s="593"/>
      <c r="UCL222" s="593"/>
      <c r="UCM222" s="593"/>
      <c r="UCN222" s="593"/>
      <c r="UCO222" s="593"/>
      <c r="UCP222" s="593"/>
      <c r="UCQ222" s="593"/>
      <c r="UCR222" s="593"/>
      <c r="UCS222" s="593"/>
      <c r="UCT222" s="593"/>
      <c r="UCU222" s="593"/>
      <c r="UCV222" s="593"/>
      <c r="UCW222" s="593"/>
      <c r="UCX222" s="593"/>
      <c r="UCY222" s="593"/>
      <c r="UCZ222" s="593"/>
      <c r="UDA222" s="593"/>
      <c r="UDB222" s="593"/>
      <c r="UDC222" s="593"/>
      <c r="UDD222" s="593"/>
      <c r="UDE222" s="593"/>
      <c r="UDF222" s="593"/>
      <c r="UDG222" s="593"/>
      <c r="UDH222" s="593"/>
      <c r="UDI222" s="593"/>
      <c r="UDJ222" s="593"/>
      <c r="UDK222" s="593"/>
      <c r="UDL222" s="593"/>
      <c r="UDM222" s="593"/>
      <c r="UDN222" s="593"/>
      <c r="UDO222" s="593"/>
      <c r="UDP222" s="593"/>
      <c r="UDQ222" s="593"/>
      <c r="UDR222" s="593"/>
      <c r="UDS222" s="593"/>
      <c r="UDT222" s="593"/>
      <c r="UDU222" s="593"/>
      <c r="UDV222" s="593"/>
      <c r="UDW222" s="593"/>
      <c r="UDX222" s="593"/>
      <c r="UDY222" s="593"/>
      <c r="UDZ222" s="593"/>
      <c r="UEA222" s="593"/>
      <c r="UEB222" s="593"/>
      <c r="UEC222" s="593"/>
      <c r="UED222" s="593"/>
      <c r="UEE222" s="593"/>
      <c r="UEF222" s="593"/>
      <c r="UEG222" s="593"/>
      <c r="UEH222" s="593"/>
      <c r="UEI222" s="593"/>
      <c r="UEJ222" s="593"/>
      <c r="UEK222" s="593"/>
      <c r="UEL222" s="593"/>
      <c r="UEM222" s="593"/>
      <c r="UEN222" s="593"/>
      <c r="UEO222" s="593"/>
      <c r="UEP222" s="593"/>
      <c r="UEQ222" s="593"/>
      <c r="UER222" s="593"/>
      <c r="UES222" s="593"/>
      <c r="UET222" s="593"/>
      <c r="UEU222" s="593"/>
      <c r="UEV222" s="593"/>
      <c r="UEW222" s="593"/>
      <c r="UEX222" s="593"/>
      <c r="UEY222" s="593"/>
      <c r="UEZ222" s="593"/>
      <c r="UFA222" s="593"/>
      <c r="UFB222" s="593"/>
      <c r="UFC222" s="593"/>
      <c r="UFD222" s="593"/>
      <c r="UFE222" s="593"/>
      <c r="UFF222" s="593"/>
      <c r="UFG222" s="593"/>
      <c r="UFH222" s="593"/>
      <c r="UFI222" s="593"/>
      <c r="UFJ222" s="593"/>
      <c r="UFK222" s="593"/>
      <c r="UFL222" s="593"/>
      <c r="UFM222" s="593"/>
      <c r="UFN222" s="593"/>
      <c r="UFO222" s="593"/>
      <c r="UFP222" s="593"/>
      <c r="UFQ222" s="593"/>
      <c r="UFR222" s="593"/>
      <c r="UFS222" s="593"/>
      <c r="UFT222" s="593"/>
      <c r="UFU222" s="593"/>
      <c r="UFV222" s="593"/>
      <c r="UFW222" s="593"/>
      <c r="UFX222" s="593"/>
      <c r="UFY222" s="593"/>
      <c r="UFZ222" s="593"/>
      <c r="UGA222" s="593"/>
      <c r="UGB222" s="593"/>
      <c r="UGC222" s="593"/>
      <c r="UGD222" s="593"/>
      <c r="UGE222" s="593"/>
      <c r="UGF222" s="593"/>
      <c r="UGG222" s="593"/>
      <c r="UGH222" s="593"/>
      <c r="UGI222" s="593"/>
      <c r="UGJ222" s="593"/>
      <c r="UGK222" s="593"/>
      <c r="UGL222" s="593"/>
      <c r="UGM222" s="593"/>
      <c r="UGN222" s="593"/>
      <c r="UGO222" s="593"/>
      <c r="UGP222" s="593"/>
      <c r="UGQ222" s="593"/>
      <c r="UGR222" s="593"/>
      <c r="UGS222" s="593"/>
      <c r="UGT222" s="593"/>
      <c r="UGU222" s="593"/>
      <c r="UGV222" s="593"/>
      <c r="UGW222" s="593"/>
      <c r="UGX222" s="593"/>
      <c r="UGY222" s="593"/>
      <c r="UGZ222" s="593"/>
      <c r="UHA222" s="593"/>
      <c r="UHB222" s="593"/>
      <c r="UHC222" s="593"/>
      <c r="UHD222" s="593"/>
      <c r="UHE222" s="593"/>
      <c r="UHF222" s="593"/>
      <c r="UHG222" s="593"/>
      <c r="UHH222" s="593"/>
      <c r="UHI222" s="593"/>
      <c r="UHJ222" s="593"/>
      <c r="UHK222" s="593"/>
      <c r="UHL222" s="593"/>
      <c r="UHM222" s="593"/>
      <c r="UHN222" s="593"/>
      <c r="UHO222" s="593"/>
      <c r="UHP222" s="593"/>
      <c r="UHQ222" s="593"/>
      <c r="UHR222" s="593"/>
      <c r="UHS222" s="593"/>
      <c r="UHT222" s="593"/>
      <c r="UHU222" s="593"/>
      <c r="UHV222" s="593"/>
      <c r="UHW222" s="593"/>
      <c r="UHX222" s="593"/>
      <c r="UHY222" s="593"/>
      <c r="UHZ222" s="593"/>
      <c r="UIA222" s="593"/>
      <c r="UIB222" s="593"/>
      <c r="UIC222" s="593"/>
      <c r="UID222" s="593"/>
      <c r="UIE222" s="593"/>
      <c r="UIF222" s="593"/>
      <c r="UIG222" s="593"/>
      <c r="UIH222" s="593"/>
      <c r="UII222" s="593"/>
      <c r="UIJ222" s="593"/>
      <c r="UIK222" s="593"/>
      <c r="UIL222" s="593"/>
      <c r="UIM222" s="593"/>
      <c r="UIN222" s="593"/>
      <c r="UIO222" s="593"/>
      <c r="UIP222" s="593"/>
      <c r="UIQ222" s="593"/>
      <c r="UIR222" s="593"/>
      <c r="UIS222" s="593"/>
      <c r="UIT222" s="593"/>
      <c r="UIU222" s="593"/>
      <c r="UIV222" s="593"/>
      <c r="UIW222" s="593"/>
      <c r="UIX222" s="593"/>
      <c r="UIY222" s="593"/>
      <c r="UIZ222" s="593"/>
      <c r="UJA222" s="593"/>
      <c r="UJB222" s="593"/>
      <c r="UJC222" s="593"/>
      <c r="UJD222" s="593"/>
      <c r="UJE222" s="593"/>
      <c r="UJF222" s="593"/>
      <c r="UJG222" s="593"/>
      <c r="UJH222" s="593"/>
      <c r="UJI222" s="593"/>
      <c r="UJJ222" s="593"/>
      <c r="UJK222" s="593"/>
      <c r="UJL222" s="593"/>
      <c r="UJM222" s="593"/>
      <c r="UJN222" s="593"/>
      <c r="UJO222" s="593"/>
      <c r="UJP222" s="593"/>
      <c r="UJQ222" s="593"/>
      <c r="UJR222" s="593"/>
      <c r="UJS222" s="593"/>
      <c r="UJT222" s="593"/>
      <c r="UJU222" s="593"/>
      <c r="UJV222" s="593"/>
      <c r="UJW222" s="593"/>
      <c r="UJX222" s="593"/>
      <c r="UJY222" s="593"/>
      <c r="UJZ222" s="593"/>
      <c r="UKA222" s="593"/>
      <c r="UKB222" s="593"/>
      <c r="UKC222" s="593"/>
      <c r="UKD222" s="593"/>
      <c r="UKE222" s="593"/>
      <c r="UKF222" s="593"/>
      <c r="UKG222" s="593"/>
      <c r="UKH222" s="593"/>
      <c r="UKI222" s="593"/>
      <c r="UKJ222" s="593"/>
      <c r="UKK222" s="593"/>
      <c r="UKL222" s="593"/>
      <c r="UKM222" s="593"/>
      <c r="UKN222" s="593"/>
      <c r="UKO222" s="593"/>
      <c r="UKP222" s="593"/>
      <c r="UKQ222" s="593"/>
      <c r="UKR222" s="593"/>
      <c r="UKS222" s="593"/>
      <c r="UKT222" s="593"/>
      <c r="UKU222" s="593"/>
      <c r="UKV222" s="593"/>
      <c r="UKW222" s="593"/>
      <c r="UKX222" s="593"/>
      <c r="UKY222" s="593"/>
      <c r="UKZ222" s="593"/>
      <c r="ULA222" s="593"/>
      <c r="ULB222" s="593"/>
      <c r="ULC222" s="593"/>
      <c r="ULD222" s="593"/>
      <c r="ULE222" s="593"/>
      <c r="ULF222" s="593"/>
      <c r="ULG222" s="593"/>
      <c r="ULH222" s="593"/>
      <c r="ULI222" s="593"/>
      <c r="ULJ222" s="593"/>
      <c r="ULK222" s="593"/>
      <c r="ULL222" s="593"/>
      <c r="ULM222" s="593"/>
      <c r="ULN222" s="593"/>
      <c r="ULO222" s="593"/>
      <c r="ULP222" s="593"/>
      <c r="ULQ222" s="593"/>
      <c r="ULR222" s="593"/>
      <c r="ULS222" s="593"/>
      <c r="ULT222" s="593"/>
      <c r="ULU222" s="593"/>
      <c r="ULV222" s="593"/>
      <c r="ULW222" s="593"/>
      <c r="ULX222" s="593"/>
      <c r="ULY222" s="593"/>
      <c r="ULZ222" s="593"/>
      <c r="UMA222" s="593"/>
      <c r="UMB222" s="593"/>
      <c r="UMC222" s="593"/>
      <c r="UMD222" s="593"/>
      <c r="UME222" s="593"/>
      <c r="UMF222" s="593"/>
      <c r="UMG222" s="593"/>
      <c r="UMH222" s="593"/>
      <c r="UMI222" s="593"/>
      <c r="UMJ222" s="593"/>
      <c r="UMK222" s="593"/>
      <c r="UML222" s="593"/>
      <c r="UMM222" s="593"/>
      <c r="UMN222" s="593"/>
      <c r="UMO222" s="593"/>
      <c r="UMP222" s="593"/>
      <c r="UMQ222" s="593"/>
      <c r="UMR222" s="593"/>
      <c r="UMS222" s="593"/>
      <c r="UMT222" s="593"/>
      <c r="UMU222" s="593"/>
      <c r="UMV222" s="593"/>
      <c r="UMW222" s="593"/>
      <c r="UMX222" s="593"/>
      <c r="UMY222" s="593"/>
      <c r="UMZ222" s="593"/>
      <c r="UNA222" s="593"/>
      <c r="UNB222" s="593"/>
      <c r="UNC222" s="593"/>
      <c r="UND222" s="593"/>
      <c r="UNE222" s="593"/>
      <c r="UNF222" s="593"/>
      <c r="UNG222" s="593"/>
      <c r="UNH222" s="593"/>
      <c r="UNI222" s="593"/>
      <c r="UNJ222" s="593"/>
      <c r="UNK222" s="593"/>
      <c r="UNL222" s="593"/>
      <c r="UNM222" s="593"/>
      <c r="UNN222" s="593"/>
      <c r="UNO222" s="593"/>
      <c r="UNP222" s="593"/>
      <c r="UNQ222" s="593"/>
      <c r="UNR222" s="593"/>
      <c r="UNS222" s="593"/>
      <c r="UNT222" s="593"/>
      <c r="UNU222" s="593"/>
      <c r="UNV222" s="593"/>
      <c r="UNW222" s="593"/>
      <c r="UNX222" s="593"/>
      <c r="UNY222" s="593"/>
      <c r="UNZ222" s="593"/>
      <c r="UOA222" s="593"/>
      <c r="UOB222" s="593"/>
      <c r="UOC222" s="593"/>
      <c r="UOD222" s="593"/>
      <c r="UOE222" s="593"/>
      <c r="UOF222" s="593"/>
      <c r="UOG222" s="593"/>
      <c r="UOH222" s="593"/>
      <c r="UOI222" s="593"/>
      <c r="UOJ222" s="593"/>
      <c r="UOK222" s="593"/>
      <c r="UOL222" s="593"/>
      <c r="UOM222" s="593"/>
      <c r="UON222" s="593"/>
      <c r="UOO222" s="593"/>
      <c r="UOP222" s="593"/>
      <c r="UOQ222" s="593"/>
      <c r="UOR222" s="593"/>
      <c r="UOS222" s="593"/>
      <c r="UOT222" s="593"/>
      <c r="UOU222" s="593"/>
      <c r="UOV222" s="593"/>
      <c r="UOW222" s="593"/>
      <c r="UOX222" s="593"/>
      <c r="UOY222" s="593"/>
      <c r="UOZ222" s="593"/>
      <c r="UPA222" s="593"/>
      <c r="UPB222" s="593"/>
      <c r="UPC222" s="593"/>
      <c r="UPD222" s="593"/>
      <c r="UPE222" s="593"/>
      <c r="UPF222" s="593"/>
      <c r="UPG222" s="593"/>
      <c r="UPH222" s="593"/>
      <c r="UPI222" s="593"/>
      <c r="UPJ222" s="593"/>
      <c r="UPK222" s="593"/>
      <c r="UPL222" s="593"/>
      <c r="UPM222" s="593"/>
      <c r="UPN222" s="593"/>
      <c r="UPO222" s="593"/>
      <c r="UPP222" s="593"/>
      <c r="UPQ222" s="593"/>
      <c r="UPR222" s="593"/>
      <c r="UPS222" s="593"/>
      <c r="UPT222" s="593"/>
      <c r="UPU222" s="593"/>
      <c r="UPV222" s="593"/>
      <c r="UPW222" s="593"/>
      <c r="UPX222" s="593"/>
      <c r="UPY222" s="593"/>
      <c r="UPZ222" s="593"/>
      <c r="UQA222" s="593"/>
      <c r="UQB222" s="593"/>
      <c r="UQC222" s="593"/>
      <c r="UQD222" s="593"/>
      <c r="UQE222" s="593"/>
      <c r="UQF222" s="593"/>
      <c r="UQG222" s="593"/>
      <c r="UQH222" s="593"/>
      <c r="UQI222" s="593"/>
      <c r="UQJ222" s="593"/>
      <c r="UQK222" s="593"/>
      <c r="UQL222" s="593"/>
      <c r="UQM222" s="593"/>
      <c r="UQN222" s="593"/>
      <c r="UQO222" s="593"/>
      <c r="UQP222" s="593"/>
      <c r="UQQ222" s="593"/>
      <c r="UQR222" s="593"/>
      <c r="UQS222" s="593"/>
      <c r="UQT222" s="593"/>
      <c r="UQU222" s="593"/>
      <c r="UQV222" s="593"/>
      <c r="UQW222" s="593"/>
      <c r="UQX222" s="593"/>
      <c r="UQY222" s="593"/>
      <c r="UQZ222" s="593"/>
      <c r="URA222" s="593"/>
      <c r="URB222" s="593"/>
      <c r="URC222" s="593"/>
      <c r="URD222" s="593"/>
      <c r="URE222" s="593"/>
      <c r="URF222" s="593"/>
      <c r="URG222" s="593"/>
      <c r="URH222" s="593"/>
      <c r="URI222" s="593"/>
      <c r="URJ222" s="593"/>
      <c r="URK222" s="593"/>
      <c r="URL222" s="593"/>
      <c r="URM222" s="593"/>
      <c r="URN222" s="593"/>
      <c r="URO222" s="593"/>
      <c r="URP222" s="593"/>
      <c r="URQ222" s="593"/>
      <c r="URR222" s="593"/>
      <c r="URS222" s="593"/>
      <c r="URT222" s="593"/>
      <c r="URU222" s="593"/>
      <c r="URV222" s="593"/>
      <c r="URW222" s="593"/>
      <c r="URX222" s="593"/>
      <c r="URY222" s="593"/>
      <c r="URZ222" s="593"/>
      <c r="USA222" s="593"/>
      <c r="USB222" s="593"/>
      <c r="USC222" s="593"/>
      <c r="USD222" s="593"/>
      <c r="USE222" s="593"/>
      <c r="USF222" s="593"/>
      <c r="USG222" s="593"/>
      <c r="USH222" s="593"/>
      <c r="USI222" s="593"/>
      <c r="USJ222" s="593"/>
      <c r="USK222" s="593"/>
      <c r="USL222" s="593"/>
      <c r="USM222" s="593"/>
      <c r="USN222" s="593"/>
      <c r="USO222" s="593"/>
      <c r="USP222" s="593"/>
      <c r="USQ222" s="593"/>
      <c r="USR222" s="593"/>
      <c r="USS222" s="593"/>
      <c r="UST222" s="593"/>
      <c r="USU222" s="593"/>
      <c r="USV222" s="593"/>
      <c r="USW222" s="593"/>
      <c r="USX222" s="593"/>
      <c r="USY222" s="593"/>
      <c r="USZ222" s="593"/>
      <c r="UTA222" s="593"/>
      <c r="UTB222" s="593"/>
      <c r="UTC222" s="593"/>
      <c r="UTD222" s="593"/>
      <c r="UTE222" s="593"/>
      <c r="UTF222" s="593"/>
      <c r="UTG222" s="593"/>
      <c r="UTH222" s="593"/>
      <c r="UTI222" s="593"/>
      <c r="UTJ222" s="593"/>
      <c r="UTK222" s="593"/>
      <c r="UTL222" s="593"/>
      <c r="UTM222" s="593"/>
      <c r="UTN222" s="593"/>
      <c r="UTO222" s="593"/>
      <c r="UTP222" s="593"/>
      <c r="UTQ222" s="593"/>
      <c r="UTR222" s="593"/>
      <c r="UTS222" s="593"/>
      <c r="UTT222" s="593"/>
      <c r="UTU222" s="593"/>
      <c r="UTV222" s="593"/>
      <c r="UTW222" s="593"/>
      <c r="UTX222" s="593"/>
      <c r="UTY222" s="593"/>
      <c r="UTZ222" s="593"/>
      <c r="UUA222" s="593"/>
      <c r="UUB222" s="593"/>
      <c r="UUC222" s="593"/>
      <c r="UUD222" s="593"/>
      <c r="UUE222" s="593"/>
      <c r="UUF222" s="593"/>
      <c r="UUG222" s="593"/>
      <c r="UUH222" s="593"/>
      <c r="UUI222" s="593"/>
      <c r="UUJ222" s="593"/>
      <c r="UUK222" s="593"/>
      <c r="UUL222" s="593"/>
      <c r="UUM222" s="593"/>
      <c r="UUN222" s="593"/>
      <c r="UUO222" s="593"/>
      <c r="UUP222" s="593"/>
      <c r="UUQ222" s="593"/>
      <c r="UUR222" s="593"/>
      <c r="UUS222" s="593"/>
      <c r="UUT222" s="593"/>
      <c r="UUU222" s="593"/>
      <c r="UUV222" s="593"/>
      <c r="UUW222" s="593"/>
      <c r="UUX222" s="593"/>
      <c r="UUY222" s="593"/>
      <c r="UUZ222" s="593"/>
      <c r="UVA222" s="593"/>
      <c r="UVB222" s="593"/>
      <c r="UVC222" s="593"/>
      <c r="UVD222" s="593"/>
      <c r="UVE222" s="593"/>
      <c r="UVF222" s="593"/>
      <c r="UVG222" s="593"/>
      <c r="UVH222" s="593"/>
      <c r="UVI222" s="593"/>
      <c r="UVJ222" s="593"/>
      <c r="UVK222" s="593"/>
      <c r="UVL222" s="593"/>
      <c r="UVM222" s="593"/>
      <c r="UVN222" s="593"/>
      <c r="UVO222" s="593"/>
      <c r="UVP222" s="593"/>
      <c r="UVQ222" s="593"/>
      <c r="UVR222" s="593"/>
      <c r="UVS222" s="593"/>
      <c r="UVT222" s="593"/>
      <c r="UVU222" s="593"/>
      <c r="UVV222" s="593"/>
      <c r="UVW222" s="593"/>
      <c r="UVX222" s="593"/>
      <c r="UVY222" s="593"/>
      <c r="UVZ222" s="593"/>
      <c r="UWA222" s="593"/>
      <c r="UWB222" s="593"/>
      <c r="UWC222" s="593"/>
      <c r="UWD222" s="593"/>
      <c r="UWE222" s="593"/>
      <c r="UWF222" s="593"/>
      <c r="UWG222" s="593"/>
      <c r="UWH222" s="593"/>
      <c r="UWI222" s="593"/>
      <c r="UWJ222" s="593"/>
      <c r="UWK222" s="593"/>
      <c r="UWL222" s="593"/>
      <c r="UWM222" s="593"/>
      <c r="UWN222" s="593"/>
      <c r="UWO222" s="593"/>
      <c r="UWP222" s="593"/>
      <c r="UWQ222" s="593"/>
      <c r="UWR222" s="593"/>
      <c r="UWS222" s="593"/>
      <c r="UWT222" s="593"/>
      <c r="UWU222" s="593"/>
      <c r="UWV222" s="593"/>
      <c r="UWW222" s="593"/>
      <c r="UWX222" s="593"/>
      <c r="UWY222" s="593"/>
      <c r="UWZ222" s="593"/>
      <c r="UXA222" s="593"/>
      <c r="UXB222" s="593"/>
      <c r="UXC222" s="593"/>
      <c r="UXD222" s="593"/>
      <c r="UXE222" s="593"/>
      <c r="UXF222" s="593"/>
      <c r="UXG222" s="593"/>
      <c r="UXH222" s="593"/>
      <c r="UXI222" s="593"/>
      <c r="UXJ222" s="593"/>
      <c r="UXK222" s="593"/>
      <c r="UXL222" s="593"/>
      <c r="UXM222" s="593"/>
      <c r="UXN222" s="593"/>
      <c r="UXO222" s="593"/>
      <c r="UXP222" s="593"/>
      <c r="UXQ222" s="593"/>
      <c r="UXR222" s="593"/>
      <c r="UXS222" s="593"/>
      <c r="UXT222" s="593"/>
      <c r="UXU222" s="593"/>
      <c r="UXV222" s="593"/>
      <c r="UXW222" s="593"/>
      <c r="UXX222" s="593"/>
      <c r="UXY222" s="593"/>
      <c r="UXZ222" s="593"/>
      <c r="UYA222" s="593"/>
      <c r="UYB222" s="593"/>
      <c r="UYC222" s="593"/>
      <c r="UYD222" s="593"/>
      <c r="UYE222" s="593"/>
      <c r="UYF222" s="593"/>
      <c r="UYG222" s="593"/>
      <c r="UYH222" s="593"/>
      <c r="UYI222" s="593"/>
      <c r="UYJ222" s="593"/>
      <c r="UYK222" s="593"/>
      <c r="UYL222" s="593"/>
      <c r="UYM222" s="593"/>
      <c r="UYN222" s="593"/>
      <c r="UYO222" s="593"/>
      <c r="UYP222" s="593"/>
      <c r="UYQ222" s="593"/>
      <c r="UYR222" s="593"/>
      <c r="UYS222" s="593"/>
      <c r="UYT222" s="593"/>
      <c r="UYU222" s="593"/>
      <c r="UYV222" s="593"/>
      <c r="UYW222" s="593"/>
      <c r="UYX222" s="593"/>
      <c r="UYY222" s="593"/>
      <c r="UYZ222" s="593"/>
      <c r="UZA222" s="593"/>
      <c r="UZB222" s="593"/>
      <c r="UZC222" s="593"/>
      <c r="UZD222" s="593"/>
      <c r="UZE222" s="593"/>
      <c r="UZF222" s="593"/>
      <c r="UZG222" s="593"/>
      <c r="UZH222" s="593"/>
      <c r="UZI222" s="593"/>
      <c r="UZJ222" s="593"/>
      <c r="UZK222" s="593"/>
      <c r="UZL222" s="593"/>
      <c r="UZM222" s="593"/>
      <c r="UZN222" s="593"/>
      <c r="UZO222" s="593"/>
      <c r="UZP222" s="593"/>
      <c r="UZQ222" s="593"/>
      <c r="UZR222" s="593"/>
      <c r="UZS222" s="593"/>
      <c r="UZT222" s="593"/>
      <c r="UZU222" s="593"/>
      <c r="UZV222" s="593"/>
      <c r="UZW222" s="593"/>
      <c r="UZX222" s="593"/>
      <c r="UZY222" s="593"/>
      <c r="UZZ222" s="593"/>
      <c r="VAA222" s="593"/>
      <c r="VAB222" s="593"/>
      <c r="VAC222" s="593"/>
      <c r="VAD222" s="593"/>
      <c r="VAE222" s="593"/>
      <c r="VAF222" s="593"/>
      <c r="VAG222" s="593"/>
      <c r="VAH222" s="593"/>
      <c r="VAI222" s="593"/>
      <c r="VAJ222" s="593"/>
      <c r="VAK222" s="593"/>
      <c r="VAL222" s="593"/>
      <c r="VAM222" s="593"/>
      <c r="VAN222" s="593"/>
      <c r="VAO222" s="593"/>
      <c r="VAP222" s="593"/>
      <c r="VAQ222" s="593"/>
      <c r="VAR222" s="593"/>
      <c r="VAS222" s="593"/>
      <c r="VAT222" s="593"/>
      <c r="VAU222" s="593"/>
      <c r="VAV222" s="593"/>
      <c r="VAW222" s="593"/>
      <c r="VAX222" s="593"/>
      <c r="VAY222" s="593"/>
      <c r="VAZ222" s="593"/>
      <c r="VBA222" s="593"/>
      <c r="VBB222" s="593"/>
      <c r="VBC222" s="593"/>
      <c r="VBD222" s="593"/>
      <c r="VBE222" s="593"/>
      <c r="VBF222" s="593"/>
      <c r="VBG222" s="593"/>
      <c r="VBH222" s="593"/>
      <c r="VBI222" s="593"/>
      <c r="VBJ222" s="593"/>
      <c r="VBK222" s="593"/>
      <c r="VBL222" s="593"/>
      <c r="VBM222" s="593"/>
      <c r="VBN222" s="593"/>
      <c r="VBO222" s="593"/>
      <c r="VBP222" s="593"/>
      <c r="VBQ222" s="593"/>
      <c r="VBR222" s="593"/>
      <c r="VBS222" s="593"/>
      <c r="VBT222" s="593"/>
      <c r="VBU222" s="593"/>
      <c r="VBV222" s="593"/>
      <c r="VBW222" s="593"/>
      <c r="VBX222" s="593"/>
      <c r="VBY222" s="593"/>
      <c r="VBZ222" s="593"/>
      <c r="VCA222" s="593"/>
      <c r="VCB222" s="593"/>
      <c r="VCC222" s="593"/>
      <c r="VCD222" s="593"/>
      <c r="VCE222" s="593"/>
      <c r="VCF222" s="593"/>
      <c r="VCG222" s="593"/>
      <c r="VCH222" s="593"/>
      <c r="VCI222" s="593"/>
      <c r="VCJ222" s="593"/>
      <c r="VCK222" s="593"/>
      <c r="VCL222" s="593"/>
      <c r="VCM222" s="593"/>
      <c r="VCN222" s="593"/>
      <c r="VCO222" s="593"/>
      <c r="VCP222" s="593"/>
      <c r="VCQ222" s="593"/>
      <c r="VCR222" s="593"/>
      <c r="VCS222" s="593"/>
      <c r="VCT222" s="593"/>
      <c r="VCU222" s="593"/>
      <c r="VCV222" s="593"/>
      <c r="VCW222" s="593"/>
      <c r="VCX222" s="593"/>
      <c r="VCY222" s="593"/>
      <c r="VCZ222" s="593"/>
      <c r="VDA222" s="593"/>
      <c r="VDB222" s="593"/>
      <c r="VDC222" s="593"/>
      <c r="VDD222" s="593"/>
      <c r="VDE222" s="593"/>
      <c r="VDF222" s="593"/>
      <c r="VDG222" s="593"/>
      <c r="VDH222" s="593"/>
      <c r="VDI222" s="593"/>
      <c r="VDJ222" s="593"/>
      <c r="VDK222" s="593"/>
      <c r="VDL222" s="593"/>
      <c r="VDM222" s="593"/>
      <c r="VDN222" s="593"/>
      <c r="VDO222" s="593"/>
      <c r="VDP222" s="593"/>
      <c r="VDQ222" s="593"/>
      <c r="VDR222" s="593"/>
      <c r="VDS222" s="593"/>
      <c r="VDT222" s="593"/>
      <c r="VDU222" s="593"/>
      <c r="VDV222" s="593"/>
      <c r="VDW222" s="593"/>
      <c r="VDX222" s="593"/>
      <c r="VDY222" s="593"/>
      <c r="VDZ222" s="593"/>
      <c r="VEA222" s="593"/>
      <c r="VEB222" s="593"/>
      <c r="VEC222" s="593"/>
      <c r="VED222" s="593"/>
      <c r="VEE222" s="593"/>
      <c r="VEF222" s="593"/>
      <c r="VEG222" s="593"/>
      <c r="VEH222" s="593"/>
      <c r="VEI222" s="593"/>
      <c r="VEJ222" s="593"/>
      <c r="VEK222" s="593"/>
      <c r="VEL222" s="593"/>
      <c r="VEM222" s="593"/>
      <c r="VEN222" s="593"/>
      <c r="VEO222" s="593"/>
      <c r="VEP222" s="593"/>
      <c r="VEQ222" s="593"/>
      <c r="VER222" s="593"/>
      <c r="VES222" s="593"/>
      <c r="VET222" s="593"/>
      <c r="VEU222" s="593"/>
      <c r="VEV222" s="593"/>
      <c r="VEW222" s="593"/>
      <c r="VEX222" s="593"/>
      <c r="VEY222" s="593"/>
      <c r="VEZ222" s="593"/>
      <c r="VFA222" s="593"/>
      <c r="VFB222" s="593"/>
      <c r="VFC222" s="593"/>
      <c r="VFD222" s="593"/>
      <c r="VFE222" s="593"/>
      <c r="VFF222" s="593"/>
      <c r="VFG222" s="593"/>
      <c r="VFH222" s="593"/>
      <c r="VFI222" s="593"/>
      <c r="VFJ222" s="593"/>
      <c r="VFK222" s="593"/>
      <c r="VFL222" s="593"/>
      <c r="VFM222" s="593"/>
      <c r="VFN222" s="593"/>
      <c r="VFO222" s="593"/>
      <c r="VFP222" s="593"/>
      <c r="VFQ222" s="593"/>
      <c r="VFR222" s="593"/>
      <c r="VFS222" s="593"/>
      <c r="VFT222" s="593"/>
      <c r="VFU222" s="593"/>
      <c r="VFV222" s="593"/>
      <c r="VFW222" s="593"/>
      <c r="VFX222" s="593"/>
      <c r="VFY222" s="593"/>
      <c r="VFZ222" s="593"/>
      <c r="VGA222" s="593"/>
      <c r="VGB222" s="593"/>
      <c r="VGC222" s="593"/>
      <c r="VGD222" s="593"/>
      <c r="VGE222" s="593"/>
      <c r="VGF222" s="593"/>
      <c r="VGG222" s="593"/>
      <c r="VGH222" s="593"/>
      <c r="VGI222" s="593"/>
      <c r="VGJ222" s="593"/>
      <c r="VGK222" s="593"/>
      <c r="VGL222" s="593"/>
      <c r="VGM222" s="593"/>
      <c r="VGN222" s="593"/>
      <c r="VGO222" s="593"/>
      <c r="VGP222" s="593"/>
      <c r="VGQ222" s="593"/>
      <c r="VGR222" s="593"/>
      <c r="VGS222" s="593"/>
      <c r="VGT222" s="593"/>
      <c r="VGU222" s="593"/>
      <c r="VGV222" s="593"/>
      <c r="VGW222" s="593"/>
      <c r="VGX222" s="593"/>
      <c r="VGY222" s="593"/>
      <c r="VGZ222" s="593"/>
      <c r="VHA222" s="593"/>
      <c r="VHB222" s="593"/>
      <c r="VHC222" s="593"/>
      <c r="VHD222" s="593"/>
      <c r="VHE222" s="593"/>
      <c r="VHF222" s="593"/>
      <c r="VHG222" s="593"/>
      <c r="VHH222" s="593"/>
      <c r="VHI222" s="593"/>
      <c r="VHJ222" s="593"/>
      <c r="VHK222" s="593"/>
      <c r="VHL222" s="593"/>
      <c r="VHM222" s="593"/>
      <c r="VHN222" s="593"/>
      <c r="VHO222" s="593"/>
      <c r="VHP222" s="593"/>
      <c r="VHQ222" s="593"/>
      <c r="VHR222" s="593"/>
      <c r="VHS222" s="593"/>
      <c r="VHT222" s="593"/>
      <c r="VHU222" s="593"/>
      <c r="VHV222" s="593"/>
      <c r="VHW222" s="593"/>
      <c r="VHX222" s="593"/>
      <c r="VHY222" s="593"/>
      <c r="VHZ222" s="593"/>
      <c r="VIA222" s="593"/>
      <c r="VIB222" s="593"/>
      <c r="VIC222" s="593"/>
      <c r="VID222" s="593"/>
      <c r="VIE222" s="593"/>
      <c r="VIF222" s="593"/>
      <c r="VIG222" s="593"/>
      <c r="VIH222" s="593"/>
      <c r="VII222" s="593"/>
      <c r="VIJ222" s="593"/>
      <c r="VIK222" s="593"/>
      <c r="VIL222" s="593"/>
      <c r="VIM222" s="593"/>
      <c r="VIN222" s="593"/>
      <c r="VIO222" s="593"/>
      <c r="VIP222" s="593"/>
      <c r="VIQ222" s="593"/>
      <c r="VIR222" s="593"/>
      <c r="VIS222" s="593"/>
      <c r="VIT222" s="593"/>
      <c r="VIU222" s="593"/>
      <c r="VIV222" s="593"/>
      <c r="VIW222" s="593"/>
      <c r="VIX222" s="593"/>
      <c r="VIY222" s="593"/>
      <c r="VIZ222" s="593"/>
      <c r="VJA222" s="593"/>
      <c r="VJB222" s="593"/>
      <c r="VJC222" s="593"/>
      <c r="VJD222" s="593"/>
      <c r="VJE222" s="593"/>
      <c r="VJF222" s="593"/>
      <c r="VJG222" s="593"/>
      <c r="VJH222" s="593"/>
      <c r="VJI222" s="593"/>
      <c r="VJJ222" s="593"/>
      <c r="VJK222" s="593"/>
      <c r="VJL222" s="593"/>
      <c r="VJM222" s="593"/>
      <c r="VJN222" s="593"/>
      <c r="VJO222" s="593"/>
      <c r="VJP222" s="593"/>
      <c r="VJQ222" s="593"/>
      <c r="VJR222" s="593"/>
      <c r="VJS222" s="593"/>
      <c r="VJT222" s="593"/>
      <c r="VJU222" s="593"/>
      <c r="VJV222" s="593"/>
      <c r="VJW222" s="593"/>
      <c r="VJX222" s="593"/>
      <c r="VJY222" s="593"/>
      <c r="VJZ222" s="593"/>
      <c r="VKA222" s="593"/>
      <c r="VKB222" s="593"/>
      <c r="VKC222" s="593"/>
      <c r="VKD222" s="593"/>
      <c r="VKE222" s="593"/>
      <c r="VKF222" s="593"/>
      <c r="VKG222" s="593"/>
      <c r="VKH222" s="593"/>
      <c r="VKI222" s="593"/>
      <c r="VKJ222" s="593"/>
      <c r="VKK222" s="593"/>
      <c r="VKL222" s="593"/>
      <c r="VKM222" s="593"/>
      <c r="VKN222" s="593"/>
      <c r="VKO222" s="593"/>
      <c r="VKP222" s="593"/>
      <c r="VKQ222" s="593"/>
      <c r="VKR222" s="593"/>
      <c r="VKS222" s="593"/>
      <c r="VKT222" s="593"/>
      <c r="VKU222" s="593"/>
      <c r="VKV222" s="593"/>
      <c r="VKW222" s="593"/>
      <c r="VKX222" s="593"/>
      <c r="VKY222" s="593"/>
      <c r="VKZ222" s="593"/>
      <c r="VLA222" s="593"/>
      <c r="VLB222" s="593"/>
      <c r="VLC222" s="593"/>
      <c r="VLD222" s="593"/>
      <c r="VLE222" s="593"/>
      <c r="VLF222" s="593"/>
      <c r="VLG222" s="593"/>
      <c r="VLH222" s="593"/>
      <c r="VLI222" s="593"/>
      <c r="VLJ222" s="593"/>
      <c r="VLK222" s="593"/>
      <c r="VLL222" s="593"/>
      <c r="VLM222" s="593"/>
      <c r="VLN222" s="593"/>
      <c r="VLO222" s="593"/>
      <c r="VLP222" s="593"/>
      <c r="VLQ222" s="593"/>
      <c r="VLR222" s="593"/>
      <c r="VLS222" s="593"/>
      <c r="VLT222" s="593"/>
      <c r="VLU222" s="593"/>
      <c r="VLV222" s="593"/>
      <c r="VLW222" s="593"/>
      <c r="VLX222" s="593"/>
      <c r="VLY222" s="593"/>
      <c r="VLZ222" s="593"/>
      <c r="VMA222" s="593"/>
      <c r="VMB222" s="593"/>
      <c r="VMC222" s="593"/>
      <c r="VMD222" s="593"/>
      <c r="VME222" s="593"/>
      <c r="VMF222" s="593"/>
      <c r="VMG222" s="593"/>
      <c r="VMH222" s="593"/>
      <c r="VMI222" s="593"/>
      <c r="VMJ222" s="593"/>
      <c r="VMK222" s="593"/>
      <c r="VML222" s="593"/>
      <c r="VMM222" s="593"/>
      <c r="VMN222" s="593"/>
      <c r="VMO222" s="593"/>
      <c r="VMP222" s="593"/>
      <c r="VMQ222" s="593"/>
      <c r="VMR222" s="593"/>
      <c r="VMS222" s="593"/>
      <c r="VMT222" s="593"/>
      <c r="VMU222" s="593"/>
      <c r="VMV222" s="593"/>
      <c r="VMW222" s="593"/>
      <c r="VMX222" s="593"/>
      <c r="VMY222" s="593"/>
      <c r="VMZ222" s="593"/>
      <c r="VNA222" s="593"/>
      <c r="VNB222" s="593"/>
      <c r="VNC222" s="593"/>
      <c r="VND222" s="593"/>
      <c r="VNE222" s="593"/>
      <c r="VNF222" s="593"/>
      <c r="VNG222" s="593"/>
      <c r="VNH222" s="593"/>
      <c r="VNI222" s="593"/>
      <c r="VNJ222" s="593"/>
      <c r="VNK222" s="593"/>
      <c r="VNL222" s="593"/>
      <c r="VNM222" s="593"/>
      <c r="VNN222" s="593"/>
      <c r="VNO222" s="593"/>
      <c r="VNP222" s="593"/>
      <c r="VNQ222" s="593"/>
      <c r="VNR222" s="593"/>
      <c r="VNS222" s="593"/>
      <c r="VNT222" s="593"/>
      <c r="VNU222" s="593"/>
      <c r="VNV222" s="593"/>
      <c r="VNW222" s="593"/>
      <c r="VNX222" s="593"/>
      <c r="VNY222" s="593"/>
      <c r="VNZ222" s="593"/>
      <c r="VOA222" s="593"/>
      <c r="VOB222" s="593"/>
      <c r="VOC222" s="593"/>
      <c r="VOD222" s="593"/>
      <c r="VOE222" s="593"/>
      <c r="VOF222" s="593"/>
      <c r="VOG222" s="593"/>
      <c r="VOH222" s="593"/>
      <c r="VOI222" s="593"/>
      <c r="VOJ222" s="593"/>
      <c r="VOK222" s="593"/>
      <c r="VOL222" s="593"/>
      <c r="VOM222" s="593"/>
      <c r="VON222" s="593"/>
      <c r="VOO222" s="593"/>
      <c r="VOP222" s="593"/>
      <c r="VOQ222" s="593"/>
      <c r="VOR222" s="593"/>
      <c r="VOS222" s="593"/>
      <c r="VOT222" s="593"/>
      <c r="VOU222" s="593"/>
      <c r="VOV222" s="593"/>
      <c r="VOW222" s="593"/>
      <c r="VOX222" s="593"/>
      <c r="VOY222" s="593"/>
      <c r="VOZ222" s="593"/>
      <c r="VPA222" s="593"/>
      <c r="VPB222" s="593"/>
      <c r="VPC222" s="593"/>
      <c r="VPD222" s="593"/>
      <c r="VPE222" s="593"/>
      <c r="VPF222" s="593"/>
      <c r="VPG222" s="593"/>
      <c r="VPH222" s="593"/>
      <c r="VPI222" s="593"/>
      <c r="VPJ222" s="593"/>
      <c r="VPK222" s="593"/>
      <c r="VPL222" s="593"/>
      <c r="VPM222" s="593"/>
      <c r="VPN222" s="593"/>
      <c r="VPO222" s="593"/>
      <c r="VPP222" s="593"/>
      <c r="VPQ222" s="593"/>
      <c r="VPR222" s="593"/>
      <c r="VPS222" s="593"/>
      <c r="VPT222" s="593"/>
      <c r="VPU222" s="593"/>
      <c r="VPV222" s="593"/>
      <c r="VPW222" s="593"/>
      <c r="VPX222" s="593"/>
      <c r="VPY222" s="593"/>
      <c r="VPZ222" s="593"/>
      <c r="VQA222" s="593"/>
      <c r="VQB222" s="593"/>
      <c r="VQC222" s="593"/>
      <c r="VQD222" s="593"/>
      <c r="VQE222" s="593"/>
      <c r="VQF222" s="593"/>
      <c r="VQG222" s="593"/>
      <c r="VQH222" s="593"/>
      <c r="VQI222" s="593"/>
      <c r="VQJ222" s="593"/>
      <c r="VQK222" s="593"/>
      <c r="VQL222" s="593"/>
      <c r="VQM222" s="593"/>
      <c r="VQN222" s="593"/>
      <c r="VQO222" s="593"/>
      <c r="VQP222" s="593"/>
      <c r="VQQ222" s="593"/>
      <c r="VQR222" s="593"/>
      <c r="VQS222" s="593"/>
      <c r="VQT222" s="593"/>
      <c r="VQU222" s="593"/>
      <c r="VQV222" s="593"/>
      <c r="VQW222" s="593"/>
      <c r="VQX222" s="593"/>
      <c r="VQY222" s="593"/>
      <c r="VQZ222" s="593"/>
      <c r="VRA222" s="593"/>
      <c r="VRB222" s="593"/>
      <c r="VRC222" s="593"/>
      <c r="VRD222" s="593"/>
      <c r="VRE222" s="593"/>
      <c r="VRF222" s="593"/>
      <c r="VRG222" s="593"/>
      <c r="VRH222" s="593"/>
      <c r="VRI222" s="593"/>
      <c r="VRJ222" s="593"/>
      <c r="VRK222" s="593"/>
      <c r="VRL222" s="593"/>
      <c r="VRM222" s="593"/>
      <c r="VRN222" s="593"/>
      <c r="VRO222" s="593"/>
      <c r="VRP222" s="593"/>
      <c r="VRQ222" s="593"/>
      <c r="VRR222" s="593"/>
      <c r="VRS222" s="593"/>
      <c r="VRT222" s="593"/>
      <c r="VRU222" s="593"/>
      <c r="VRV222" s="593"/>
      <c r="VRW222" s="593"/>
      <c r="VRX222" s="593"/>
      <c r="VRY222" s="593"/>
      <c r="VRZ222" s="593"/>
      <c r="VSA222" s="593"/>
      <c r="VSB222" s="593"/>
      <c r="VSC222" s="593"/>
      <c r="VSD222" s="593"/>
      <c r="VSE222" s="593"/>
      <c r="VSF222" s="593"/>
      <c r="VSG222" s="593"/>
      <c r="VSH222" s="593"/>
      <c r="VSI222" s="593"/>
      <c r="VSJ222" s="593"/>
      <c r="VSK222" s="593"/>
      <c r="VSL222" s="593"/>
      <c r="VSM222" s="593"/>
      <c r="VSN222" s="593"/>
      <c r="VSO222" s="593"/>
      <c r="VSP222" s="593"/>
      <c r="VSQ222" s="593"/>
      <c r="VSR222" s="593"/>
      <c r="VSS222" s="593"/>
      <c r="VST222" s="593"/>
      <c r="VSU222" s="593"/>
      <c r="VSV222" s="593"/>
      <c r="VSW222" s="593"/>
      <c r="VSX222" s="593"/>
      <c r="VSY222" s="593"/>
      <c r="VSZ222" s="593"/>
      <c r="VTA222" s="593"/>
      <c r="VTB222" s="593"/>
      <c r="VTC222" s="593"/>
      <c r="VTD222" s="593"/>
      <c r="VTE222" s="593"/>
      <c r="VTF222" s="593"/>
      <c r="VTG222" s="593"/>
      <c r="VTH222" s="593"/>
      <c r="VTI222" s="593"/>
      <c r="VTJ222" s="593"/>
      <c r="VTK222" s="593"/>
      <c r="VTL222" s="593"/>
      <c r="VTM222" s="593"/>
      <c r="VTN222" s="593"/>
      <c r="VTO222" s="593"/>
      <c r="VTP222" s="593"/>
      <c r="VTQ222" s="593"/>
      <c r="VTR222" s="593"/>
      <c r="VTS222" s="593"/>
      <c r="VTT222" s="593"/>
      <c r="VTU222" s="593"/>
      <c r="VTV222" s="593"/>
      <c r="VTW222" s="593"/>
      <c r="VTX222" s="593"/>
      <c r="VTY222" s="593"/>
      <c r="VTZ222" s="593"/>
      <c r="VUA222" s="593"/>
      <c r="VUB222" s="593"/>
      <c r="VUC222" s="593"/>
      <c r="VUD222" s="593"/>
      <c r="VUE222" s="593"/>
      <c r="VUF222" s="593"/>
      <c r="VUG222" s="593"/>
      <c r="VUH222" s="593"/>
      <c r="VUI222" s="593"/>
      <c r="VUJ222" s="593"/>
      <c r="VUK222" s="593"/>
      <c r="VUL222" s="593"/>
      <c r="VUM222" s="593"/>
      <c r="VUN222" s="593"/>
      <c r="VUO222" s="593"/>
      <c r="VUP222" s="593"/>
      <c r="VUQ222" s="593"/>
      <c r="VUR222" s="593"/>
      <c r="VUS222" s="593"/>
      <c r="VUT222" s="593"/>
      <c r="VUU222" s="593"/>
      <c r="VUV222" s="593"/>
      <c r="VUW222" s="593"/>
      <c r="VUX222" s="593"/>
      <c r="VUY222" s="593"/>
      <c r="VUZ222" s="593"/>
      <c r="VVA222" s="593"/>
      <c r="VVB222" s="593"/>
      <c r="VVC222" s="593"/>
      <c r="VVD222" s="593"/>
      <c r="VVE222" s="593"/>
      <c r="VVF222" s="593"/>
      <c r="VVG222" s="593"/>
      <c r="VVH222" s="593"/>
      <c r="VVI222" s="593"/>
      <c r="VVJ222" s="593"/>
      <c r="VVK222" s="593"/>
      <c r="VVL222" s="593"/>
      <c r="VVM222" s="593"/>
      <c r="VVN222" s="593"/>
      <c r="VVO222" s="593"/>
      <c r="VVP222" s="593"/>
      <c r="VVQ222" s="593"/>
      <c r="VVR222" s="593"/>
      <c r="VVS222" s="593"/>
      <c r="VVT222" s="593"/>
      <c r="VVU222" s="593"/>
      <c r="VVV222" s="593"/>
      <c r="VVW222" s="593"/>
      <c r="VVX222" s="593"/>
      <c r="VVY222" s="593"/>
      <c r="VVZ222" s="593"/>
      <c r="VWA222" s="593"/>
      <c r="VWB222" s="593"/>
      <c r="VWC222" s="593"/>
      <c r="VWD222" s="593"/>
      <c r="VWE222" s="593"/>
      <c r="VWF222" s="593"/>
      <c r="VWG222" s="593"/>
      <c r="VWH222" s="593"/>
      <c r="VWI222" s="593"/>
      <c r="VWJ222" s="593"/>
      <c r="VWK222" s="593"/>
      <c r="VWL222" s="593"/>
      <c r="VWM222" s="593"/>
      <c r="VWN222" s="593"/>
      <c r="VWO222" s="593"/>
      <c r="VWP222" s="593"/>
      <c r="VWQ222" s="593"/>
      <c r="VWR222" s="593"/>
      <c r="VWS222" s="593"/>
      <c r="VWT222" s="593"/>
      <c r="VWU222" s="593"/>
      <c r="VWV222" s="593"/>
      <c r="VWW222" s="593"/>
      <c r="VWX222" s="593"/>
      <c r="VWY222" s="593"/>
      <c r="VWZ222" s="593"/>
      <c r="VXA222" s="593"/>
      <c r="VXB222" s="593"/>
      <c r="VXC222" s="593"/>
      <c r="VXD222" s="593"/>
      <c r="VXE222" s="593"/>
      <c r="VXF222" s="593"/>
      <c r="VXG222" s="593"/>
      <c r="VXH222" s="593"/>
      <c r="VXI222" s="593"/>
      <c r="VXJ222" s="593"/>
      <c r="VXK222" s="593"/>
      <c r="VXL222" s="593"/>
      <c r="VXM222" s="593"/>
      <c r="VXN222" s="593"/>
      <c r="VXO222" s="593"/>
      <c r="VXP222" s="593"/>
      <c r="VXQ222" s="593"/>
      <c r="VXR222" s="593"/>
      <c r="VXS222" s="593"/>
      <c r="VXT222" s="593"/>
      <c r="VXU222" s="593"/>
      <c r="VXV222" s="593"/>
      <c r="VXW222" s="593"/>
      <c r="VXX222" s="593"/>
      <c r="VXY222" s="593"/>
      <c r="VXZ222" s="593"/>
      <c r="VYA222" s="593"/>
      <c r="VYB222" s="593"/>
      <c r="VYC222" s="593"/>
      <c r="VYD222" s="593"/>
      <c r="VYE222" s="593"/>
      <c r="VYF222" s="593"/>
      <c r="VYG222" s="593"/>
      <c r="VYH222" s="593"/>
      <c r="VYI222" s="593"/>
      <c r="VYJ222" s="593"/>
      <c r="VYK222" s="593"/>
      <c r="VYL222" s="593"/>
      <c r="VYM222" s="593"/>
      <c r="VYN222" s="593"/>
      <c r="VYO222" s="593"/>
      <c r="VYP222" s="593"/>
      <c r="VYQ222" s="593"/>
      <c r="VYR222" s="593"/>
      <c r="VYS222" s="593"/>
      <c r="VYT222" s="593"/>
      <c r="VYU222" s="593"/>
      <c r="VYV222" s="593"/>
      <c r="VYW222" s="593"/>
      <c r="VYX222" s="593"/>
      <c r="VYY222" s="593"/>
      <c r="VYZ222" s="593"/>
      <c r="VZA222" s="593"/>
      <c r="VZB222" s="593"/>
      <c r="VZC222" s="593"/>
      <c r="VZD222" s="593"/>
      <c r="VZE222" s="593"/>
      <c r="VZF222" s="593"/>
      <c r="VZG222" s="593"/>
      <c r="VZH222" s="593"/>
      <c r="VZI222" s="593"/>
      <c r="VZJ222" s="593"/>
      <c r="VZK222" s="593"/>
      <c r="VZL222" s="593"/>
      <c r="VZM222" s="593"/>
      <c r="VZN222" s="593"/>
      <c r="VZO222" s="593"/>
      <c r="VZP222" s="593"/>
      <c r="VZQ222" s="593"/>
      <c r="VZR222" s="593"/>
      <c r="VZS222" s="593"/>
      <c r="VZT222" s="593"/>
      <c r="VZU222" s="593"/>
      <c r="VZV222" s="593"/>
      <c r="VZW222" s="593"/>
      <c r="VZX222" s="593"/>
      <c r="VZY222" s="593"/>
      <c r="VZZ222" s="593"/>
      <c r="WAA222" s="593"/>
      <c r="WAB222" s="593"/>
      <c r="WAC222" s="593"/>
      <c r="WAD222" s="593"/>
      <c r="WAE222" s="593"/>
      <c r="WAF222" s="593"/>
      <c r="WAG222" s="593"/>
      <c r="WAH222" s="593"/>
      <c r="WAI222" s="593"/>
      <c r="WAJ222" s="593"/>
      <c r="WAK222" s="593"/>
      <c r="WAL222" s="593"/>
      <c r="WAM222" s="593"/>
      <c r="WAN222" s="593"/>
      <c r="WAO222" s="593"/>
      <c r="WAP222" s="593"/>
      <c r="WAQ222" s="593"/>
      <c r="WAR222" s="593"/>
      <c r="WAS222" s="593"/>
      <c r="WAT222" s="593"/>
      <c r="WAU222" s="593"/>
      <c r="WAV222" s="593"/>
      <c r="WAW222" s="593"/>
      <c r="WAX222" s="593"/>
      <c r="WAY222" s="593"/>
      <c r="WAZ222" s="593"/>
      <c r="WBA222" s="593"/>
      <c r="WBB222" s="593"/>
      <c r="WBC222" s="593"/>
      <c r="WBD222" s="593"/>
      <c r="WBE222" s="593"/>
      <c r="WBF222" s="593"/>
      <c r="WBG222" s="593"/>
      <c r="WBH222" s="593"/>
      <c r="WBI222" s="593"/>
      <c r="WBJ222" s="593"/>
      <c r="WBK222" s="593"/>
      <c r="WBL222" s="593"/>
      <c r="WBM222" s="593"/>
      <c r="WBN222" s="593"/>
      <c r="WBO222" s="593"/>
      <c r="WBP222" s="593"/>
      <c r="WBQ222" s="593"/>
      <c r="WBR222" s="593"/>
      <c r="WBS222" s="593"/>
      <c r="WBT222" s="593"/>
      <c r="WBU222" s="593"/>
      <c r="WBV222" s="593"/>
      <c r="WBW222" s="593"/>
      <c r="WBX222" s="593"/>
      <c r="WBY222" s="593"/>
      <c r="WBZ222" s="593"/>
      <c r="WCA222" s="593"/>
      <c r="WCB222" s="593"/>
      <c r="WCC222" s="593"/>
      <c r="WCD222" s="593"/>
      <c r="WCE222" s="593"/>
      <c r="WCF222" s="593"/>
      <c r="WCG222" s="593"/>
      <c r="WCH222" s="593"/>
      <c r="WCI222" s="593"/>
      <c r="WCJ222" s="593"/>
      <c r="WCK222" s="593"/>
      <c r="WCL222" s="593"/>
      <c r="WCM222" s="593"/>
      <c r="WCN222" s="593"/>
      <c r="WCO222" s="593"/>
      <c r="WCP222" s="593"/>
      <c r="WCQ222" s="593"/>
      <c r="WCR222" s="593"/>
      <c r="WCS222" s="593"/>
      <c r="WCT222" s="593"/>
      <c r="WCU222" s="593"/>
      <c r="WCV222" s="593"/>
      <c r="WCW222" s="593"/>
      <c r="WCX222" s="593"/>
      <c r="WCY222" s="593"/>
      <c r="WCZ222" s="593"/>
      <c r="WDA222" s="593"/>
      <c r="WDB222" s="593"/>
      <c r="WDC222" s="593"/>
      <c r="WDD222" s="593"/>
      <c r="WDE222" s="593"/>
      <c r="WDF222" s="593"/>
      <c r="WDG222" s="593"/>
      <c r="WDH222" s="593"/>
      <c r="WDI222" s="593"/>
      <c r="WDJ222" s="593"/>
      <c r="WDK222" s="593"/>
      <c r="WDL222" s="593"/>
      <c r="WDM222" s="593"/>
      <c r="WDN222" s="593"/>
      <c r="WDO222" s="593"/>
      <c r="WDP222" s="593"/>
      <c r="WDQ222" s="593"/>
      <c r="WDR222" s="593"/>
      <c r="WDS222" s="593"/>
      <c r="WDT222" s="593"/>
      <c r="WDU222" s="593"/>
      <c r="WDV222" s="593"/>
      <c r="WDW222" s="593"/>
      <c r="WDX222" s="593"/>
      <c r="WDY222" s="593"/>
      <c r="WDZ222" s="593"/>
      <c r="WEA222" s="593"/>
      <c r="WEB222" s="593"/>
      <c r="WEC222" s="593"/>
      <c r="WED222" s="593"/>
      <c r="WEE222" s="593"/>
      <c r="WEF222" s="593"/>
      <c r="WEG222" s="593"/>
      <c r="WEH222" s="593"/>
      <c r="WEI222" s="593"/>
      <c r="WEJ222" s="593"/>
      <c r="WEK222" s="593"/>
      <c r="WEL222" s="593"/>
      <c r="WEM222" s="593"/>
      <c r="WEN222" s="593"/>
      <c r="WEO222" s="593"/>
      <c r="WEP222" s="593"/>
      <c r="WEQ222" s="593"/>
      <c r="WER222" s="593"/>
      <c r="WES222" s="593"/>
      <c r="WET222" s="593"/>
      <c r="WEU222" s="593"/>
      <c r="WEV222" s="593"/>
      <c r="WEW222" s="593"/>
      <c r="WEX222" s="593"/>
      <c r="WEY222" s="593"/>
      <c r="WEZ222" s="593"/>
      <c r="WFA222" s="593"/>
      <c r="WFB222" s="593"/>
      <c r="WFC222" s="593"/>
      <c r="WFD222" s="593"/>
      <c r="WFE222" s="593"/>
      <c r="WFF222" s="593"/>
      <c r="WFG222" s="593"/>
      <c r="WFH222" s="593"/>
      <c r="WFI222" s="593"/>
      <c r="WFJ222" s="593"/>
      <c r="WFK222" s="593"/>
      <c r="WFL222" s="593"/>
      <c r="WFM222" s="593"/>
      <c r="WFN222" s="593"/>
      <c r="WFO222" s="593"/>
      <c r="WFP222" s="593"/>
      <c r="WFQ222" s="593"/>
      <c r="WFR222" s="593"/>
      <c r="WFS222" s="593"/>
      <c r="WFT222" s="593"/>
      <c r="WFU222" s="593"/>
      <c r="WFV222" s="593"/>
      <c r="WFW222" s="593"/>
      <c r="WFX222" s="593"/>
      <c r="WFY222" s="593"/>
      <c r="WFZ222" s="593"/>
      <c r="WGA222" s="593"/>
      <c r="WGB222" s="593"/>
      <c r="WGC222" s="593"/>
      <c r="WGD222" s="593"/>
      <c r="WGE222" s="593"/>
      <c r="WGF222" s="593"/>
      <c r="WGG222" s="593"/>
      <c r="WGH222" s="593"/>
      <c r="WGI222" s="593"/>
      <c r="WGJ222" s="593"/>
      <c r="WGK222" s="593"/>
      <c r="WGL222" s="593"/>
      <c r="WGM222" s="593"/>
      <c r="WGN222" s="593"/>
      <c r="WGO222" s="593"/>
      <c r="WGP222" s="593"/>
      <c r="WGQ222" s="593"/>
      <c r="WGR222" s="593"/>
      <c r="WGS222" s="593"/>
      <c r="WGT222" s="593"/>
      <c r="WGU222" s="593"/>
      <c r="WGV222" s="593"/>
      <c r="WGW222" s="593"/>
      <c r="WGX222" s="593"/>
      <c r="WGY222" s="593"/>
      <c r="WGZ222" s="593"/>
      <c r="WHA222" s="593"/>
      <c r="WHB222" s="593"/>
      <c r="WHC222" s="593"/>
      <c r="WHD222" s="593"/>
      <c r="WHE222" s="593"/>
      <c r="WHF222" s="593"/>
      <c r="WHG222" s="593"/>
      <c r="WHH222" s="593"/>
      <c r="WHI222" s="593"/>
      <c r="WHJ222" s="593"/>
      <c r="WHK222" s="593"/>
      <c r="WHL222" s="593"/>
      <c r="WHM222" s="593"/>
      <c r="WHN222" s="593"/>
      <c r="WHO222" s="593"/>
      <c r="WHP222" s="593"/>
      <c r="WHQ222" s="593"/>
      <c r="WHR222" s="593"/>
      <c r="WHS222" s="593"/>
      <c r="WHT222" s="593"/>
      <c r="WHU222" s="593"/>
      <c r="WHV222" s="593"/>
      <c r="WHW222" s="593"/>
      <c r="WHX222" s="593"/>
      <c r="WHY222" s="593"/>
      <c r="WHZ222" s="593"/>
      <c r="WIA222" s="593"/>
      <c r="WIB222" s="593"/>
      <c r="WIC222" s="593"/>
      <c r="WID222" s="593"/>
      <c r="WIE222" s="593"/>
      <c r="WIF222" s="593"/>
      <c r="WIG222" s="593"/>
      <c r="WIH222" s="593"/>
      <c r="WII222" s="593"/>
      <c r="WIJ222" s="593"/>
      <c r="WIK222" s="593"/>
      <c r="WIL222" s="593"/>
      <c r="WIM222" s="593"/>
      <c r="WIN222" s="593"/>
      <c r="WIO222" s="593"/>
      <c r="WIP222" s="593"/>
      <c r="WIQ222" s="593"/>
      <c r="WIR222" s="593"/>
      <c r="WIS222" s="593"/>
      <c r="WIT222" s="593"/>
      <c r="WIU222" s="593"/>
      <c r="WIV222" s="593"/>
      <c r="WIW222" s="593"/>
      <c r="WIX222" s="593"/>
      <c r="WIY222" s="593"/>
      <c r="WIZ222" s="593"/>
      <c r="WJA222" s="593"/>
      <c r="WJB222" s="593"/>
      <c r="WJC222" s="593"/>
      <c r="WJD222" s="593"/>
      <c r="WJE222" s="593"/>
      <c r="WJF222" s="593"/>
      <c r="WJG222" s="593"/>
      <c r="WJH222" s="593"/>
      <c r="WJI222" s="593"/>
      <c r="WJJ222" s="593"/>
      <c r="WJK222" s="593"/>
      <c r="WJL222" s="593"/>
      <c r="WJM222" s="593"/>
      <c r="WJN222" s="593"/>
      <c r="WJO222" s="593"/>
      <c r="WJP222" s="593"/>
      <c r="WJQ222" s="593"/>
      <c r="WJR222" s="593"/>
      <c r="WJS222" s="593"/>
      <c r="WJT222" s="593"/>
      <c r="WJU222" s="593"/>
      <c r="WJV222" s="593"/>
      <c r="WJW222" s="593"/>
      <c r="WJX222" s="593"/>
      <c r="WJY222" s="593"/>
      <c r="WJZ222" s="593"/>
      <c r="WKA222" s="593"/>
      <c r="WKB222" s="593"/>
      <c r="WKC222" s="593"/>
      <c r="WKD222" s="593"/>
      <c r="WKE222" s="593"/>
      <c r="WKF222" s="593"/>
      <c r="WKG222" s="593"/>
      <c r="WKH222" s="593"/>
      <c r="WKI222" s="593"/>
      <c r="WKJ222" s="593"/>
      <c r="WKK222" s="593"/>
      <c r="WKL222" s="593"/>
      <c r="WKM222" s="593"/>
      <c r="WKN222" s="593"/>
      <c r="WKO222" s="593"/>
      <c r="WKP222" s="593"/>
      <c r="WKQ222" s="593"/>
      <c r="WKR222" s="593"/>
      <c r="WKS222" s="593"/>
      <c r="WKT222" s="593"/>
      <c r="WKU222" s="593"/>
      <c r="WKV222" s="593"/>
      <c r="WKW222" s="593"/>
      <c r="WKX222" s="593"/>
      <c r="WKY222" s="593"/>
      <c r="WKZ222" s="593"/>
      <c r="WLA222" s="593"/>
      <c r="WLB222" s="593"/>
      <c r="WLC222" s="593"/>
      <c r="WLD222" s="593"/>
      <c r="WLE222" s="593"/>
      <c r="WLF222" s="593"/>
      <c r="WLG222" s="593"/>
      <c r="WLH222" s="593"/>
      <c r="WLI222" s="593"/>
      <c r="WLJ222" s="593"/>
      <c r="WLK222" s="593"/>
      <c r="WLL222" s="593"/>
      <c r="WLM222" s="593"/>
      <c r="WLN222" s="593"/>
      <c r="WLO222" s="593"/>
      <c r="WLP222" s="593"/>
      <c r="WLQ222" s="593"/>
      <c r="WLR222" s="593"/>
      <c r="WLS222" s="593"/>
      <c r="WLT222" s="593"/>
      <c r="WLU222" s="593"/>
      <c r="WLV222" s="593"/>
      <c r="WLW222" s="593"/>
      <c r="WLX222" s="593"/>
      <c r="WLY222" s="593"/>
      <c r="WLZ222" s="593"/>
      <c r="WMA222" s="593"/>
      <c r="WMB222" s="593"/>
      <c r="WMC222" s="593"/>
      <c r="WMD222" s="593"/>
      <c r="WME222" s="593"/>
      <c r="WMF222" s="593"/>
      <c r="WMG222" s="593"/>
      <c r="WMH222" s="593"/>
      <c r="WMI222" s="593"/>
      <c r="WMJ222" s="593"/>
      <c r="WMK222" s="593"/>
      <c r="WML222" s="593"/>
      <c r="WMM222" s="593"/>
      <c r="WMN222" s="593"/>
      <c r="WMO222" s="593"/>
      <c r="WMP222" s="593"/>
      <c r="WMQ222" s="593"/>
      <c r="WMR222" s="593"/>
      <c r="WMS222" s="593"/>
      <c r="WMT222" s="593"/>
      <c r="WMU222" s="593"/>
      <c r="WMV222" s="593"/>
      <c r="WMW222" s="593"/>
      <c r="WMX222" s="593"/>
      <c r="WMY222" s="593"/>
      <c r="WMZ222" s="593"/>
      <c r="WNA222" s="593"/>
      <c r="WNB222" s="593"/>
      <c r="WNC222" s="593"/>
      <c r="WND222" s="593"/>
      <c r="WNE222" s="593"/>
      <c r="WNF222" s="593"/>
      <c r="WNG222" s="593"/>
      <c r="WNH222" s="593"/>
      <c r="WNI222" s="593"/>
      <c r="WNJ222" s="593"/>
      <c r="WNK222" s="593"/>
      <c r="WNL222" s="593"/>
      <c r="WNM222" s="593"/>
      <c r="WNN222" s="593"/>
      <c r="WNO222" s="593"/>
      <c r="WNP222" s="593"/>
      <c r="WNQ222" s="593"/>
      <c r="WNR222" s="593"/>
      <c r="WNS222" s="593"/>
      <c r="WNT222" s="593"/>
      <c r="WNU222" s="593"/>
      <c r="WNV222" s="593"/>
      <c r="WNW222" s="593"/>
      <c r="WNX222" s="593"/>
      <c r="WNY222" s="593"/>
      <c r="WNZ222" s="593"/>
      <c r="WOA222" s="593"/>
      <c r="WOB222" s="593"/>
      <c r="WOC222" s="593"/>
      <c r="WOD222" s="593"/>
      <c r="WOE222" s="593"/>
      <c r="WOF222" s="593"/>
      <c r="WOG222" s="593"/>
      <c r="WOH222" s="593"/>
      <c r="WOI222" s="593"/>
      <c r="WOJ222" s="593"/>
      <c r="WOK222" s="593"/>
      <c r="WOL222" s="593"/>
      <c r="WOM222" s="593"/>
      <c r="WON222" s="593"/>
      <c r="WOO222" s="593"/>
      <c r="WOP222" s="593"/>
      <c r="WOQ222" s="593"/>
      <c r="WOR222" s="593"/>
      <c r="WOS222" s="593"/>
      <c r="WOT222" s="593"/>
      <c r="WOU222" s="593"/>
      <c r="WOV222" s="593"/>
      <c r="WOW222" s="593"/>
      <c r="WOX222" s="593"/>
      <c r="WOY222" s="593"/>
      <c r="WOZ222" s="593"/>
      <c r="WPA222" s="593"/>
      <c r="WPB222" s="593"/>
      <c r="WPC222" s="593"/>
      <c r="WPD222" s="593"/>
      <c r="WPE222" s="593"/>
      <c r="WPF222" s="593"/>
      <c r="WPG222" s="593"/>
      <c r="WPH222" s="593"/>
      <c r="WPI222" s="593"/>
      <c r="WPJ222" s="593"/>
      <c r="WPK222" s="593"/>
      <c r="WPL222" s="593"/>
      <c r="WPM222" s="593"/>
      <c r="WPN222" s="593"/>
      <c r="WPO222" s="593"/>
      <c r="WPP222" s="593"/>
      <c r="WPQ222" s="593"/>
      <c r="WPR222" s="593"/>
      <c r="WPS222" s="593"/>
      <c r="WPT222" s="593"/>
      <c r="WPU222" s="593"/>
      <c r="WPV222" s="593"/>
      <c r="WPW222" s="593"/>
      <c r="WPX222" s="593"/>
      <c r="WPY222" s="593"/>
      <c r="WPZ222" s="593"/>
      <c r="WQA222" s="593"/>
      <c r="WQB222" s="593"/>
      <c r="WQC222" s="593"/>
      <c r="WQD222" s="593"/>
      <c r="WQE222" s="593"/>
      <c r="WQF222" s="593"/>
      <c r="WQG222" s="593"/>
      <c r="WQH222" s="593"/>
      <c r="WQI222" s="593"/>
      <c r="WQJ222" s="593"/>
      <c r="WQK222" s="593"/>
      <c r="WQL222" s="593"/>
      <c r="WQM222" s="593"/>
      <c r="WQN222" s="593"/>
      <c r="WQO222" s="593"/>
      <c r="WQP222" s="593"/>
      <c r="WQQ222" s="593"/>
      <c r="WQR222" s="593"/>
      <c r="WQS222" s="593"/>
      <c r="WQT222" s="593"/>
      <c r="WQU222" s="593"/>
      <c r="WQV222" s="593"/>
      <c r="WQW222" s="593"/>
      <c r="WQX222" s="593"/>
      <c r="WQY222" s="593"/>
      <c r="WQZ222" s="593"/>
      <c r="WRA222" s="593"/>
      <c r="WRB222" s="593"/>
      <c r="WRC222" s="593"/>
      <c r="WRD222" s="593"/>
      <c r="WRE222" s="593"/>
      <c r="WRF222" s="593"/>
      <c r="WRG222" s="593"/>
      <c r="WRH222" s="593"/>
      <c r="WRI222" s="593"/>
      <c r="WRJ222" s="593"/>
      <c r="WRK222" s="593"/>
      <c r="WRL222" s="593"/>
      <c r="WRM222" s="593"/>
      <c r="WRN222" s="593"/>
      <c r="WRO222" s="593"/>
      <c r="WRP222" s="593"/>
      <c r="WRQ222" s="593"/>
      <c r="WRR222" s="593"/>
      <c r="WRS222" s="593"/>
      <c r="WRT222" s="593"/>
      <c r="WRU222" s="593"/>
      <c r="WRV222" s="593"/>
      <c r="WRW222" s="593"/>
      <c r="WRX222" s="593"/>
      <c r="WRY222" s="593"/>
      <c r="WRZ222" s="593"/>
      <c r="WSA222" s="593"/>
      <c r="WSB222" s="593"/>
      <c r="WSC222" s="593"/>
      <c r="WSD222" s="593"/>
      <c r="WSE222" s="593"/>
      <c r="WSF222" s="593"/>
      <c r="WSG222" s="593"/>
      <c r="WSH222" s="593"/>
      <c r="WSI222" s="593"/>
      <c r="WSJ222" s="593"/>
      <c r="WSK222" s="593"/>
      <c r="WSL222" s="593"/>
      <c r="WSM222" s="593"/>
      <c r="WSN222" s="593"/>
      <c r="WSO222" s="593"/>
      <c r="WSP222" s="593"/>
      <c r="WSQ222" s="593"/>
      <c r="WSR222" s="593"/>
      <c r="WSS222" s="593"/>
      <c r="WST222" s="593"/>
      <c r="WSU222" s="593"/>
      <c r="WSV222" s="593"/>
      <c r="WSW222" s="593"/>
      <c r="WSX222" s="593"/>
      <c r="WSY222" s="593"/>
      <c r="WSZ222" s="593"/>
      <c r="WTA222" s="593"/>
      <c r="WTB222" s="593"/>
      <c r="WTC222" s="593"/>
      <c r="WTD222" s="593"/>
      <c r="WTE222" s="593"/>
      <c r="WTF222" s="593"/>
      <c r="WTG222" s="593"/>
      <c r="WTH222" s="593"/>
      <c r="WTI222" s="593"/>
      <c r="WTJ222" s="593"/>
      <c r="WTK222" s="593"/>
      <c r="WTL222" s="593"/>
      <c r="WTM222" s="593"/>
      <c r="WTN222" s="593"/>
      <c r="WTO222" s="593"/>
      <c r="WTP222" s="593"/>
      <c r="WTQ222" s="593"/>
      <c r="WTR222" s="593"/>
      <c r="WTS222" s="593"/>
      <c r="WTT222" s="593"/>
      <c r="WTU222" s="593"/>
      <c r="WTV222" s="593"/>
      <c r="WTW222" s="593"/>
      <c r="WTX222" s="593"/>
      <c r="WTY222" s="593"/>
      <c r="WTZ222" s="593"/>
      <c r="WUA222" s="593"/>
      <c r="WUB222" s="593"/>
      <c r="WUC222" s="593"/>
      <c r="WUD222" s="593"/>
      <c r="WUE222" s="593"/>
      <c r="WUF222" s="593"/>
      <c r="WUG222" s="593"/>
      <c r="WUH222" s="593"/>
      <c r="WUI222" s="593"/>
      <c r="WUJ222" s="593"/>
      <c r="WUK222" s="593"/>
      <c r="WUL222" s="593"/>
      <c r="WUM222" s="593"/>
      <c r="WUN222" s="593"/>
      <c r="WUO222" s="593"/>
      <c r="WUP222" s="593"/>
      <c r="WUQ222" s="593"/>
      <c r="WUR222" s="593"/>
      <c r="WUS222" s="593"/>
      <c r="WUT222" s="593"/>
      <c r="WUU222" s="593"/>
      <c r="WUV222" s="593"/>
      <c r="WUW222" s="593"/>
      <c r="WUX222" s="593"/>
      <c r="WUY222" s="593"/>
      <c r="WUZ222" s="593"/>
      <c r="WVA222" s="593"/>
      <c r="WVB222" s="593"/>
      <c r="WVC222" s="593"/>
      <c r="WVD222" s="593"/>
      <c r="WVE222" s="593"/>
      <c r="WVF222" s="593"/>
      <c r="WVG222" s="593"/>
      <c r="WVH222" s="593"/>
      <c r="WVI222" s="593"/>
      <c r="WVJ222" s="593"/>
      <c r="WVK222" s="593"/>
      <c r="WVL222" s="593"/>
      <c r="WVM222" s="593"/>
      <c r="WVN222" s="593"/>
      <c r="WVO222" s="593"/>
      <c r="WVP222" s="593"/>
      <c r="WVQ222" s="593"/>
      <c r="WVR222" s="593"/>
      <c r="WVS222" s="593"/>
      <c r="WVT222" s="593"/>
      <c r="WVU222" s="593"/>
      <c r="WVV222" s="593"/>
      <c r="WVW222" s="593"/>
      <c r="WVX222" s="593"/>
      <c r="WVY222" s="593"/>
      <c r="WVZ222" s="593"/>
      <c r="WWA222" s="593"/>
      <c r="WWB222" s="593"/>
      <c r="WWC222" s="593"/>
      <c r="WWD222" s="593"/>
      <c r="WWE222" s="593"/>
      <c r="WWF222" s="593"/>
    </row>
    <row r="223" spans="1:16152" s="618" customFormat="1" ht="16.5" x14ac:dyDescent="0.25">
      <c r="A223" s="593"/>
      <c r="B223" s="778"/>
      <c r="C223" s="594"/>
      <c r="D223" s="625"/>
      <c r="E223" s="625"/>
      <c r="F223" s="4"/>
      <c r="G223" s="4"/>
      <c r="H223" s="4"/>
      <c r="I223" s="4"/>
      <c r="J223" s="263"/>
      <c r="N223" s="593"/>
      <c r="O223" s="621"/>
      <c r="P223" s="621"/>
      <c r="Q223" s="621"/>
      <c r="R223" s="621"/>
      <c r="S223" s="621"/>
      <c r="T223" s="621"/>
      <c r="U223" s="621"/>
      <c r="V223" s="621"/>
      <c r="W223" s="621"/>
      <c r="X223" s="621"/>
      <c r="Y223" s="593"/>
      <c r="Z223" s="593"/>
      <c r="AA223" s="593"/>
      <c r="AB223" s="593"/>
      <c r="AC223" s="593"/>
      <c r="AD223" s="593"/>
      <c r="AE223" s="593"/>
      <c r="AF223" s="593"/>
      <c r="AG223" s="593"/>
      <c r="AH223" s="593"/>
      <c r="AI223" s="593"/>
      <c r="AJ223" s="593"/>
      <c r="AK223" s="593"/>
      <c r="AL223" s="593"/>
      <c r="AM223" s="593"/>
      <c r="AN223" s="593"/>
      <c r="AO223" s="593"/>
      <c r="AP223" s="593"/>
      <c r="AQ223" s="593"/>
      <c r="AR223" s="593"/>
      <c r="AS223" s="593"/>
      <c r="AT223" s="593"/>
      <c r="AU223" s="593"/>
      <c r="AV223" s="593"/>
      <c r="AW223" s="593"/>
      <c r="AX223" s="593"/>
      <c r="AY223" s="593"/>
      <c r="AZ223" s="593"/>
      <c r="BA223" s="593"/>
      <c r="BB223" s="593"/>
      <c r="BC223" s="593"/>
      <c r="BD223" s="593"/>
      <c r="BE223" s="593"/>
      <c r="BF223" s="593"/>
      <c r="BG223" s="593"/>
      <c r="BH223" s="593"/>
      <c r="BI223" s="593"/>
      <c r="BJ223" s="593"/>
      <c r="BK223" s="593"/>
      <c r="BL223" s="593"/>
      <c r="BM223" s="593"/>
      <c r="BN223" s="593"/>
      <c r="BO223" s="593"/>
      <c r="BP223" s="593"/>
      <c r="BQ223" s="593"/>
      <c r="BR223" s="593"/>
      <c r="BS223" s="593"/>
      <c r="BT223" s="593"/>
      <c r="BU223" s="593"/>
      <c r="BV223" s="593"/>
      <c r="BW223" s="593"/>
      <c r="BX223" s="593"/>
      <c r="BY223" s="593"/>
      <c r="BZ223" s="593"/>
      <c r="CA223" s="593"/>
      <c r="CB223" s="593"/>
      <c r="CC223" s="593"/>
      <c r="CD223" s="593"/>
      <c r="CE223" s="593"/>
      <c r="CF223" s="593"/>
      <c r="CG223" s="593"/>
      <c r="CH223" s="593"/>
      <c r="CI223" s="593"/>
      <c r="CJ223" s="593"/>
      <c r="CK223" s="593"/>
      <c r="CL223" s="593"/>
      <c r="CM223" s="593"/>
      <c r="CN223" s="593"/>
      <c r="CO223" s="593"/>
      <c r="CP223" s="593"/>
      <c r="CQ223" s="593"/>
      <c r="CR223" s="593"/>
      <c r="CS223" s="593"/>
      <c r="CT223" s="593"/>
      <c r="CU223" s="593"/>
      <c r="CV223" s="593"/>
      <c r="CW223" s="593"/>
      <c r="CX223" s="593"/>
      <c r="CY223" s="593"/>
      <c r="CZ223" s="593"/>
      <c r="DA223" s="593"/>
      <c r="DB223" s="593"/>
      <c r="DC223" s="593"/>
      <c r="DD223" s="593"/>
      <c r="DE223" s="593"/>
      <c r="DF223" s="593"/>
      <c r="DG223" s="593"/>
      <c r="DH223" s="593"/>
      <c r="DI223" s="593"/>
      <c r="DJ223" s="593"/>
      <c r="DK223" s="593"/>
      <c r="DL223" s="593"/>
      <c r="DM223" s="593"/>
      <c r="DN223" s="593"/>
      <c r="DO223" s="593"/>
      <c r="DP223" s="593"/>
      <c r="DQ223" s="593"/>
      <c r="DR223" s="593"/>
      <c r="DS223" s="593"/>
      <c r="DT223" s="593"/>
      <c r="DU223" s="593"/>
      <c r="DV223" s="593"/>
      <c r="DW223" s="593"/>
      <c r="DX223" s="593"/>
      <c r="DY223" s="593"/>
      <c r="DZ223" s="593"/>
      <c r="EA223" s="593"/>
      <c r="EB223" s="593"/>
      <c r="EC223" s="593"/>
      <c r="ED223" s="593"/>
      <c r="EE223" s="593"/>
      <c r="EF223" s="593"/>
      <c r="EG223" s="593"/>
      <c r="EH223" s="593"/>
      <c r="EI223" s="593"/>
      <c r="EJ223" s="593"/>
      <c r="EK223" s="593"/>
      <c r="EL223" s="593"/>
      <c r="EM223" s="593"/>
      <c r="EN223" s="593"/>
      <c r="EO223" s="593"/>
      <c r="EP223" s="593"/>
      <c r="EQ223" s="593"/>
      <c r="ER223" s="593"/>
      <c r="ES223" s="593"/>
      <c r="ET223" s="593"/>
      <c r="EU223" s="593"/>
      <c r="EV223" s="593"/>
      <c r="EW223" s="593"/>
      <c r="EX223" s="593"/>
      <c r="EY223" s="593"/>
      <c r="EZ223" s="593"/>
      <c r="FA223" s="593"/>
      <c r="FB223" s="593"/>
      <c r="FC223" s="593"/>
      <c r="FD223" s="593"/>
      <c r="FE223" s="593"/>
      <c r="FF223" s="593"/>
      <c r="FG223" s="593"/>
      <c r="FH223" s="593"/>
      <c r="FI223" s="593"/>
      <c r="FJ223" s="593"/>
      <c r="FK223" s="593"/>
      <c r="FL223" s="593"/>
      <c r="FM223" s="593"/>
      <c r="FN223" s="593"/>
      <c r="FO223" s="593"/>
      <c r="FP223" s="593"/>
      <c r="FQ223" s="593"/>
      <c r="FR223" s="593"/>
      <c r="FS223" s="593"/>
      <c r="FT223" s="593"/>
      <c r="FU223" s="593"/>
      <c r="FV223" s="593"/>
      <c r="FW223" s="593"/>
      <c r="FX223" s="593"/>
      <c r="FY223" s="593"/>
      <c r="FZ223" s="593"/>
      <c r="GA223" s="593"/>
      <c r="GB223" s="593"/>
      <c r="GC223" s="593"/>
      <c r="GD223" s="593"/>
      <c r="GE223" s="593"/>
      <c r="GF223" s="593"/>
      <c r="GG223" s="593"/>
      <c r="GH223" s="593"/>
      <c r="GI223" s="593"/>
      <c r="GJ223" s="593"/>
      <c r="GK223" s="593"/>
      <c r="GL223" s="593"/>
      <c r="GM223" s="593"/>
      <c r="GN223" s="593"/>
      <c r="GO223" s="593"/>
      <c r="GP223" s="593"/>
      <c r="GQ223" s="593"/>
      <c r="GR223" s="593"/>
      <c r="GS223" s="593"/>
      <c r="GT223" s="593"/>
      <c r="GU223" s="593"/>
      <c r="GV223" s="593"/>
      <c r="GW223" s="593"/>
      <c r="GX223" s="593"/>
      <c r="GY223" s="593"/>
      <c r="GZ223" s="593"/>
      <c r="HA223" s="593"/>
      <c r="HB223" s="593"/>
      <c r="HC223" s="593"/>
      <c r="HD223" s="593"/>
      <c r="HE223" s="593"/>
      <c r="HF223" s="593"/>
      <c r="HG223" s="593"/>
      <c r="HH223" s="593"/>
      <c r="HI223" s="593"/>
      <c r="HJ223" s="593"/>
      <c r="HK223" s="593"/>
      <c r="HL223" s="593"/>
      <c r="HM223" s="593"/>
      <c r="HN223" s="593"/>
      <c r="HO223" s="593"/>
      <c r="HP223" s="593"/>
      <c r="HQ223" s="593"/>
      <c r="HR223" s="593"/>
      <c r="HS223" s="593"/>
      <c r="HT223" s="593"/>
      <c r="HU223" s="593"/>
      <c r="HV223" s="593"/>
      <c r="HW223" s="593"/>
      <c r="HX223" s="593"/>
      <c r="HY223" s="593"/>
      <c r="HZ223" s="593"/>
      <c r="IA223" s="593"/>
      <c r="IB223" s="593"/>
      <c r="IC223" s="593"/>
      <c r="ID223" s="593"/>
      <c r="IE223" s="593"/>
      <c r="IF223" s="593"/>
      <c r="IG223" s="593"/>
      <c r="IH223" s="593"/>
      <c r="II223" s="593"/>
      <c r="IJ223" s="593"/>
      <c r="IK223" s="593"/>
      <c r="IL223" s="593"/>
      <c r="IM223" s="593"/>
      <c r="IN223" s="593"/>
      <c r="IO223" s="593"/>
      <c r="IP223" s="593"/>
      <c r="IQ223" s="593"/>
      <c r="IR223" s="593"/>
      <c r="IS223" s="593"/>
      <c r="IT223" s="593"/>
      <c r="IU223" s="593"/>
      <c r="IV223" s="593"/>
      <c r="IW223" s="593"/>
      <c r="IX223" s="593"/>
      <c r="IY223" s="593"/>
      <c r="IZ223" s="593"/>
      <c r="JA223" s="593"/>
      <c r="JB223" s="593"/>
      <c r="JC223" s="593"/>
      <c r="JD223" s="593"/>
      <c r="JE223" s="593"/>
      <c r="JF223" s="593"/>
      <c r="JG223" s="593"/>
      <c r="JH223" s="593"/>
      <c r="JI223" s="593"/>
      <c r="JJ223" s="593"/>
      <c r="JK223" s="593"/>
      <c r="JL223" s="593"/>
      <c r="JM223" s="593"/>
      <c r="JN223" s="593"/>
      <c r="JO223" s="593"/>
      <c r="JP223" s="593"/>
      <c r="JQ223" s="593"/>
      <c r="JR223" s="593"/>
      <c r="JS223" s="593"/>
      <c r="JT223" s="593"/>
      <c r="JU223" s="593"/>
      <c r="JV223" s="593"/>
      <c r="JW223" s="593"/>
      <c r="JX223" s="593"/>
      <c r="JY223" s="593"/>
      <c r="JZ223" s="593"/>
      <c r="KA223" s="593"/>
      <c r="KB223" s="593"/>
      <c r="KC223" s="593"/>
      <c r="KD223" s="593"/>
      <c r="KE223" s="593"/>
      <c r="KF223" s="593"/>
      <c r="KG223" s="593"/>
      <c r="KH223" s="593"/>
      <c r="KI223" s="593"/>
      <c r="KJ223" s="593"/>
      <c r="KK223" s="593"/>
      <c r="KL223" s="593"/>
      <c r="KM223" s="593"/>
      <c r="KN223" s="593"/>
      <c r="KO223" s="593"/>
      <c r="KP223" s="593"/>
      <c r="KQ223" s="593"/>
      <c r="KR223" s="593"/>
      <c r="KS223" s="593"/>
      <c r="KT223" s="593"/>
      <c r="KU223" s="593"/>
      <c r="KV223" s="593"/>
      <c r="KW223" s="593"/>
      <c r="KX223" s="593"/>
      <c r="KY223" s="593"/>
      <c r="KZ223" s="593"/>
      <c r="LA223" s="593"/>
      <c r="LB223" s="593"/>
      <c r="LC223" s="593"/>
      <c r="LD223" s="593"/>
      <c r="LE223" s="593"/>
      <c r="LF223" s="593"/>
      <c r="LG223" s="593"/>
      <c r="LH223" s="593"/>
      <c r="LI223" s="593"/>
      <c r="LJ223" s="593"/>
      <c r="LK223" s="593"/>
      <c r="LL223" s="593"/>
      <c r="LM223" s="593"/>
      <c r="LN223" s="593"/>
      <c r="LO223" s="593"/>
      <c r="LP223" s="593"/>
      <c r="LQ223" s="593"/>
      <c r="LR223" s="593"/>
      <c r="LS223" s="593"/>
      <c r="LT223" s="593"/>
      <c r="LU223" s="593"/>
      <c r="LV223" s="593"/>
      <c r="LW223" s="593"/>
      <c r="LX223" s="593"/>
      <c r="LY223" s="593"/>
      <c r="LZ223" s="593"/>
      <c r="MA223" s="593"/>
      <c r="MB223" s="593"/>
      <c r="MC223" s="593"/>
      <c r="MD223" s="593"/>
      <c r="ME223" s="593"/>
      <c r="MF223" s="593"/>
      <c r="MG223" s="593"/>
      <c r="MH223" s="593"/>
      <c r="MI223" s="593"/>
      <c r="MJ223" s="593"/>
      <c r="MK223" s="593"/>
      <c r="ML223" s="593"/>
      <c r="MM223" s="593"/>
      <c r="MN223" s="593"/>
      <c r="MO223" s="593"/>
      <c r="MP223" s="593"/>
      <c r="MQ223" s="593"/>
      <c r="MR223" s="593"/>
      <c r="MS223" s="593"/>
      <c r="MT223" s="593"/>
      <c r="MU223" s="593"/>
      <c r="MV223" s="593"/>
      <c r="MW223" s="593"/>
      <c r="MX223" s="593"/>
      <c r="MY223" s="593"/>
      <c r="MZ223" s="593"/>
      <c r="NA223" s="593"/>
      <c r="NB223" s="593"/>
      <c r="NC223" s="593"/>
      <c r="ND223" s="593"/>
      <c r="NE223" s="593"/>
      <c r="NF223" s="593"/>
      <c r="NG223" s="593"/>
      <c r="NH223" s="593"/>
      <c r="NI223" s="593"/>
      <c r="NJ223" s="593"/>
      <c r="NK223" s="593"/>
      <c r="NL223" s="593"/>
      <c r="NM223" s="593"/>
      <c r="NN223" s="593"/>
      <c r="NO223" s="593"/>
      <c r="NP223" s="593"/>
      <c r="NQ223" s="593"/>
      <c r="NR223" s="593"/>
      <c r="NS223" s="593"/>
      <c r="NT223" s="593"/>
      <c r="NU223" s="593"/>
      <c r="NV223" s="593"/>
      <c r="NW223" s="593"/>
      <c r="NX223" s="593"/>
      <c r="NY223" s="593"/>
      <c r="NZ223" s="593"/>
      <c r="OA223" s="593"/>
      <c r="OB223" s="593"/>
      <c r="OC223" s="593"/>
      <c r="OD223" s="593"/>
      <c r="OE223" s="593"/>
      <c r="OF223" s="593"/>
      <c r="OG223" s="593"/>
      <c r="OH223" s="593"/>
      <c r="OI223" s="593"/>
      <c r="OJ223" s="593"/>
      <c r="OK223" s="593"/>
      <c r="OL223" s="593"/>
      <c r="OM223" s="593"/>
      <c r="ON223" s="593"/>
      <c r="OO223" s="593"/>
      <c r="OP223" s="593"/>
      <c r="OQ223" s="593"/>
      <c r="OR223" s="593"/>
      <c r="OS223" s="593"/>
      <c r="OT223" s="593"/>
      <c r="OU223" s="593"/>
      <c r="OV223" s="593"/>
      <c r="OW223" s="593"/>
      <c r="OX223" s="593"/>
      <c r="OY223" s="593"/>
      <c r="OZ223" s="593"/>
      <c r="PA223" s="593"/>
      <c r="PB223" s="593"/>
      <c r="PC223" s="593"/>
      <c r="PD223" s="593"/>
      <c r="PE223" s="593"/>
      <c r="PF223" s="593"/>
      <c r="PG223" s="593"/>
      <c r="PH223" s="593"/>
      <c r="PI223" s="593"/>
      <c r="PJ223" s="593"/>
      <c r="PK223" s="593"/>
      <c r="PL223" s="593"/>
      <c r="PM223" s="593"/>
      <c r="PN223" s="593"/>
      <c r="PO223" s="593"/>
      <c r="PP223" s="593"/>
      <c r="PQ223" s="593"/>
      <c r="PR223" s="593"/>
      <c r="PS223" s="593"/>
      <c r="PT223" s="593"/>
      <c r="PU223" s="593"/>
      <c r="PV223" s="593"/>
      <c r="PW223" s="593"/>
      <c r="PX223" s="593"/>
      <c r="PY223" s="593"/>
      <c r="PZ223" s="593"/>
      <c r="QA223" s="593"/>
      <c r="QB223" s="593"/>
      <c r="QC223" s="593"/>
      <c r="QD223" s="593"/>
      <c r="QE223" s="593"/>
      <c r="QF223" s="593"/>
      <c r="QG223" s="593"/>
      <c r="QH223" s="593"/>
      <c r="QI223" s="593"/>
      <c r="QJ223" s="593"/>
      <c r="QK223" s="593"/>
      <c r="QL223" s="593"/>
      <c r="QM223" s="593"/>
      <c r="QN223" s="593"/>
      <c r="QO223" s="593"/>
      <c r="QP223" s="593"/>
      <c r="QQ223" s="593"/>
      <c r="QR223" s="593"/>
      <c r="QS223" s="593"/>
      <c r="QT223" s="593"/>
      <c r="QU223" s="593"/>
      <c r="QV223" s="593"/>
      <c r="QW223" s="593"/>
      <c r="QX223" s="593"/>
      <c r="QY223" s="593"/>
      <c r="QZ223" s="593"/>
      <c r="RA223" s="593"/>
      <c r="RB223" s="593"/>
      <c r="RC223" s="593"/>
      <c r="RD223" s="593"/>
      <c r="RE223" s="593"/>
      <c r="RF223" s="593"/>
      <c r="RG223" s="593"/>
      <c r="RH223" s="593"/>
      <c r="RI223" s="593"/>
      <c r="RJ223" s="593"/>
      <c r="RK223" s="593"/>
      <c r="RL223" s="593"/>
      <c r="RM223" s="593"/>
      <c r="RN223" s="593"/>
      <c r="RO223" s="593"/>
      <c r="RP223" s="593"/>
      <c r="RQ223" s="593"/>
      <c r="RR223" s="593"/>
      <c r="RS223" s="593"/>
      <c r="RT223" s="593"/>
      <c r="RU223" s="593"/>
      <c r="RV223" s="593"/>
      <c r="RW223" s="593"/>
      <c r="RX223" s="593"/>
      <c r="RY223" s="593"/>
      <c r="RZ223" s="593"/>
      <c r="SA223" s="593"/>
      <c r="SB223" s="593"/>
      <c r="SC223" s="593"/>
      <c r="SD223" s="593"/>
      <c r="SE223" s="593"/>
      <c r="SF223" s="593"/>
      <c r="SG223" s="593"/>
      <c r="SH223" s="593"/>
      <c r="SI223" s="593"/>
      <c r="SJ223" s="593"/>
      <c r="SK223" s="593"/>
      <c r="SL223" s="593"/>
      <c r="SM223" s="593"/>
      <c r="SN223" s="593"/>
      <c r="SO223" s="593"/>
      <c r="SP223" s="593"/>
      <c r="SQ223" s="593"/>
      <c r="SR223" s="593"/>
      <c r="SS223" s="593"/>
      <c r="ST223" s="593"/>
      <c r="SU223" s="593"/>
      <c r="SV223" s="593"/>
      <c r="SW223" s="593"/>
      <c r="SX223" s="593"/>
      <c r="SY223" s="593"/>
      <c r="SZ223" s="593"/>
      <c r="TA223" s="593"/>
      <c r="TB223" s="593"/>
      <c r="TC223" s="593"/>
      <c r="TD223" s="593"/>
      <c r="TE223" s="593"/>
      <c r="TF223" s="593"/>
      <c r="TG223" s="593"/>
      <c r="TH223" s="593"/>
      <c r="TI223" s="593"/>
      <c r="TJ223" s="593"/>
      <c r="TK223" s="593"/>
      <c r="TL223" s="593"/>
      <c r="TM223" s="593"/>
      <c r="TN223" s="593"/>
      <c r="TO223" s="593"/>
      <c r="TP223" s="593"/>
      <c r="TQ223" s="593"/>
      <c r="TR223" s="593"/>
      <c r="TS223" s="593"/>
      <c r="TT223" s="593"/>
      <c r="TU223" s="593"/>
      <c r="TV223" s="593"/>
      <c r="TW223" s="593"/>
      <c r="TX223" s="593"/>
      <c r="TY223" s="593"/>
      <c r="TZ223" s="593"/>
      <c r="UA223" s="593"/>
      <c r="UB223" s="593"/>
      <c r="UC223" s="593"/>
      <c r="UD223" s="593"/>
      <c r="UE223" s="593"/>
      <c r="UF223" s="593"/>
      <c r="UG223" s="593"/>
      <c r="UH223" s="593"/>
      <c r="UI223" s="593"/>
      <c r="UJ223" s="593"/>
      <c r="UK223" s="593"/>
      <c r="UL223" s="593"/>
      <c r="UM223" s="593"/>
      <c r="UN223" s="593"/>
      <c r="UO223" s="593"/>
      <c r="UP223" s="593"/>
      <c r="UQ223" s="593"/>
      <c r="UR223" s="593"/>
      <c r="US223" s="593"/>
      <c r="UT223" s="593"/>
      <c r="UU223" s="593"/>
      <c r="UV223" s="593"/>
      <c r="UW223" s="593"/>
      <c r="UX223" s="593"/>
      <c r="UY223" s="593"/>
      <c r="UZ223" s="593"/>
      <c r="VA223" s="593"/>
      <c r="VB223" s="593"/>
      <c r="VC223" s="593"/>
      <c r="VD223" s="593"/>
      <c r="VE223" s="593"/>
      <c r="VF223" s="593"/>
      <c r="VG223" s="593"/>
      <c r="VH223" s="593"/>
      <c r="VI223" s="593"/>
      <c r="VJ223" s="593"/>
      <c r="VK223" s="593"/>
      <c r="VL223" s="593"/>
      <c r="VM223" s="593"/>
      <c r="VN223" s="593"/>
      <c r="VO223" s="593"/>
      <c r="VP223" s="593"/>
      <c r="VQ223" s="593"/>
      <c r="VR223" s="593"/>
      <c r="VS223" s="593"/>
      <c r="VT223" s="593"/>
      <c r="VU223" s="593"/>
      <c r="VV223" s="593"/>
      <c r="VW223" s="593"/>
      <c r="VX223" s="593"/>
      <c r="VY223" s="593"/>
      <c r="VZ223" s="593"/>
      <c r="WA223" s="593"/>
      <c r="WB223" s="593"/>
      <c r="WC223" s="593"/>
      <c r="WD223" s="593"/>
      <c r="WE223" s="593"/>
      <c r="WF223" s="593"/>
      <c r="WG223" s="593"/>
      <c r="WH223" s="593"/>
      <c r="WI223" s="593"/>
      <c r="WJ223" s="593"/>
      <c r="WK223" s="593"/>
      <c r="WL223" s="593"/>
      <c r="WM223" s="593"/>
      <c r="WN223" s="593"/>
      <c r="WO223" s="593"/>
      <c r="WP223" s="593"/>
      <c r="WQ223" s="593"/>
      <c r="WR223" s="593"/>
      <c r="WS223" s="593"/>
      <c r="WT223" s="593"/>
      <c r="WU223" s="593"/>
      <c r="WV223" s="593"/>
      <c r="WW223" s="593"/>
      <c r="WX223" s="593"/>
      <c r="WY223" s="593"/>
      <c r="WZ223" s="593"/>
      <c r="XA223" s="593"/>
      <c r="XB223" s="593"/>
      <c r="XC223" s="593"/>
      <c r="XD223" s="593"/>
      <c r="XE223" s="593"/>
      <c r="XF223" s="593"/>
      <c r="XG223" s="593"/>
      <c r="XH223" s="593"/>
      <c r="XI223" s="593"/>
      <c r="XJ223" s="593"/>
      <c r="XK223" s="593"/>
      <c r="XL223" s="593"/>
      <c r="XM223" s="593"/>
      <c r="XN223" s="593"/>
      <c r="XO223" s="593"/>
      <c r="XP223" s="593"/>
      <c r="XQ223" s="593"/>
      <c r="XR223" s="593"/>
      <c r="XS223" s="593"/>
      <c r="XT223" s="593"/>
      <c r="XU223" s="593"/>
      <c r="XV223" s="593"/>
      <c r="XW223" s="593"/>
      <c r="XX223" s="593"/>
      <c r="XY223" s="593"/>
      <c r="XZ223" s="593"/>
      <c r="YA223" s="593"/>
      <c r="YB223" s="593"/>
      <c r="YC223" s="593"/>
      <c r="YD223" s="593"/>
      <c r="YE223" s="593"/>
      <c r="YF223" s="593"/>
      <c r="YG223" s="593"/>
      <c r="YH223" s="593"/>
      <c r="YI223" s="593"/>
      <c r="YJ223" s="593"/>
      <c r="YK223" s="593"/>
      <c r="YL223" s="593"/>
      <c r="YM223" s="593"/>
      <c r="YN223" s="593"/>
      <c r="YO223" s="593"/>
      <c r="YP223" s="593"/>
      <c r="YQ223" s="593"/>
      <c r="YR223" s="593"/>
      <c r="YS223" s="593"/>
      <c r="YT223" s="593"/>
      <c r="YU223" s="593"/>
      <c r="YV223" s="593"/>
      <c r="YW223" s="593"/>
      <c r="YX223" s="593"/>
      <c r="YY223" s="593"/>
      <c r="YZ223" s="593"/>
      <c r="ZA223" s="593"/>
      <c r="ZB223" s="593"/>
      <c r="ZC223" s="593"/>
      <c r="ZD223" s="593"/>
      <c r="ZE223" s="593"/>
      <c r="ZF223" s="593"/>
      <c r="ZG223" s="593"/>
      <c r="ZH223" s="593"/>
      <c r="ZI223" s="593"/>
      <c r="ZJ223" s="593"/>
      <c r="ZK223" s="593"/>
      <c r="ZL223" s="593"/>
      <c r="ZM223" s="593"/>
      <c r="ZN223" s="593"/>
      <c r="ZO223" s="593"/>
      <c r="ZP223" s="593"/>
      <c r="ZQ223" s="593"/>
      <c r="ZR223" s="593"/>
      <c r="ZS223" s="593"/>
      <c r="ZT223" s="593"/>
      <c r="ZU223" s="593"/>
      <c r="ZV223" s="593"/>
      <c r="ZW223" s="593"/>
      <c r="ZX223" s="593"/>
      <c r="ZY223" s="593"/>
      <c r="ZZ223" s="593"/>
      <c r="AAA223" s="593"/>
      <c r="AAB223" s="593"/>
      <c r="AAC223" s="593"/>
      <c r="AAD223" s="593"/>
      <c r="AAE223" s="593"/>
      <c r="AAF223" s="593"/>
      <c r="AAG223" s="593"/>
      <c r="AAH223" s="593"/>
      <c r="AAI223" s="593"/>
      <c r="AAJ223" s="593"/>
      <c r="AAK223" s="593"/>
      <c r="AAL223" s="593"/>
      <c r="AAM223" s="593"/>
      <c r="AAN223" s="593"/>
      <c r="AAO223" s="593"/>
      <c r="AAP223" s="593"/>
      <c r="AAQ223" s="593"/>
      <c r="AAR223" s="593"/>
      <c r="AAS223" s="593"/>
      <c r="AAT223" s="593"/>
      <c r="AAU223" s="593"/>
      <c r="AAV223" s="593"/>
      <c r="AAW223" s="593"/>
      <c r="AAX223" s="593"/>
      <c r="AAY223" s="593"/>
      <c r="AAZ223" s="593"/>
      <c r="ABA223" s="593"/>
      <c r="ABB223" s="593"/>
      <c r="ABC223" s="593"/>
      <c r="ABD223" s="593"/>
      <c r="ABE223" s="593"/>
      <c r="ABF223" s="593"/>
      <c r="ABG223" s="593"/>
      <c r="ABH223" s="593"/>
      <c r="ABI223" s="593"/>
      <c r="ABJ223" s="593"/>
      <c r="ABK223" s="593"/>
      <c r="ABL223" s="593"/>
      <c r="ABM223" s="593"/>
      <c r="ABN223" s="593"/>
      <c r="ABO223" s="593"/>
      <c r="ABP223" s="593"/>
      <c r="ABQ223" s="593"/>
      <c r="ABR223" s="593"/>
      <c r="ABS223" s="593"/>
      <c r="ABT223" s="593"/>
      <c r="ABU223" s="593"/>
      <c r="ABV223" s="593"/>
      <c r="ABW223" s="593"/>
      <c r="ABX223" s="593"/>
      <c r="ABY223" s="593"/>
      <c r="ABZ223" s="593"/>
      <c r="ACA223" s="593"/>
      <c r="ACB223" s="593"/>
      <c r="ACC223" s="593"/>
      <c r="ACD223" s="593"/>
      <c r="ACE223" s="593"/>
      <c r="ACF223" s="593"/>
      <c r="ACG223" s="593"/>
      <c r="ACH223" s="593"/>
      <c r="ACI223" s="593"/>
      <c r="ACJ223" s="593"/>
      <c r="ACK223" s="593"/>
      <c r="ACL223" s="593"/>
      <c r="ACM223" s="593"/>
      <c r="ACN223" s="593"/>
      <c r="ACO223" s="593"/>
      <c r="ACP223" s="593"/>
      <c r="ACQ223" s="593"/>
      <c r="ACR223" s="593"/>
      <c r="ACS223" s="593"/>
      <c r="ACT223" s="593"/>
      <c r="ACU223" s="593"/>
      <c r="ACV223" s="593"/>
      <c r="ACW223" s="593"/>
      <c r="ACX223" s="593"/>
      <c r="ACY223" s="593"/>
      <c r="ACZ223" s="593"/>
      <c r="ADA223" s="593"/>
      <c r="ADB223" s="593"/>
      <c r="ADC223" s="593"/>
      <c r="ADD223" s="593"/>
      <c r="ADE223" s="593"/>
      <c r="ADF223" s="593"/>
      <c r="ADG223" s="593"/>
      <c r="ADH223" s="593"/>
      <c r="ADI223" s="593"/>
      <c r="ADJ223" s="593"/>
      <c r="ADK223" s="593"/>
      <c r="ADL223" s="593"/>
      <c r="ADM223" s="593"/>
      <c r="ADN223" s="593"/>
      <c r="ADO223" s="593"/>
      <c r="ADP223" s="593"/>
      <c r="ADQ223" s="593"/>
      <c r="ADR223" s="593"/>
      <c r="ADS223" s="593"/>
      <c r="ADT223" s="593"/>
      <c r="ADU223" s="593"/>
      <c r="ADV223" s="593"/>
      <c r="ADW223" s="593"/>
      <c r="ADX223" s="593"/>
      <c r="ADY223" s="593"/>
      <c r="ADZ223" s="593"/>
      <c r="AEA223" s="593"/>
      <c r="AEB223" s="593"/>
      <c r="AEC223" s="593"/>
      <c r="AED223" s="593"/>
      <c r="AEE223" s="593"/>
      <c r="AEF223" s="593"/>
      <c r="AEG223" s="593"/>
      <c r="AEH223" s="593"/>
      <c r="AEI223" s="593"/>
      <c r="AEJ223" s="593"/>
      <c r="AEK223" s="593"/>
      <c r="AEL223" s="593"/>
      <c r="AEM223" s="593"/>
      <c r="AEN223" s="593"/>
      <c r="AEO223" s="593"/>
      <c r="AEP223" s="593"/>
      <c r="AEQ223" s="593"/>
      <c r="AER223" s="593"/>
      <c r="AES223" s="593"/>
      <c r="AET223" s="593"/>
      <c r="AEU223" s="593"/>
      <c r="AEV223" s="593"/>
      <c r="AEW223" s="593"/>
      <c r="AEX223" s="593"/>
      <c r="AEY223" s="593"/>
      <c r="AEZ223" s="593"/>
      <c r="AFA223" s="593"/>
      <c r="AFB223" s="593"/>
      <c r="AFC223" s="593"/>
      <c r="AFD223" s="593"/>
      <c r="AFE223" s="593"/>
      <c r="AFF223" s="593"/>
      <c r="AFG223" s="593"/>
      <c r="AFH223" s="593"/>
      <c r="AFI223" s="593"/>
      <c r="AFJ223" s="593"/>
      <c r="AFK223" s="593"/>
      <c r="AFL223" s="593"/>
      <c r="AFM223" s="593"/>
      <c r="AFN223" s="593"/>
      <c r="AFO223" s="593"/>
      <c r="AFP223" s="593"/>
      <c r="AFQ223" s="593"/>
      <c r="AFR223" s="593"/>
      <c r="AFS223" s="593"/>
      <c r="AFT223" s="593"/>
      <c r="AFU223" s="593"/>
      <c r="AFV223" s="593"/>
      <c r="AFW223" s="593"/>
      <c r="AFX223" s="593"/>
      <c r="AFY223" s="593"/>
      <c r="AFZ223" s="593"/>
      <c r="AGA223" s="593"/>
      <c r="AGB223" s="593"/>
      <c r="AGC223" s="593"/>
      <c r="AGD223" s="593"/>
      <c r="AGE223" s="593"/>
      <c r="AGF223" s="593"/>
      <c r="AGG223" s="593"/>
      <c r="AGH223" s="593"/>
      <c r="AGI223" s="593"/>
      <c r="AGJ223" s="593"/>
      <c r="AGK223" s="593"/>
      <c r="AGL223" s="593"/>
      <c r="AGM223" s="593"/>
      <c r="AGN223" s="593"/>
      <c r="AGO223" s="593"/>
      <c r="AGP223" s="593"/>
      <c r="AGQ223" s="593"/>
      <c r="AGR223" s="593"/>
      <c r="AGS223" s="593"/>
      <c r="AGT223" s="593"/>
      <c r="AGU223" s="593"/>
      <c r="AGV223" s="593"/>
      <c r="AGW223" s="593"/>
      <c r="AGX223" s="593"/>
      <c r="AGY223" s="593"/>
      <c r="AGZ223" s="593"/>
      <c r="AHA223" s="593"/>
      <c r="AHB223" s="593"/>
      <c r="AHC223" s="593"/>
      <c r="AHD223" s="593"/>
      <c r="AHE223" s="593"/>
      <c r="AHF223" s="593"/>
      <c r="AHG223" s="593"/>
      <c r="AHH223" s="593"/>
      <c r="AHI223" s="593"/>
      <c r="AHJ223" s="593"/>
      <c r="AHK223" s="593"/>
      <c r="AHL223" s="593"/>
      <c r="AHM223" s="593"/>
      <c r="AHN223" s="593"/>
      <c r="AHO223" s="593"/>
      <c r="AHP223" s="593"/>
      <c r="AHQ223" s="593"/>
      <c r="AHR223" s="593"/>
      <c r="AHS223" s="593"/>
      <c r="AHT223" s="593"/>
      <c r="AHU223" s="593"/>
      <c r="AHV223" s="593"/>
      <c r="AHW223" s="593"/>
      <c r="AHX223" s="593"/>
      <c r="AHY223" s="593"/>
      <c r="AHZ223" s="593"/>
      <c r="AIA223" s="593"/>
      <c r="AIB223" s="593"/>
      <c r="AIC223" s="593"/>
      <c r="AID223" s="593"/>
      <c r="AIE223" s="593"/>
      <c r="AIF223" s="593"/>
      <c r="AIG223" s="593"/>
      <c r="AIH223" s="593"/>
      <c r="AII223" s="593"/>
      <c r="AIJ223" s="593"/>
      <c r="AIK223" s="593"/>
      <c r="AIL223" s="593"/>
      <c r="AIM223" s="593"/>
      <c r="AIN223" s="593"/>
      <c r="AIO223" s="593"/>
      <c r="AIP223" s="593"/>
      <c r="AIQ223" s="593"/>
      <c r="AIR223" s="593"/>
      <c r="AIS223" s="593"/>
      <c r="AIT223" s="593"/>
      <c r="AIU223" s="593"/>
      <c r="AIV223" s="593"/>
      <c r="AIW223" s="593"/>
      <c r="AIX223" s="593"/>
      <c r="AIY223" s="593"/>
      <c r="AIZ223" s="593"/>
      <c r="AJA223" s="593"/>
      <c r="AJB223" s="593"/>
      <c r="AJC223" s="593"/>
      <c r="AJD223" s="593"/>
      <c r="AJE223" s="593"/>
      <c r="AJF223" s="593"/>
      <c r="AJG223" s="593"/>
      <c r="AJH223" s="593"/>
      <c r="AJI223" s="593"/>
      <c r="AJJ223" s="593"/>
      <c r="AJK223" s="593"/>
      <c r="AJL223" s="593"/>
      <c r="AJM223" s="593"/>
      <c r="AJN223" s="593"/>
      <c r="AJO223" s="593"/>
      <c r="AJP223" s="593"/>
      <c r="AJQ223" s="593"/>
      <c r="AJR223" s="593"/>
      <c r="AJS223" s="593"/>
      <c r="AJT223" s="593"/>
      <c r="AJU223" s="593"/>
      <c r="AJV223" s="593"/>
      <c r="AJW223" s="593"/>
      <c r="AJX223" s="593"/>
      <c r="AJY223" s="593"/>
      <c r="AJZ223" s="593"/>
      <c r="AKA223" s="593"/>
      <c r="AKB223" s="593"/>
      <c r="AKC223" s="593"/>
      <c r="AKD223" s="593"/>
      <c r="AKE223" s="593"/>
      <c r="AKF223" s="593"/>
      <c r="AKG223" s="593"/>
      <c r="AKH223" s="593"/>
      <c r="AKI223" s="593"/>
      <c r="AKJ223" s="593"/>
      <c r="AKK223" s="593"/>
      <c r="AKL223" s="593"/>
      <c r="AKM223" s="593"/>
      <c r="AKN223" s="593"/>
      <c r="AKO223" s="593"/>
      <c r="AKP223" s="593"/>
      <c r="AKQ223" s="593"/>
      <c r="AKR223" s="593"/>
      <c r="AKS223" s="593"/>
      <c r="AKT223" s="593"/>
      <c r="AKU223" s="593"/>
      <c r="AKV223" s="593"/>
      <c r="AKW223" s="593"/>
      <c r="AKX223" s="593"/>
      <c r="AKY223" s="593"/>
      <c r="AKZ223" s="593"/>
      <c r="ALA223" s="593"/>
      <c r="ALB223" s="593"/>
      <c r="ALC223" s="593"/>
      <c r="ALD223" s="593"/>
      <c r="ALE223" s="593"/>
      <c r="ALF223" s="593"/>
      <c r="ALG223" s="593"/>
      <c r="ALH223" s="593"/>
      <c r="ALI223" s="593"/>
      <c r="ALJ223" s="593"/>
      <c r="ALK223" s="593"/>
      <c r="ALL223" s="593"/>
      <c r="ALM223" s="593"/>
      <c r="ALN223" s="593"/>
      <c r="ALO223" s="593"/>
      <c r="ALP223" s="593"/>
      <c r="ALQ223" s="593"/>
      <c r="ALR223" s="593"/>
      <c r="ALS223" s="593"/>
      <c r="ALT223" s="593"/>
      <c r="ALU223" s="593"/>
      <c r="ALV223" s="593"/>
      <c r="ALW223" s="593"/>
      <c r="ALX223" s="593"/>
      <c r="ALY223" s="593"/>
      <c r="ALZ223" s="593"/>
      <c r="AMA223" s="593"/>
      <c r="AMB223" s="593"/>
      <c r="AMC223" s="593"/>
      <c r="AMD223" s="593"/>
      <c r="AME223" s="593"/>
      <c r="AMF223" s="593"/>
      <c r="AMG223" s="593"/>
      <c r="AMH223" s="593"/>
      <c r="AMI223" s="593"/>
      <c r="AMJ223" s="593"/>
      <c r="AMK223" s="593"/>
      <c r="AML223" s="593"/>
      <c r="AMM223" s="593"/>
      <c r="AMN223" s="593"/>
      <c r="AMO223" s="593"/>
      <c r="AMP223" s="593"/>
      <c r="AMQ223" s="593"/>
      <c r="AMR223" s="593"/>
      <c r="AMS223" s="593"/>
      <c r="AMT223" s="593"/>
      <c r="AMU223" s="593"/>
      <c r="AMV223" s="593"/>
      <c r="AMW223" s="593"/>
      <c r="AMX223" s="593"/>
      <c r="AMY223" s="593"/>
      <c r="AMZ223" s="593"/>
      <c r="ANA223" s="593"/>
      <c r="ANB223" s="593"/>
      <c r="ANC223" s="593"/>
      <c r="AND223" s="593"/>
      <c r="ANE223" s="593"/>
      <c r="ANF223" s="593"/>
      <c r="ANG223" s="593"/>
      <c r="ANH223" s="593"/>
      <c r="ANI223" s="593"/>
      <c r="ANJ223" s="593"/>
      <c r="ANK223" s="593"/>
      <c r="ANL223" s="593"/>
      <c r="ANM223" s="593"/>
      <c r="ANN223" s="593"/>
      <c r="ANO223" s="593"/>
      <c r="ANP223" s="593"/>
      <c r="ANQ223" s="593"/>
      <c r="ANR223" s="593"/>
      <c r="ANS223" s="593"/>
      <c r="ANT223" s="593"/>
      <c r="ANU223" s="593"/>
      <c r="ANV223" s="593"/>
      <c r="ANW223" s="593"/>
      <c r="ANX223" s="593"/>
      <c r="ANY223" s="593"/>
      <c r="ANZ223" s="593"/>
      <c r="AOA223" s="593"/>
      <c r="AOB223" s="593"/>
      <c r="AOC223" s="593"/>
      <c r="AOD223" s="593"/>
      <c r="AOE223" s="593"/>
      <c r="AOF223" s="593"/>
      <c r="AOG223" s="593"/>
      <c r="AOH223" s="593"/>
      <c r="AOI223" s="593"/>
      <c r="AOJ223" s="593"/>
      <c r="AOK223" s="593"/>
      <c r="AOL223" s="593"/>
      <c r="AOM223" s="593"/>
      <c r="AON223" s="593"/>
      <c r="AOO223" s="593"/>
      <c r="AOP223" s="593"/>
      <c r="AOQ223" s="593"/>
      <c r="AOR223" s="593"/>
      <c r="AOS223" s="593"/>
      <c r="AOT223" s="593"/>
      <c r="AOU223" s="593"/>
      <c r="AOV223" s="593"/>
      <c r="AOW223" s="593"/>
      <c r="AOX223" s="593"/>
      <c r="AOY223" s="593"/>
      <c r="AOZ223" s="593"/>
      <c r="APA223" s="593"/>
      <c r="APB223" s="593"/>
      <c r="APC223" s="593"/>
      <c r="APD223" s="593"/>
      <c r="APE223" s="593"/>
      <c r="APF223" s="593"/>
      <c r="APG223" s="593"/>
      <c r="APH223" s="593"/>
      <c r="API223" s="593"/>
      <c r="APJ223" s="593"/>
      <c r="APK223" s="593"/>
      <c r="APL223" s="593"/>
      <c r="APM223" s="593"/>
      <c r="APN223" s="593"/>
      <c r="APO223" s="593"/>
      <c r="APP223" s="593"/>
      <c r="APQ223" s="593"/>
      <c r="APR223" s="593"/>
      <c r="APS223" s="593"/>
      <c r="APT223" s="593"/>
      <c r="APU223" s="593"/>
      <c r="APV223" s="593"/>
      <c r="APW223" s="593"/>
      <c r="APX223" s="593"/>
      <c r="APY223" s="593"/>
      <c r="APZ223" s="593"/>
      <c r="AQA223" s="593"/>
      <c r="AQB223" s="593"/>
      <c r="AQC223" s="593"/>
      <c r="AQD223" s="593"/>
      <c r="AQE223" s="593"/>
      <c r="AQF223" s="593"/>
      <c r="AQG223" s="593"/>
      <c r="AQH223" s="593"/>
      <c r="AQI223" s="593"/>
      <c r="AQJ223" s="593"/>
      <c r="AQK223" s="593"/>
      <c r="AQL223" s="593"/>
      <c r="AQM223" s="593"/>
      <c r="AQN223" s="593"/>
      <c r="AQO223" s="593"/>
      <c r="AQP223" s="593"/>
      <c r="AQQ223" s="593"/>
      <c r="AQR223" s="593"/>
      <c r="AQS223" s="593"/>
      <c r="AQT223" s="593"/>
      <c r="AQU223" s="593"/>
      <c r="AQV223" s="593"/>
      <c r="AQW223" s="593"/>
      <c r="AQX223" s="593"/>
      <c r="AQY223" s="593"/>
      <c r="AQZ223" s="593"/>
      <c r="ARA223" s="593"/>
      <c r="ARB223" s="593"/>
      <c r="ARC223" s="593"/>
      <c r="ARD223" s="593"/>
      <c r="ARE223" s="593"/>
      <c r="ARF223" s="593"/>
      <c r="ARG223" s="593"/>
      <c r="ARH223" s="593"/>
      <c r="ARI223" s="593"/>
      <c r="ARJ223" s="593"/>
      <c r="ARK223" s="593"/>
      <c r="ARL223" s="593"/>
      <c r="ARM223" s="593"/>
      <c r="ARN223" s="593"/>
      <c r="ARO223" s="593"/>
      <c r="ARP223" s="593"/>
      <c r="ARQ223" s="593"/>
      <c r="ARR223" s="593"/>
      <c r="ARS223" s="593"/>
      <c r="ART223" s="593"/>
      <c r="ARU223" s="593"/>
      <c r="ARV223" s="593"/>
      <c r="ARW223" s="593"/>
      <c r="ARX223" s="593"/>
      <c r="ARY223" s="593"/>
      <c r="ARZ223" s="593"/>
      <c r="ASA223" s="593"/>
      <c r="ASB223" s="593"/>
      <c r="ASC223" s="593"/>
      <c r="ASD223" s="593"/>
      <c r="ASE223" s="593"/>
      <c r="ASF223" s="593"/>
      <c r="ASG223" s="593"/>
      <c r="ASH223" s="593"/>
      <c r="ASI223" s="593"/>
      <c r="ASJ223" s="593"/>
      <c r="ASK223" s="593"/>
      <c r="ASL223" s="593"/>
      <c r="ASM223" s="593"/>
      <c r="ASN223" s="593"/>
      <c r="ASO223" s="593"/>
      <c r="ASP223" s="593"/>
      <c r="ASQ223" s="593"/>
      <c r="ASR223" s="593"/>
      <c r="ASS223" s="593"/>
      <c r="AST223" s="593"/>
      <c r="ASU223" s="593"/>
      <c r="ASV223" s="593"/>
      <c r="ASW223" s="593"/>
      <c r="ASX223" s="593"/>
      <c r="ASY223" s="593"/>
      <c r="ASZ223" s="593"/>
      <c r="ATA223" s="593"/>
      <c r="ATB223" s="593"/>
      <c r="ATC223" s="593"/>
      <c r="ATD223" s="593"/>
      <c r="ATE223" s="593"/>
      <c r="ATF223" s="593"/>
      <c r="ATG223" s="593"/>
      <c r="ATH223" s="593"/>
      <c r="ATI223" s="593"/>
      <c r="ATJ223" s="593"/>
      <c r="ATK223" s="593"/>
      <c r="ATL223" s="593"/>
      <c r="ATM223" s="593"/>
      <c r="ATN223" s="593"/>
      <c r="ATO223" s="593"/>
      <c r="ATP223" s="593"/>
      <c r="ATQ223" s="593"/>
      <c r="ATR223" s="593"/>
      <c r="ATS223" s="593"/>
      <c r="ATT223" s="593"/>
      <c r="ATU223" s="593"/>
      <c r="ATV223" s="593"/>
      <c r="ATW223" s="593"/>
      <c r="ATX223" s="593"/>
      <c r="ATY223" s="593"/>
      <c r="ATZ223" s="593"/>
      <c r="AUA223" s="593"/>
      <c r="AUB223" s="593"/>
      <c r="AUC223" s="593"/>
      <c r="AUD223" s="593"/>
      <c r="AUE223" s="593"/>
      <c r="AUF223" s="593"/>
      <c r="AUG223" s="593"/>
      <c r="AUH223" s="593"/>
      <c r="AUI223" s="593"/>
      <c r="AUJ223" s="593"/>
      <c r="AUK223" s="593"/>
      <c r="AUL223" s="593"/>
      <c r="AUM223" s="593"/>
      <c r="AUN223" s="593"/>
      <c r="AUO223" s="593"/>
      <c r="AUP223" s="593"/>
      <c r="AUQ223" s="593"/>
      <c r="AUR223" s="593"/>
      <c r="AUS223" s="593"/>
      <c r="AUT223" s="593"/>
      <c r="AUU223" s="593"/>
      <c r="AUV223" s="593"/>
      <c r="AUW223" s="593"/>
      <c r="AUX223" s="593"/>
      <c r="AUY223" s="593"/>
      <c r="AUZ223" s="593"/>
      <c r="AVA223" s="593"/>
      <c r="AVB223" s="593"/>
      <c r="AVC223" s="593"/>
      <c r="AVD223" s="593"/>
      <c r="AVE223" s="593"/>
      <c r="AVF223" s="593"/>
      <c r="AVG223" s="593"/>
      <c r="AVH223" s="593"/>
      <c r="AVI223" s="593"/>
      <c r="AVJ223" s="593"/>
      <c r="AVK223" s="593"/>
      <c r="AVL223" s="593"/>
      <c r="AVM223" s="593"/>
      <c r="AVN223" s="593"/>
      <c r="AVO223" s="593"/>
      <c r="AVP223" s="593"/>
      <c r="AVQ223" s="593"/>
      <c r="AVR223" s="593"/>
      <c r="AVS223" s="593"/>
      <c r="AVT223" s="593"/>
      <c r="AVU223" s="593"/>
      <c r="AVV223" s="593"/>
      <c r="AVW223" s="593"/>
      <c r="AVX223" s="593"/>
      <c r="AVY223" s="593"/>
      <c r="AVZ223" s="593"/>
      <c r="AWA223" s="593"/>
      <c r="AWB223" s="593"/>
      <c r="AWC223" s="593"/>
      <c r="AWD223" s="593"/>
      <c r="AWE223" s="593"/>
      <c r="AWF223" s="593"/>
      <c r="AWG223" s="593"/>
      <c r="AWH223" s="593"/>
      <c r="AWI223" s="593"/>
      <c r="AWJ223" s="593"/>
      <c r="AWK223" s="593"/>
      <c r="AWL223" s="593"/>
      <c r="AWM223" s="593"/>
      <c r="AWN223" s="593"/>
      <c r="AWO223" s="593"/>
      <c r="AWP223" s="593"/>
      <c r="AWQ223" s="593"/>
      <c r="AWR223" s="593"/>
      <c r="AWS223" s="593"/>
      <c r="AWT223" s="593"/>
      <c r="AWU223" s="593"/>
      <c r="AWV223" s="593"/>
      <c r="AWW223" s="593"/>
      <c r="AWX223" s="593"/>
      <c r="AWY223" s="593"/>
      <c r="AWZ223" s="593"/>
      <c r="AXA223" s="593"/>
      <c r="AXB223" s="593"/>
      <c r="AXC223" s="593"/>
      <c r="AXD223" s="593"/>
      <c r="AXE223" s="593"/>
      <c r="AXF223" s="593"/>
      <c r="AXG223" s="593"/>
      <c r="AXH223" s="593"/>
      <c r="AXI223" s="593"/>
      <c r="AXJ223" s="593"/>
      <c r="AXK223" s="593"/>
      <c r="AXL223" s="593"/>
      <c r="AXM223" s="593"/>
      <c r="AXN223" s="593"/>
      <c r="AXO223" s="593"/>
      <c r="AXP223" s="593"/>
      <c r="AXQ223" s="593"/>
      <c r="AXR223" s="593"/>
      <c r="AXS223" s="593"/>
      <c r="AXT223" s="593"/>
      <c r="AXU223" s="593"/>
      <c r="AXV223" s="593"/>
      <c r="AXW223" s="593"/>
      <c r="AXX223" s="593"/>
      <c r="AXY223" s="593"/>
      <c r="AXZ223" s="593"/>
      <c r="AYA223" s="593"/>
      <c r="AYB223" s="593"/>
      <c r="AYC223" s="593"/>
      <c r="AYD223" s="593"/>
      <c r="AYE223" s="593"/>
      <c r="AYF223" s="593"/>
      <c r="AYG223" s="593"/>
      <c r="AYH223" s="593"/>
      <c r="AYI223" s="593"/>
      <c r="AYJ223" s="593"/>
      <c r="AYK223" s="593"/>
      <c r="AYL223" s="593"/>
      <c r="AYM223" s="593"/>
      <c r="AYN223" s="593"/>
      <c r="AYO223" s="593"/>
      <c r="AYP223" s="593"/>
      <c r="AYQ223" s="593"/>
      <c r="AYR223" s="593"/>
      <c r="AYS223" s="593"/>
      <c r="AYT223" s="593"/>
      <c r="AYU223" s="593"/>
      <c r="AYV223" s="593"/>
      <c r="AYW223" s="593"/>
      <c r="AYX223" s="593"/>
      <c r="AYY223" s="593"/>
      <c r="AYZ223" s="593"/>
      <c r="AZA223" s="593"/>
      <c r="AZB223" s="593"/>
      <c r="AZC223" s="593"/>
      <c r="AZD223" s="593"/>
      <c r="AZE223" s="593"/>
      <c r="AZF223" s="593"/>
      <c r="AZG223" s="593"/>
      <c r="AZH223" s="593"/>
      <c r="AZI223" s="593"/>
      <c r="AZJ223" s="593"/>
      <c r="AZK223" s="593"/>
      <c r="AZL223" s="593"/>
      <c r="AZM223" s="593"/>
      <c r="AZN223" s="593"/>
      <c r="AZO223" s="593"/>
      <c r="AZP223" s="593"/>
      <c r="AZQ223" s="593"/>
      <c r="AZR223" s="593"/>
      <c r="AZS223" s="593"/>
      <c r="AZT223" s="593"/>
      <c r="AZU223" s="593"/>
      <c r="AZV223" s="593"/>
      <c r="AZW223" s="593"/>
      <c r="AZX223" s="593"/>
      <c r="AZY223" s="593"/>
      <c r="AZZ223" s="593"/>
      <c r="BAA223" s="593"/>
      <c r="BAB223" s="593"/>
      <c r="BAC223" s="593"/>
      <c r="BAD223" s="593"/>
      <c r="BAE223" s="593"/>
      <c r="BAF223" s="593"/>
      <c r="BAG223" s="593"/>
      <c r="BAH223" s="593"/>
      <c r="BAI223" s="593"/>
      <c r="BAJ223" s="593"/>
      <c r="BAK223" s="593"/>
      <c r="BAL223" s="593"/>
      <c r="BAM223" s="593"/>
      <c r="BAN223" s="593"/>
      <c r="BAO223" s="593"/>
      <c r="BAP223" s="593"/>
      <c r="BAQ223" s="593"/>
      <c r="BAR223" s="593"/>
      <c r="BAS223" s="593"/>
      <c r="BAT223" s="593"/>
      <c r="BAU223" s="593"/>
      <c r="BAV223" s="593"/>
      <c r="BAW223" s="593"/>
      <c r="BAX223" s="593"/>
      <c r="BAY223" s="593"/>
      <c r="BAZ223" s="593"/>
      <c r="BBA223" s="593"/>
      <c r="BBB223" s="593"/>
      <c r="BBC223" s="593"/>
      <c r="BBD223" s="593"/>
      <c r="BBE223" s="593"/>
      <c r="BBF223" s="593"/>
      <c r="BBG223" s="593"/>
      <c r="BBH223" s="593"/>
      <c r="BBI223" s="593"/>
      <c r="BBJ223" s="593"/>
      <c r="BBK223" s="593"/>
      <c r="BBL223" s="593"/>
      <c r="BBM223" s="593"/>
      <c r="BBN223" s="593"/>
      <c r="BBO223" s="593"/>
      <c r="BBP223" s="593"/>
      <c r="BBQ223" s="593"/>
      <c r="BBR223" s="593"/>
      <c r="BBS223" s="593"/>
      <c r="BBT223" s="593"/>
      <c r="BBU223" s="593"/>
      <c r="BBV223" s="593"/>
      <c r="BBW223" s="593"/>
      <c r="BBX223" s="593"/>
      <c r="BBY223" s="593"/>
      <c r="BBZ223" s="593"/>
      <c r="BCA223" s="593"/>
      <c r="BCB223" s="593"/>
      <c r="BCC223" s="593"/>
      <c r="BCD223" s="593"/>
      <c r="BCE223" s="593"/>
      <c r="BCF223" s="593"/>
      <c r="BCG223" s="593"/>
      <c r="BCH223" s="593"/>
      <c r="BCI223" s="593"/>
      <c r="BCJ223" s="593"/>
      <c r="BCK223" s="593"/>
      <c r="BCL223" s="593"/>
      <c r="BCM223" s="593"/>
      <c r="BCN223" s="593"/>
      <c r="BCO223" s="593"/>
      <c r="BCP223" s="593"/>
      <c r="BCQ223" s="593"/>
      <c r="BCR223" s="593"/>
      <c r="BCS223" s="593"/>
      <c r="BCT223" s="593"/>
      <c r="BCU223" s="593"/>
      <c r="BCV223" s="593"/>
      <c r="BCW223" s="593"/>
      <c r="BCX223" s="593"/>
      <c r="BCY223" s="593"/>
      <c r="BCZ223" s="593"/>
      <c r="BDA223" s="593"/>
      <c r="BDB223" s="593"/>
      <c r="BDC223" s="593"/>
      <c r="BDD223" s="593"/>
      <c r="BDE223" s="593"/>
      <c r="BDF223" s="593"/>
      <c r="BDG223" s="593"/>
      <c r="BDH223" s="593"/>
      <c r="BDI223" s="593"/>
      <c r="BDJ223" s="593"/>
      <c r="BDK223" s="593"/>
      <c r="BDL223" s="593"/>
      <c r="BDM223" s="593"/>
      <c r="BDN223" s="593"/>
      <c r="BDO223" s="593"/>
      <c r="BDP223" s="593"/>
      <c r="BDQ223" s="593"/>
      <c r="BDR223" s="593"/>
      <c r="BDS223" s="593"/>
      <c r="BDT223" s="593"/>
      <c r="BDU223" s="593"/>
      <c r="BDV223" s="593"/>
      <c r="BDW223" s="593"/>
      <c r="BDX223" s="593"/>
      <c r="BDY223" s="593"/>
      <c r="BDZ223" s="593"/>
      <c r="BEA223" s="593"/>
      <c r="BEB223" s="593"/>
      <c r="BEC223" s="593"/>
      <c r="BED223" s="593"/>
      <c r="BEE223" s="593"/>
      <c r="BEF223" s="593"/>
      <c r="BEG223" s="593"/>
      <c r="BEH223" s="593"/>
      <c r="BEI223" s="593"/>
      <c r="BEJ223" s="593"/>
      <c r="BEK223" s="593"/>
      <c r="BEL223" s="593"/>
      <c r="BEM223" s="593"/>
      <c r="BEN223" s="593"/>
      <c r="BEO223" s="593"/>
      <c r="BEP223" s="593"/>
      <c r="BEQ223" s="593"/>
      <c r="BER223" s="593"/>
      <c r="BES223" s="593"/>
      <c r="BET223" s="593"/>
      <c r="BEU223" s="593"/>
      <c r="BEV223" s="593"/>
      <c r="BEW223" s="593"/>
      <c r="BEX223" s="593"/>
      <c r="BEY223" s="593"/>
      <c r="BEZ223" s="593"/>
      <c r="BFA223" s="593"/>
      <c r="BFB223" s="593"/>
      <c r="BFC223" s="593"/>
      <c r="BFD223" s="593"/>
      <c r="BFE223" s="593"/>
      <c r="BFF223" s="593"/>
      <c r="BFG223" s="593"/>
      <c r="BFH223" s="593"/>
      <c r="BFI223" s="593"/>
      <c r="BFJ223" s="593"/>
      <c r="BFK223" s="593"/>
      <c r="BFL223" s="593"/>
      <c r="BFM223" s="593"/>
      <c r="BFN223" s="593"/>
      <c r="BFO223" s="593"/>
      <c r="BFP223" s="593"/>
      <c r="BFQ223" s="593"/>
      <c r="BFR223" s="593"/>
      <c r="BFS223" s="593"/>
      <c r="BFT223" s="593"/>
      <c r="BFU223" s="593"/>
      <c r="BFV223" s="593"/>
      <c r="BFW223" s="593"/>
      <c r="BFX223" s="593"/>
      <c r="BFY223" s="593"/>
      <c r="BFZ223" s="593"/>
      <c r="BGA223" s="593"/>
      <c r="BGB223" s="593"/>
      <c r="BGC223" s="593"/>
      <c r="BGD223" s="593"/>
      <c r="BGE223" s="593"/>
      <c r="BGF223" s="593"/>
      <c r="BGG223" s="593"/>
      <c r="BGH223" s="593"/>
      <c r="BGI223" s="593"/>
      <c r="BGJ223" s="593"/>
      <c r="BGK223" s="593"/>
      <c r="BGL223" s="593"/>
      <c r="BGM223" s="593"/>
      <c r="BGN223" s="593"/>
      <c r="BGO223" s="593"/>
      <c r="BGP223" s="593"/>
      <c r="BGQ223" s="593"/>
      <c r="BGR223" s="593"/>
      <c r="BGS223" s="593"/>
      <c r="BGT223" s="593"/>
      <c r="BGU223" s="593"/>
      <c r="BGV223" s="593"/>
      <c r="BGW223" s="593"/>
      <c r="BGX223" s="593"/>
      <c r="BGY223" s="593"/>
      <c r="BGZ223" s="593"/>
      <c r="BHA223" s="593"/>
      <c r="BHB223" s="593"/>
      <c r="BHC223" s="593"/>
      <c r="BHD223" s="593"/>
      <c r="BHE223" s="593"/>
      <c r="BHF223" s="593"/>
      <c r="BHG223" s="593"/>
      <c r="BHH223" s="593"/>
      <c r="BHI223" s="593"/>
      <c r="BHJ223" s="593"/>
      <c r="BHK223" s="593"/>
      <c r="BHL223" s="593"/>
      <c r="BHM223" s="593"/>
      <c r="BHN223" s="593"/>
      <c r="BHO223" s="593"/>
      <c r="BHP223" s="593"/>
      <c r="BHQ223" s="593"/>
      <c r="BHR223" s="593"/>
      <c r="BHS223" s="593"/>
      <c r="BHT223" s="593"/>
      <c r="BHU223" s="593"/>
      <c r="BHV223" s="593"/>
      <c r="BHW223" s="593"/>
      <c r="BHX223" s="593"/>
      <c r="BHY223" s="593"/>
      <c r="BHZ223" s="593"/>
      <c r="BIA223" s="593"/>
      <c r="BIB223" s="593"/>
      <c r="BIC223" s="593"/>
      <c r="BID223" s="593"/>
      <c r="BIE223" s="593"/>
      <c r="BIF223" s="593"/>
      <c r="BIG223" s="593"/>
      <c r="BIH223" s="593"/>
      <c r="BII223" s="593"/>
      <c r="BIJ223" s="593"/>
      <c r="BIK223" s="593"/>
      <c r="BIL223" s="593"/>
      <c r="BIM223" s="593"/>
      <c r="BIN223" s="593"/>
      <c r="BIO223" s="593"/>
      <c r="BIP223" s="593"/>
      <c r="BIQ223" s="593"/>
      <c r="BIR223" s="593"/>
      <c r="BIS223" s="593"/>
      <c r="BIT223" s="593"/>
      <c r="BIU223" s="593"/>
      <c r="BIV223" s="593"/>
      <c r="BIW223" s="593"/>
      <c r="BIX223" s="593"/>
      <c r="BIY223" s="593"/>
      <c r="BIZ223" s="593"/>
      <c r="BJA223" s="593"/>
      <c r="BJB223" s="593"/>
      <c r="BJC223" s="593"/>
      <c r="BJD223" s="593"/>
      <c r="BJE223" s="593"/>
      <c r="BJF223" s="593"/>
      <c r="BJG223" s="593"/>
      <c r="BJH223" s="593"/>
      <c r="BJI223" s="593"/>
      <c r="BJJ223" s="593"/>
      <c r="BJK223" s="593"/>
      <c r="BJL223" s="593"/>
      <c r="BJM223" s="593"/>
      <c r="BJN223" s="593"/>
      <c r="BJO223" s="593"/>
      <c r="BJP223" s="593"/>
      <c r="BJQ223" s="593"/>
      <c r="BJR223" s="593"/>
      <c r="BJS223" s="593"/>
      <c r="BJT223" s="593"/>
      <c r="BJU223" s="593"/>
      <c r="BJV223" s="593"/>
      <c r="BJW223" s="593"/>
      <c r="BJX223" s="593"/>
      <c r="BJY223" s="593"/>
      <c r="BJZ223" s="593"/>
      <c r="BKA223" s="593"/>
      <c r="BKB223" s="593"/>
      <c r="BKC223" s="593"/>
      <c r="BKD223" s="593"/>
      <c r="BKE223" s="593"/>
      <c r="BKF223" s="593"/>
      <c r="BKG223" s="593"/>
      <c r="BKH223" s="593"/>
      <c r="BKI223" s="593"/>
      <c r="BKJ223" s="593"/>
      <c r="BKK223" s="593"/>
      <c r="BKL223" s="593"/>
      <c r="BKM223" s="593"/>
      <c r="BKN223" s="593"/>
      <c r="BKO223" s="593"/>
      <c r="BKP223" s="593"/>
      <c r="BKQ223" s="593"/>
      <c r="BKR223" s="593"/>
      <c r="BKS223" s="593"/>
      <c r="BKT223" s="593"/>
      <c r="BKU223" s="593"/>
      <c r="BKV223" s="593"/>
      <c r="BKW223" s="593"/>
      <c r="BKX223" s="593"/>
      <c r="BKY223" s="593"/>
      <c r="BKZ223" s="593"/>
      <c r="BLA223" s="593"/>
      <c r="BLB223" s="593"/>
      <c r="BLC223" s="593"/>
      <c r="BLD223" s="593"/>
      <c r="BLE223" s="593"/>
      <c r="BLF223" s="593"/>
      <c r="BLG223" s="593"/>
      <c r="BLH223" s="593"/>
      <c r="BLI223" s="593"/>
      <c r="BLJ223" s="593"/>
      <c r="BLK223" s="593"/>
      <c r="BLL223" s="593"/>
      <c r="BLM223" s="593"/>
      <c r="BLN223" s="593"/>
      <c r="BLO223" s="593"/>
      <c r="BLP223" s="593"/>
      <c r="BLQ223" s="593"/>
      <c r="BLR223" s="593"/>
      <c r="BLS223" s="593"/>
      <c r="BLT223" s="593"/>
      <c r="BLU223" s="593"/>
      <c r="BLV223" s="593"/>
      <c r="BLW223" s="593"/>
      <c r="BLX223" s="593"/>
      <c r="BLY223" s="593"/>
      <c r="BLZ223" s="593"/>
      <c r="BMA223" s="593"/>
      <c r="BMB223" s="593"/>
      <c r="BMC223" s="593"/>
      <c r="BMD223" s="593"/>
      <c r="BME223" s="593"/>
      <c r="BMF223" s="593"/>
      <c r="BMG223" s="593"/>
      <c r="BMH223" s="593"/>
      <c r="BMI223" s="593"/>
      <c r="BMJ223" s="593"/>
      <c r="BMK223" s="593"/>
      <c r="BML223" s="593"/>
      <c r="BMM223" s="593"/>
      <c r="BMN223" s="593"/>
      <c r="BMO223" s="593"/>
      <c r="BMP223" s="593"/>
      <c r="BMQ223" s="593"/>
      <c r="BMR223" s="593"/>
      <c r="BMS223" s="593"/>
      <c r="BMT223" s="593"/>
      <c r="BMU223" s="593"/>
      <c r="BMV223" s="593"/>
      <c r="BMW223" s="593"/>
      <c r="BMX223" s="593"/>
      <c r="BMY223" s="593"/>
      <c r="BMZ223" s="593"/>
      <c r="BNA223" s="593"/>
      <c r="BNB223" s="593"/>
      <c r="BNC223" s="593"/>
      <c r="BND223" s="593"/>
      <c r="BNE223" s="593"/>
      <c r="BNF223" s="593"/>
      <c r="BNG223" s="593"/>
      <c r="BNH223" s="593"/>
      <c r="BNI223" s="593"/>
      <c r="BNJ223" s="593"/>
      <c r="BNK223" s="593"/>
      <c r="BNL223" s="593"/>
      <c r="BNM223" s="593"/>
      <c r="BNN223" s="593"/>
      <c r="BNO223" s="593"/>
      <c r="BNP223" s="593"/>
      <c r="BNQ223" s="593"/>
      <c r="BNR223" s="593"/>
      <c r="BNS223" s="593"/>
      <c r="BNT223" s="593"/>
      <c r="BNU223" s="593"/>
      <c r="BNV223" s="593"/>
      <c r="BNW223" s="593"/>
      <c r="BNX223" s="593"/>
      <c r="BNY223" s="593"/>
      <c r="BNZ223" s="593"/>
      <c r="BOA223" s="593"/>
      <c r="BOB223" s="593"/>
      <c r="BOC223" s="593"/>
      <c r="BOD223" s="593"/>
      <c r="BOE223" s="593"/>
      <c r="BOF223" s="593"/>
      <c r="BOG223" s="593"/>
      <c r="BOH223" s="593"/>
      <c r="BOI223" s="593"/>
      <c r="BOJ223" s="593"/>
      <c r="BOK223" s="593"/>
      <c r="BOL223" s="593"/>
      <c r="BOM223" s="593"/>
      <c r="BON223" s="593"/>
      <c r="BOO223" s="593"/>
      <c r="BOP223" s="593"/>
      <c r="BOQ223" s="593"/>
      <c r="BOR223" s="593"/>
      <c r="BOS223" s="593"/>
      <c r="BOT223" s="593"/>
      <c r="BOU223" s="593"/>
      <c r="BOV223" s="593"/>
      <c r="BOW223" s="593"/>
      <c r="BOX223" s="593"/>
      <c r="BOY223" s="593"/>
      <c r="BOZ223" s="593"/>
      <c r="BPA223" s="593"/>
      <c r="BPB223" s="593"/>
      <c r="BPC223" s="593"/>
      <c r="BPD223" s="593"/>
      <c r="BPE223" s="593"/>
      <c r="BPF223" s="593"/>
      <c r="BPG223" s="593"/>
      <c r="BPH223" s="593"/>
      <c r="BPI223" s="593"/>
      <c r="BPJ223" s="593"/>
      <c r="BPK223" s="593"/>
      <c r="BPL223" s="593"/>
      <c r="BPM223" s="593"/>
      <c r="BPN223" s="593"/>
      <c r="BPO223" s="593"/>
      <c r="BPP223" s="593"/>
      <c r="BPQ223" s="593"/>
      <c r="BPR223" s="593"/>
      <c r="BPS223" s="593"/>
      <c r="BPT223" s="593"/>
      <c r="BPU223" s="593"/>
      <c r="BPV223" s="593"/>
      <c r="BPW223" s="593"/>
      <c r="BPX223" s="593"/>
      <c r="BPY223" s="593"/>
      <c r="BPZ223" s="593"/>
      <c r="BQA223" s="593"/>
      <c r="BQB223" s="593"/>
      <c r="BQC223" s="593"/>
      <c r="BQD223" s="593"/>
      <c r="BQE223" s="593"/>
      <c r="BQF223" s="593"/>
      <c r="BQG223" s="593"/>
      <c r="BQH223" s="593"/>
      <c r="BQI223" s="593"/>
      <c r="BQJ223" s="593"/>
      <c r="BQK223" s="593"/>
      <c r="BQL223" s="593"/>
      <c r="BQM223" s="593"/>
      <c r="BQN223" s="593"/>
      <c r="BQO223" s="593"/>
      <c r="BQP223" s="593"/>
      <c r="BQQ223" s="593"/>
      <c r="BQR223" s="593"/>
      <c r="BQS223" s="593"/>
      <c r="BQT223" s="593"/>
      <c r="BQU223" s="593"/>
      <c r="BQV223" s="593"/>
      <c r="BQW223" s="593"/>
      <c r="BQX223" s="593"/>
      <c r="BQY223" s="593"/>
      <c r="BQZ223" s="593"/>
      <c r="BRA223" s="593"/>
      <c r="BRB223" s="593"/>
      <c r="BRC223" s="593"/>
      <c r="BRD223" s="593"/>
      <c r="BRE223" s="593"/>
      <c r="BRF223" s="593"/>
      <c r="BRG223" s="593"/>
      <c r="BRH223" s="593"/>
      <c r="BRI223" s="593"/>
      <c r="BRJ223" s="593"/>
      <c r="BRK223" s="593"/>
      <c r="BRL223" s="593"/>
      <c r="BRM223" s="593"/>
      <c r="BRN223" s="593"/>
      <c r="BRO223" s="593"/>
      <c r="BRP223" s="593"/>
      <c r="BRQ223" s="593"/>
      <c r="BRR223" s="593"/>
      <c r="BRS223" s="593"/>
      <c r="BRT223" s="593"/>
      <c r="BRU223" s="593"/>
      <c r="BRV223" s="593"/>
      <c r="BRW223" s="593"/>
      <c r="BRX223" s="593"/>
      <c r="BRY223" s="593"/>
      <c r="BRZ223" s="593"/>
      <c r="BSA223" s="593"/>
      <c r="BSB223" s="593"/>
      <c r="BSC223" s="593"/>
      <c r="BSD223" s="593"/>
      <c r="BSE223" s="593"/>
      <c r="BSF223" s="593"/>
      <c r="BSG223" s="593"/>
      <c r="BSH223" s="593"/>
      <c r="BSI223" s="593"/>
      <c r="BSJ223" s="593"/>
      <c r="BSK223" s="593"/>
      <c r="BSL223" s="593"/>
      <c r="BSM223" s="593"/>
      <c r="BSN223" s="593"/>
      <c r="BSO223" s="593"/>
      <c r="BSP223" s="593"/>
      <c r="BSQ223" s="593"/>
      <c r="BSR223" s="593"/>
      <c r="BSS223" s="593"/>
      <c r="BST223" s="593"/>
      <c r="BSU223" s="593"/>
      <c r="BSV223" s="593"/>
      <c r="BSW223" s="593"/>
      <c r="BSX223" s="593"/>
      <c r="BSY223" s="593"/>
      <c r="BSZ223" s="593"/>
      <c r="BTA223" s="593"/>
      <c r="BTB223" s="593"/>
      <c r="BTC223" s="593"/>
      <c r="BTD223" s="593"/>
      <c r="BTE223" s="593"/>
      <c r="BTF223" s="593"/>
      <c r="BTG223" s="593"/>
      <c r="BTH223" s="593"/>
      <c r="BTI223" s="593"/>
      <c r="BTJ223" s="593"/>
      <c r="BTK223" s="593"/>
      <c r="BTL223" s="593"/>
      <c r="BTM223" s="593"/>
      <c r="BTN223" s="593"/>
      <c r="BTO223" s="593"/>
      <c r="BTP223" s="593"/>
      <c r="BTQ223" s="593"/>
      <c r="BTR223" s="593"/>
      <c r="BTS223" s="593"/>
      <c r="BTT223" s="593"/>
      <c r="BTU223" s="593"/>
      <c r="BTV223" s="593"/>
      <c r="BTW223" s="593"/>
      <c r="BTX223" s="593"/>
      <c r="BTY223" s="593"/>
      <c r="BTZ223" s="593"/>
      <c r="BUA223" s="593"/>
      <c r="BUB223" s="593"/>
      <c r="BUC223" s="593"/>
      <c r="BUD223" s="593"/>
      <c r="BUE223" s="593"/>
      <c r="BUF223" s="593"/>
      <c r="BUG223" s="593"/>
      <c r="BUH223" s="593"/>
      <c r="BUI223" s="593"/>
      <c r="BUJ223" s="593"/>
      <c r="BUK223" s="593"/>
      <c r="BUL223" s="593"/>
      <c r="BUM223" s="593"/>
      <c r="BUN223" s="593"/>
      <c r="BUO223" s="593"/>
      <c r="BUP223" s="593"/>
      <c r="BUQ223" s="593"/>
      <c r="BUR223" s="593"/>
      <c r="BUS223" s="593"/>
      <c r="BUT223" s="593"/>
      <c r="BUU223" s="593"/>
      <c r="BUV223" s="593"/>
      <c r="BUW223" s="593"/>
      <c r="BUX223" s="593"/>
      <c r="BUY223" s="593"/>
      <c r="BUZ223" s="593"/>
      <c r="BVA223" s="593"/>
      <c r="BVB223" s="593"/>
      <c r="BVC223" s="593"/>
      <c r="BVD223" s="593"/>
      <c r="BVE223" s="593"/>
      <c r="BVF223" s="593"/>
      <c r="BVG223" s="593"/>
      <c r="BVH223" s="593"/>
      <c r="BVI223" s="593"/>
      <c r="BVJ223" s="593"/>
      <c r="BVK223" s="593"/>
      <c r="BVL223" s="593"/>
      <c r="BVM223" s="593"/>
      <c r="BVN223" s="593"/>
      <c r="BVO223" s="593"/>
      <c r="BVP223" s="593"/>
      <c r="BVQ223" s="593"/>
      <c r="BVR223" s="593"/>
      <c r="BVS223" s="593"/>
      <c r="BVT223" s="593"/>
      <c r="BVU223" s="593"/>
      <c r="BVV223" s="593"/>
      <c r="BVW223" s="593"/>
      <c r="BVX223" s="593"/>
      <c r="BVY223" s="593"/>
      <c r="BVZ223" s="593"/>
      <c r="BWA223" s="593"/>
      <c r="BWB223" s="593"/>
      <c r="BWC223" s="593"/>
      <c r="BWD223" s="593"/>
      <c r="BWE223" s="593"/>
      <c r="BWF223" s="593"/>
      <c r="BWG223" s="593"/>
      <c r="BWH223" s="593"/>
      <c r="BWI223" s="593"/>
      <c r="BWJ223" s="593"/>
      <c r="BWK223" s="593"/>
      <c r="BWL223" s="593"/>
      <c r="BWM223" s="593"/>
      <c r="BWN223" s="593"/>
      <c r="BWO223" s="593"/>
      <c r="BWP223" s="593"/>
      <c r="BWQ223" s="593"/>
      <c r="BWR223" s="593"/>
      <c r="BWS223" s="593"/>
      <c r="BWT223" s="593"/>
      <c r="BWU223" s="593"/>
      <c r="BWV223" s="593"/>
      <c r="BWW223" s="593"/>
      <c r="BWX223" s="593"/>
      <c r="BWY223" s="593"/>
      <c r="BWZ223" s="593"/>
      <c r="BXA223" s="593"/>
      <c r="BXB223" s="593"/>
      <c r="BXC223" s="593"/>
      <c r="BXD223" s="593"/>
      <c r="BXE223" s="593"/>
      <c r="BXF223" s="593"/>
      <c r="BXG223" s="593"/>
      <c r="BXH223" s="593"/>
      <c r="BXI223" s="593"/>
      <c r="BXJ223" s="593"/>
      <c r="BXK223" s="593"/>
      <c r="BXL223" s="593"/>
      <c r="BXM223" s="593"/>
      <c r="BXN223" s="593"/>
      <c r="BXO223" s="593"/>
      <c r="BXP223" s="593"/>
      <c r="BXQ223" s="593"/>
      <c r="BXR223" s="593"/>
      <c r="BXS223" s="593"/>
      <c r="BXT223" s="593"/>
      <c r="BXU223" s="593"/>
      <c r="BXV223" s="593"/>
      <c r="BXW223" s="593"/>
      <c r="BXX223" s="593"/>
      <c r="BXY223" s="593"/>
      <c r="BXZ223" s="593"/>
      <c r="BYA223" s="593"/>
      <c r="BYB223" s="593"/>
      <c r="BYC223" s="593"/>
      <c r="BYD223" s="593"/>
      <c r="BYE223" s="593"/>
      <c r="BYF223" s="593"/>
      <c r="BYG223" s="593"/>
      <c r="BYH223" s="593"/>
      <c r="BYI223" s="593"/>
      <c r="BYJ223" s="593"/>
      <c r="BYK223" s="593"/>
      <c r="BYL223" s="593"/>
      <c r="BYM223" s="593"/>
      <c r="BYN223" s="593"/>
      <c r="BYO223" s="593"/>
      <c r="BYP223" s="593"/>
      <c r="BYQ223" s="593"/>
      <c r="BYR223" s="593"/>
      <c r="BYS223" s="593"/>
      <c r="BYT223" s="593"/>
      <c r="BYU223" s="593"/>
      <c r="BYV223" s="593"/>
      <c r="BYW223" s="593"/>
      <c r="BYX223" s="593"/>
      <c r="BYY223" s="593"/>
      <c r="BYZ223" s="593"/>
      <c r="BZA223" s="593"/>
      <c r="BZB223" s="593"/>
      <c r="BZC223" s="593"/>
      <c r="BZD223" s="593"/>
      <c r="BZE223" s="593"/>
      <c r="BZF223" s="593"/>
      <c r="BZG223" s="593"/>
      <c r="BZH223" s="593"/>
      <c r="BZI223" s="593"/>
      <c r="BZJ223" s="593"/>
      <c r="BZK223" s="593"/>
      <c r="BZL223" s="593"/>
      <c r="BZM223" s="593"/>
      <c r="BZN223" s="593"/>
      <c r="BZO223" s="593"/>
      <c r="BZP223" s="593"/>
      <c r="BZQ223" s="593"/>
      <c r="BZR223" s="593"/>
      <c r="BZS223" s="593"/>
      <c r="BZT223" s="593"/>
      <c r="BZU223" s="593"/>
      <c r="BZV223" s="593"/>
      <c r="BZW223" s="593"/>
      <c r="BZX223" s="593"/>
      <c r="BZY223" s="593"/>
      <c r="BZZ223" s="593"/>
      <c r="CAA223" s="593"/>
      <c r="CAB223" s="593"/>
      <c r="CAC223" s="593"/>
      <c r="CAD223" s="593"/>
      <c r="CAE223" s="593"/>
      <c r="CAF223" s="593"/>
      <c r="CAG223" s="593"/>
      <c r="CAH223" s="593"/>
      <c r="CAI223" s="593"/>
      <c r="CAJ223" s="593"/>
      <c r="CAK223" s="593"/>
      <c r="CAL223" s="593"/>
      <c r="CAM223" s="593"/>
      <c r="CAN223" s="593"/>
      <c r="CAO223" s="593"/>
      <c r="CAP223" s="593"/>
      <c r="CAQ223" s="593"/>
      <c r="CAR223" s="593"/>
      <c r="CAS223" s="593"/>
      <c r="CAT223" s="593"/>
      <c r="CAU223" s="593"/>
      <c r="CAV223" s="593"/>
      <c r="CAW223" s="593"/>
      <c r="CAX223" s="593"/>
      <c r="CAY223" s="593"/>
      <c r="CAZ223" s="593"/>
      <c r="CBA223" s="593"/>
      <c r="CBB223" s="593"/>
      <c r="CBC223" s="593"/>
      <c r="CBD223" s="593"/>
      <c r="CBE223" s="593"/>
      <c r="CBF223" s="593"/>
      <c r="CBG223" s="593"/>
      <c r="CBH223" s="593"/>
      <c r="CBI223" s="593"/>
      <c r="CBJ223" s="593"/>
      <c r="CBK223" s="593"/>
      <c r="CBL223" s="593"/>
      <c r="CBM223" s="593"/>
      <c r="CBN223" s="593"/>
      <c r="CBO223" s="593"/>
      <c r="CBP223" s="593"/>
      <c r="CBQ223" s="593"/>
      <c r="CBR223" s="593"/>
      <c r="CBS223" s="593"/>
      <c r="CBT223" s="593"/>
      <c r="CBU223" s="593"/>
      <c r="CBV223" s="593"/>
      <c r="CBW223" s="593"/>
      <c r="CBX223" s="593"/>
      <c r="CBY223" s="593"/>
      <c r="CBZ223" s="593"/>
      <c r="CCA223" s="593"/>
      <c r="CCB223" s="593"/>
      <c r="CCC223" s="593"/>
      <c r="CCD223" s="593"/>
      <c r="CCE223" s="593"/>
      <c r="CCF223" s="593"/>
      <c r="CCG223" s="593"/>
      <c r="CCH223" s="593"/>
      <c r="CCI223" s="593"/>
      <c r="CCJ223" s="593"/>
      <c r="CCK223" s="593"/>
      <c r="CCL223" s="593"/>
      <c r="CCM223" s="593"/>
      <c r="CCN223" s="593"/>
      <c r="CCO223" s="593"/>
      <c r="CCP223" s="593"/>
      <c r="CCQ223" s="593"/>
      <c r="CCR223" s="593"/>
      <c r="CCS223" s="593"/>
      <c r="CCT223" s="593"/>
      <c r="CCU223" s="593"/>
      <c r="CCV223" s="593"/>
      <c r="CCW223" s="593"/>
      <c r="CCX223" s="593"/>
      <c r="CCY223" s="593"/>
      <c r="CCZ223" s="593"/>
      <c r="CDA223" s="593"/>
      <c r="CDB223" s="593"/>
      <c r="CDC223" s="593"/>
      <c r="CDD223" s="593"/>
      <c r="CDE223" s="593"/>
      <c r="CDF223" s="593"/>
      <c r="CDG223" s="593"/>
      <c r="CDH223" s="593"/>
      <c r="CDI223" s="593"/>
      <c r="CDJ223" s="593"/>
      <c r="CDK223" s="593"/>
      <c r="CDL223" s="593"/>
      <c r="CDM223" s="593"/>
      <c r="CDN223" s="593"/>
      <c r="CDO223" s="593"/>
      <c r="CDP223" s="593"/>
      <c r="CDQ223" s="593"/>
      <c r="CDR223" s="593"/>
      <c r="CDS223" s="593"/>
      <c r="CDT223" s="593"/>
      <c r="CDU223" s="593"/>
      <c r="CDV223" s="593"/>
      <c r="CDW223" s="593"/>
      <c r="CDX223" s="593"/>
      <c r="CDY223" s="593"/>
      <c r="CDZ223" s="593"/>
      <c r="CEA223" s="593"/>
      <c r="CEB223" s="593"/>
      <c r="CEC223" s="593"/>
      <c r="CED223" s="593"/>
      <c r="CEE223" s="593"/>
      <c r="CEF223" s="593"/>
      <c r="CEG223" s="593"/>
      <c r="CEH223" s="593"/>
      <c r="CEI223" s="593"/>
      <c r="CEJ223" s="593"/>
      <c r="CEK223" s="593"/>
      <c r="CEL223" s="593"/>
      <c r="CEM223" s="593"/>
      <c r="CEN223" s="593"/>
      <c r="CEO223" s="593"/>
      <c r="CEP223" s="593"/>
      <c r="CEQ223" s="593"/>
      <c r="CER223" s="593"/>
      <c r="CES223" s="593"/>
      <c r="CET223" s="593"/>
      <c r="CEU223" s="593"/>
      <c r="CEV223" s="593"/>
      <c r="CEW223" s="593"/>
      <c r="CEX223" s="593"/>
      <c r="CEY223" s="593"/>
      <c r="CEZ223" s="593"/>
      <c r="CFA223" s="593"/>
      <c r="CFB223" s="593"/>
      <c r="CFC223" s="593"/>
      <c r="CFD223" s="593"/>
      <c r="CFE223" s="593"/>
      <c r="CFF223" s="593"/>
      <c r="CFG223" s="593"/>
      <c r="CFH223" s="593"/>
      <c r="CFI223" s="593"/>
      <c r="CFJ223" s="593"/>
      <c r="CFK223" s="593"/>
      <c r="CFL223" s="593"/>
      <c r="CFM223" s="593"/>
      <c r="CFN223" s="593"/>
      <c r="CFO223" s="593"/>
      <c r="CFP223" s="593"/>
      <c r="CFQ223" s="593"/>
      <c r="CFR223" s="593"/>
      <c r="CFS223" s="593"/>
      <c r="CFT223" s="593"/>
      <c r="CFU223" s="593"/>
      <c r="CFV223" s="593"/>
      <c r="CFW223" s="593"/>
      <c r="CFX223" s="593"/>
      <c r="CFY223" s="593"/>
      <c r="CFZ223" s="593"/>
      <c r="CGA223" s="593"/>
      <c r="CGB223" s="593"/>
      <c r="CGC223" s="593"/>
      <c r="CGD223" s="593"/>
      <c r="CGE223" s="593"/>
      <c r="CGF223" s="593"/>
      <c r="CGG223" s="593"/>
      <c r="CGH223" s="593"/>
      <c r="CGI223" s="593"/>
      <c r="CGJ223" s="593"/>
      <c r="CGK223" s="593"/>
      <c r="CGL223" s="593"/>
      <c r="CGM223" s="593"/>
      <c r="CGN223" s="593"/>
      <c r="CGO223" s="593"/>
      <c r="CGP223" s="593"/>
      <c r="CGQ223" s="593"/>
      <c r="CGR223" s="593"/>
      <c r="CGS223" s="593"/>
      <c r="CGT223" s="593"/>
      <c r="CGU223" s="593"/>
      <c r="CGV223" s="593"/>
      <c r="CGW223" s="593"/>
      <c r="CGX223" s="593"/>
      <c r="CGY223" s="593"/>
      <c r="CGZ223" s="593"/>
      <c r="CHA223" s="593"/>
      <c r="CHB223" s="593"/>
      <c r="CHC223" s="593"/>
      <c r="CHD223" s="593"/>
      <c r="CHE223" s="593"/>
      <c r="CHF223" s="593"/>
      <c r="CHG223" s="593"/>
      <c r="CHH223" s="593"/>
      <c r="CHI223" s="593"/>
      <c r="CHJ223" s="593"/>
      <c r="CHK223" s="593"/>
      <c r="CHL223" s="593"/>
      <c r="CHM223" s="593"/>
      <c r="CHN223" s="593"/>
      <c r="CHO223" s="593"/>
      <c r="CHP223" s="593"/>
      <c r="CHQ223" s="593"/>
      <c r="CHR223" s="593"/>
      <c r="CHS223" s="593"/>
      <c r="CHT223" s="593"/>
      <c r="CHU223" s="593"/>
      <c r="CHV223" s="593"/>
      <c r="CHW223" s="593"/>
      <c r="CHX223" s="593"/>
      <c r="CHY223" s="593"/>
      <c r="CHZ223" s="593"/>
      <c r="CIA223" s="593"/>
      <c r="CIB223" s="593"/>
      <c r="CIC223" s="593"/>
      <c r="CID223" s="593"/>
      <c r="CIE223" s="593"/>
      <c r="CIF223" s="593"/>
      <c r="CIG223" s="593"/>
      <c r="CIH223" s="593"/>
      <c r="CII223" s="593"/>
      <c r="CIJ223" s="593"/>
      <c r="CIK223" s="593"/>
      <c r="CIL223" s="593"/>
      <c r="CIM223" s="593"/>
      <c r="CIN223" s="593"/>
      <c r="CIO223" s="593"/>
      <c r="CIP223" s="593"/>
      <c r="CIQ223" s="593"/>
      <c r="CIR223" s="593"/>
      <c r="CIS223" s="593"/>
      <c r="CIT223" s="593"/>
      <c r="CIU223" s="593"/>
      <c r="CIV223" s="593"/>
      <c r="CIW223" s="593"/>
      <c r="CIX223" s="593"/>
      <c r="CIY223" s="593"/>
      <c r="CIZ223" s="593"/>
      <c r="CJA223" s="593"/>
      <c r="CJB223" s="593"/>
      <c r="CJC223" s="593"/>
      <c r="CJD223" s="593"/>
      <c r="CJE223" s="593"/>
      <c r="CJF223" s="593"/>
      <c r="CJG223" s="593"/>
      <c r="CJH223" s="593"/>
      <c r="CJI223" s="593"/>
      <c r="CJJ223" s="593"/>
      <c r="CJK223" s="593"/>
      <c r="CJL223" s="593"/>
      <c r="CJM223" s="593"/>
      <c r="CJN223" s="593"/>
      <c r="CJO223" s="593"/>
      <c r="CJP223" s="593"/>
      <c r="CJQ223" s="593"/>
      <c r="CJR223" s="593"/>
      <c r="CJS223" s="593"/>
      <c r="CJT223" s="593"/>
      <c r="CJU223" s="593"/>
      <c r="CJV223" s="593"/>
      <c r="CJW223" s="593"/>
      <c r="CJX223" s="593"/>
      <c r="CJY223" s="593"/>
      <c r="CJZ223" s="593"/>
      <c r="CKA223" s="593"/>
      <c r="CKB223" s="593"/>
      <c r="CKC223" s="593"/>
      <c r="CKD223" s="593"/>
      <c r="CKE223" s="593"/>
      <c r="CKF223" s="593"/>
      <c r="CKG223" s="593"/>
      <c r="CKH223" s="593"/>
      <c r="CKI223" s="593"/>
      <c r="CKJ223" s="593"/>
      <c r="CKK223" s="593"/>
      <c r="CKL223" s="593"/>
      <c r="CKM223" s="593"/>
      <c r="CKN223" s="593"/>
      <c r="CKO223" s="593"/>
      <c r="CKP223" s="593"/>
      <c r="CKQ223" s="593"/>
      <c r="CKR223" s="593"/>
      <c r="CKS223" s="593"/>
      <c r="CKT223" s="593"/>
      <c r="CKU223" s="593"/>
      <c r="CKV223" s="593"/>
      <c r="CKW223" s="593"/>
      <c r="CKX223" s="593"/>
      <c r="CKY223" s="593"/>
      <c r="CKZ223" s="593"/>
      <c r="CLA223" s="593"/>
      <c r="CLB223" s="593"/>
      <c r="CLC223" s="593"/>
      <c r="CLD223" s="593"/>
      <c r="CLE223" s="593"/>
      <c r="CLF223" s="593"/>
      <c r="CLG223" s="593"/>
      <c r="CLH223" s="593"/>
      <c r="CLI223" s="593"/>
      <c r="CLJ223" s="593"/>
      <c r="CLK223" s="593"/>
      <c r="CLL223" s="593"/>
      <c r="CLM223" s="593"/>
      <c r="CLN223" s="593"/>
      <c r="CLO223" s="593"/>
      <c r="CLP223" s="593"/>
      <c r="CLQ223" s="593"/>
      <c r="CLR223" s="593"/>
      <c r="CLS223" s="593"/>
      <c r="CLT223" s="593"/>
      <c r="CLU223" s="593"/>
      <c r="CLV223" s="593"/>
      <c r="CLW223" s="593"/>
      <c r="CLX223" s="593"/>
      <c r="CLY223" s="593"/>
      <c r="CLZ223" s="593"/>
      <c r="CMA223" s="593"/>
      <c r="CMB223" s="593"/>
      <c r="CMC223" s="593"/>
      <c r="CMD223" s="593"/>
      <c r="CME223" s="593"/>
      <c r="CMF223" s="593"/>
      <c r="CMG223" s="593"/>
      <c r="CMH223" s="593"/>
      <c r="CMI223" s="593"/>
      <c r="CMJ223" s="593"/>
      <c r="CMK223" s="593"/>
      <c r="CML223" s="593"/>
      <c r="CMM223" s="593"/>
      <c r="CMN223" s="593"/>
      <c r="CMO223" s="593"/>
      <c r="CMP223" s="593"/>
      <c r="CMQ223" s="593"/>
      <c r="CMR223" s="593"/>
      <c r="CMS223" s="593"/>
      <c r="CMT223" s="593"/>
      <c r="CMU223" s="593"/>
      <c r="CMV223" s="593"/>
      <c r="CMW223" s="593"/>
      <c r="CMX223" s="593"/>
      <c r="CMY223" s="593"/>
      <c r="CMZ223" s="593"/>
      <c r="CNA223" s="593"/>
      <c r="CNB223" s="593"/>
      <c r="CNC223" s="593"/>
      <c r="CND223" s="593"/>
      <c r="CNE223" s="593"/>
      <c r="CNF223" s="593"/>
      <c r="CNG223" s="593"/>
      <c r="CNH223" s="593"/>
      <c r="CNI223" s="593"/>
      <c r="CNJ223" s="593"/>
      <c r="CNK223" s="593"/>
      <c r="CNL223" s="593"/>
      <c r="CNM223" s="593"/>
      <c r="CNN223" s="593"/>
      <c r="CNO223" s="593"/>
      <c r="CNP223" s="593"/>
      <c r="CNQ223" s="593"/>
      <c r="CNR223" s="593"/>
      <c r="CNS223" s="593"/>
      <c r="CNT223" s="593"/>
      <c r="CNU223" s="593"/>
      <c r="CNV223" s="593"/>
      <c r="CNW223" s="593"/>
      <c r="CNX223" s="593"/>
      <c r="CNY223" s="593"/>
      <c r="CNZ223" s="593"/>
      <c r="COA223" s="593"/>
      <c r="COB223" s="593"/>
      <c r="COC223" s="593"/>
      <c r="COD223" s="593"/>
      <c r="COE223" s="593"/>
      <c r="COF223" s="593"/>
      <c r="COG223" s="593"/>
      <c r="COH223" s="593"/>
      <c r="COI223" s="593"/>
      <c r="COJ223" s="593"/>
      <c r="COK223" s="593"/>
      <c r="COL223" s="593"/>
      <c r="COM223" s="593"/>
      <c r="CON223" s="593"/>
      <c r="COO223" s="593"/>
      <c r="COP223" s="593"/>
      <c r="COQ223" s="593"/>
      <c r="COR223" s="593"/>
      <c r="COS223" s="593"/>
      <c r="COT223" s="593"/>
      <c r="COU223" s="593"/>
      <c r="COV223" s="593"/>
      <c r="COW223" s="593"/>
      <c r="COX223" s="593"/>
      <c r="COY223" s="593"/>
      <c r="COZ223" s="593"/>
      <c r="CPA223" s="593"/>
      <c r="CPB223" s="593"/>
      <c r="CPC223" s="593"/>
      <c r="CPD223" s="593"/>
      <c r="CPE223" s="593"/>
      <c r="CPF223" s="593"/>
      <c r="CPG223" s="593"/>
      <c r="CPH223" s="593"/>
      <c r="CPI223" s="593"/>
      <c r="CPJ223" s="593"/>
      <c r="CPK223" s="593"/>
      <c r="CPL223" s="593"/>
      <c r="CPM223" s="593"/>
      <c r="CPN223" s="593"/>
      <c r="CPO223" s="593"/>
      <c r="CPP223" s="593"/>
      <c r="CPQ223" s="593"/>
      <c r="CPR223" s="593"/>
      <c r="CPS223" s="593"/>
      <c r="CPT223" s="593"/>
      <c r="CPU223" s="593"/>
      <c r="CPV223" s="593"/>
      <c r="CPW223" s="593"/>
      <c r="CPX223" s="593"/>
      <c r="CPY223" s="593"/>
      <c r="CPZ223" s="593"/>
      <c r="CQA223" s="593"/>
      <c r="CQB223" s="593"/>
      <c r="CQC223" s="593"/>
      <c r="CQD223" s="593"/>
      <c r="CQE223" s="593"/>
      <c r="CQF223" s="593"/>
      <c r="CQG223" s="593"/>
      <c r="CQH223" s="593"/>
      <c r="CQI223" s="593"/>
      <c r="CQJ223" s="593"/>
      <c r="CQK223" s="593"/>
      <c r="CQL223" s="593"/>
      <c r="CQM223" s="593"/>
      <c r="CQN223" s="593"/>
      <c r="CQO223" s="593"/>
      <c r="CQP223" s="593"/>
      <c r="CQQ223" s="593"/>
      <c r="CQR223" s="593"/>
      <c r="CQS223" s="593"/>
      <c r="CQT223" s="593"/>
      <c r="CQU223" s="593"/>
      <c r="CQV223" s="593"/>
      <c r="CQW223" s="593"/>
      <c r="CQX223" s="593"/>
      <c r="CQY223" s="593"/>
      <c r="CQZ223" s="593"/>
      <c r="CRA223" s="593"/>
      <c r="CRB223" s="593"/>
      <c r="CRC223" s="593"/>
      <c r="CRD223" s="593"/>
      <c r="CRE223" s="593"/>
      <c r="CRF223" s="593"/>
      <c r="CRG223" s="593"/>
      <c r="CRH223" s="593"/>
      <c r="CRI223" s="593"/>
      <c r="CRJ223" s="593"/>
      <c r="CRK223" s="593"/>
      <c r="CRL223" s="593"/>
      <c r="CRM223" s="593"/>
      <c r="CRN223" s="593"/>
      <c r="CRO223" s="593"/>
      <c r="CRP223" s="593"/>
      <c r="CRQ223" s="593"/>
      <c r="CRR223" s="593"/>
      <c r="CRS223" s="593"/>
      <c r="CRT223" s="593"/>
      <c r="CRU223" s="593"/>
      <c r="CRV223" s="593"/>
      <c r="CRW223" s="593"/>
      <c r="CRX223" s="593"/>
      <c r="CRY223" s="593"/>
      <c r="CRZ223" s="593"/>
      <c r="CSA223" s="593"/>
      <c r="CSB223" s="593"/>
      <c r="CSC223" s="593"/>
      <c r="CSD223" s="593"/>
      <c r="CSE223" s="593"/>
      <c r="CSF223" s="593"/>
      <c r="CSG223" s="593"/>
      <c r="CSH223" s="593"/>
      <c r="CSI223" s="593"/>
      <c r="CSJ223" s="593"/>
      <c r="CSK223" s="593"/>
      <c r="CSL223" s="593"/>
      <c r="CSM223" s="593"/>
      <c r="CSN223" s="593"/>
      <c r="CSO223" s="593"/>
      <c r="CSP223" s="593"/>
      <c r="CSQ223" s="593"/>
      <c r="CSR223" s="593"/>
      <c r="CSS223" s="593"/>
      <c r="CST223" s="593"/>
      <c r="CSU223" s="593"/>
      <c r="CSV223" s="593"/>
      <c r="CSW223" s="593"/>
      <c r="CSX223" s="593"/>
      <c r="CSY223" s="593"/>
      <c r="CSZ223" s="593"/>
      <c r="CTA223" s="593"/>
      <c r="CTB223" s="593"/>
      <c r="CTC223" s="593"/>
      <c r="CTD223" s="593"/>
      <c r="CTE223" s="593"/>
      <c r="CTF223" s="593"/>
      <c r="CTG223" s="593"/>
      <c r="CTH223" s="593"/>
      <c r="CTI223" s="593"/>
      <c r="CTJ223" s="593"/>
      <c r="CTK223" s="593"/>
      <c r="CTL223" s="593"/>
      <c r="CTM223" s="593"/>
      <c r="CTN223" s="593"/>
      <c r="CTO223" s="593"/>
      <c r="CTP223" s="593"/>
      <c r="CTQ223" s="593"/>
      <c r="CTR223" s="593"/>
      <c r="CTS223" s="593"/>
      <c r="CTT223" s="593"/>
      <c r="CTU223" s="593"/>
      <c r="CTV223" s="593"/>
      <c r="CTW223" s="593"/>
      <c r="CTX223" s="593"/>
      <c r="CTY223" s="593"/>
      <c r="CTZ223" s="593"/>
      <c r="CUA223" s="593"/>
      <c r="CUB223" s="593"/>
      <c r="CUC223" s="593"/>
      <c r="CUD223" s="593"/>
      <c r="CUE223" s="593"/>
      <c r="CUF223" s="593"/>
      <c r="CUG223" s="593"/>
      <c r="CUH223" s="593"/>
      <c r="CUI223" s="593"/>
      <c r="CUJ223" s="593"/>
      <c r="CUK223" s="593"/>
      <c r="CUL223" s="593"/>
      <c r="CUM223" s="593"/>
      <c r="CUN223" s="593"/>
      <c r="CUO223" s="593"/>
      <c r="CUP223" s="593"/>
      <c r="CUQ223" s="593"/>
      <c r="CUR223" s="593"/>
      <c r="CUS223" s="593"/>
      <c r="CUT223" s="593"/>
      <c r="CUU223" s="593"/>
      <c r="CUV223" s="593"/>
      <c r="CUW223" s="593"/>
      <c r="CUX223" s="593"/>
      <c r="CUY223" s="593"/>
      <c r="CUZ223" s="593"/>
      <c r="CVA223" s="593"/>
      <c r="CVB223" s="593"/>
      <c r="CVC223" s="593"/>
      <c r="CVD223" s="593"/>
      <c r="CVE223" s="593"/>
      <c r="CVF223" s="593"/>
      <c r="CVG223" s="593"/>
      <c r="CVH223" s="593"/>
      <c r="CVI223" s="593"/>
      <c r="CVJ223" s="593"/>
      <c r="CVK223" s="593"/>
      <c r="CVL223" s="593"/>
      <c r="CVM223" s="593"/>
      <c r="CVN223" s="593"/>
      <c r="CVO223" s="593"/>
      <c r="CVP223" s="593"/>
      <c r="CVQ223" s="593"/>
      <c r="CVR223" s="593"/>
      <c r="CVS223" s="593"/>
      <c r="CVT223" s="593"/>
      <c r="CVU223" s="593"/>
      <c r="CVV223" s="593"/>
      <c r="CVW223" s="593"/>
      <c r="CVX223" s="593"/>
      <c r="CVY223" s="593"/>
      <c r="CVZ223" s="593"/>
      <c r="CWA223" s="593"/>
      <c r="CWB223" s="593"/>
      <c r="CWC223" s="593"/>
      <c r="CWD223" s="593"/>
      <c r="CWE223" s="593"/>
      <c r="CWF223" s="593"/>
      <c r="CWG223" s="593"/>
      <c r="CWH223" s="593"/>
      <c r="CWI223" s="593"/>
      <c r="CWJ223" s="593"/>
      <c r="CWK223" s="593"/>
      <c r="CWL223" s="593"/>
      <c r="CWM223" s="593"/>
      <c r="CWN223" s="593"/>
      <c r="CWO223" s="593"/>
      <c r="CWP223" s="593"/>
      <c r="CWQ223" s="593"/>
      <c r="CWR223" s="593"/>
      <c r="CWS223" s="593"/>
      <c r="CWT223" s="593"/>
      <c r="CWU223" s="593"/>
      <c r="CWV223" s="593"/>
      <c r="CWW223" s="593"/>
      <c r="CWX223" s="593"/>
      <c r="CWY223" s="593"/>
      <c r="CWZ223" s="593"/>
      <c r="CXA223" s="593"/>
      <c r="CXB223" s="593"/>
      <c r="CXC223" s="593"/>
      <c r="CXD223" s="593"/>
      <c r="CXE223" s="593"/>
      <c r="CXF223" s="593"/>
      <c r="CXG223" s="593"/>
      <c r="CXH223" s="593"/>
      <c r="CXI223" s="593"/>
      <c r="CXJ223" s="593"/>
      <c r="CXK223" s="593"/>
      <c r="CXL223" s="593"/>
      <c r="CXM223" s="593"/>
      <c r="CXN223" s="593"/>
      <c r="CXO223" s="593"/>
      <c r="CXP223" s="593"/>
      <c r="CXQ223" s="593"/>
      <c r="CXR223" s="593"/>
      <c r="CXS223" s="593"/>
      <c r="CXT223" s="593"/>
      <c r="CXU223" s="593"/>
      <c r="CXV223" s="593"/>
      <c r="CXW223" s="593"/>
      <c r="CXX223" s="593"/>
      <c r="CXY223" s="593"/>
      <c r="CXZ223" s="593"/>
      <c r="CYA223" s="593"/>
      <c r="CYB223" s="593"/>
      <c r="CYC223" s="593"/>
      <c r="CYD223" s="593"/>
      <c r="CYE223" s="593"/>
      <c r="CYF223" s="593"/>
      <c r="CYG223" s="593"/>
      <c r="CYH223" s="593"/>
      <c r="CYI223" s="593"/>
      <c r="CYJ223" s="593"/>
      <c r="CYK223" s="593"/>
      <c r="CYL223" s="593"/>
      <c r="CYM223" s="593"/>
      <c r="CYN223" s="593"/>
      <c r="CYO223" s="593"/>
      <c r="CYP223" s="593"/>
      <c r="CYQ223" s="593"/>
      <c r="CYR223" s="593"/>
      <c r="CYS223" s="593"/>
      <c r="CYT223" s="593"/>
      <c r="CYU223" s="593"/>
      <c r="CYV223" s="593"/>
      <c r="CYW223" s="593"/>
      <c r="CYX223" s="593"/>
      <c r="CYY223" s="593"/>
      <c r="CYZ223" s="593"/>
      <c r="CZA223" s="593"/>
      <c r="CZB223" s="593"/>
      <c r="CZC223" s="593"/>
      <c r="CZD223" s="593"/>
      <c r="CZE223" s="593"/>
      <c r="CZF223" s="593"/>
      <c r="CZG223" s="593"/>
      <c r="CZH223" s="593"/>
      <c r="CZI223" s="593"/>
      <c r="CZJ223" s="593"/>
      <c r="CZK223" s="593"/>
      <c r="CZL223" s="593"/>
      <c r="CZM223" s="593"/>
      <c r="CZN223" s="593"/>
      <c r="CZO223" s="593"/>
      <c r="CZP223" s="593"/>
      <c r="CZQ223" s="593"/>
      <c r="CZR223" s="593"/>
      <c r="CZS223" s="593"/>
      <c r="CZT223" s="593"/>
      <c r="CZU223" s="593"/>
      <c r="CZV223" s="593"/>
      <c r="CZW223" s="593"/>
      <c r="CZX223" s="593"/>
      <c r="CZY223" s="593"/>
      <c r="CZZ223" s="593"/>
      <c r="DAA223" s="593"/>
      <c r="DAB223" s="593"/>
      <c r="DAC223" s="593"/>
      <c r="DAD223" s="593"/>
      <c r="DAE223" s="593"/>
      <c r="DAF223" s="593"/>
      <c r="DAG223" s="593"/>
      <c r="DAH223" s="593"/>
      <c r="DAI223" s="593"/>
      <c r="DAJ223" s="593"/>
      <c r="DAK223" s="593"/>
      <c r="DAL223" s="593"/>
      <c r="DAM223" s="593"/>
      <c r="DAN223" s="593"/>
      <c r="DAO223" s="593"/>
      <c r="DAP223" s="593"/>
      <c r="DAQ223" s="593"/>
      <c r="DAR223" s="593"/>
      <c r="DAS223" s="593"/>
      <c r="DAT223" s="593"/>
      <c r="DAU223" s="593"/>
      <c r="DAV223" s="593"/>
      <c r="DAW223" s="593"/>
      <c r="DAX223" s="593"/>
      <c r="DAY223" s="593"/>
      <c r="DAZ223" s="593"/>
      <c r="DBA223" s="593"/>
      <c r="DBB223" s="593"/>
      <c r="DBC223" s="593"/>
      <c r="DBD223" s="593"/>
      <c r="DBE223" s="593"/>
      <c r="DBF223" s="593"/>
      <c r="DBG223" s="593"/>
      <c r="DBH223" s="593"/>
      <c r="DBI223" s="593"/>
      <c r="DBJ223" s="593"/>
      <c r="DBK223" s="593"/>
      <c r="DBL223" s="593"/>
      <c r="DBM223" s="593"/>
      <c r="DBN223" s="593"/>
      <c r="DBO223" s="593"/>
      <c r="DBP223" s="593"/>
      <c r="DBQ223" s="593"/>
      <c r="DBR223" s="593"/>
      <c r="DBS223" s="593"/>
      <c r="DBT223" s="593"/>
      <c r="DBU223" s="593"/>
      <c r="DBV223" s="593"/>
      <c r="DBW223" s="593"/>
      <c r="DBX223" s="593"/>
      <c r="DBY223" s="593"/>
      <c r="DBZ223" s="593"/>
      <c r="DCA223" s="593"/>
      <c r="DCB223" s="593"/>
      <c r="DCC223" s="593"/>
      <c r="DCD223" s="593"/>
      <c r="DCE223" s="593"/>
      <c r="DCF223" s="593"/>
      <c r="DCG223" s="593"/>
      <c r="DCH223" s="593"/>
      <c r="DCI223" s="593"/>
      <c r="DCJ223" s="593"/>
      <c r="DCK223" s="593"/>
      <c r="DCL223" s="593"/>
      <c r="DCM223" s="593"/>
      <c r="DCN223" s="593"/>
      <c r="DCO223" s="593"/>
      <c r="DCP223" s="593"/>
      <c r="DCQ223" s="593"/>
      <c r="DCR223" s="593"/>
      <c r="DCS223" s="593"/>
      <c r="DCT223" s="593"/>
      <c r="DCU223" s="593"/>
      <c r="DCV223" s="593"/>
      <c r="DCW223" s="593"/>
      <c r="DCX223" s="593"/>
      <c r="DCY223" s="593"/>
      <c r="DCZ223" s="593"/>
      <c r="DDA223" s="593"/>
      <c r="DDB223" s="593"/>
      <c r="DDC223" s="593"/>
      <c r="DDD223" s="593"/>
      <c r="DDE223" s="593"/>
      <c r="DDF223" s="593"/>
      <c r="DDG223" s="593"/>
      <c r="DDH223" s="593"/>
      <c r="DDI223" s="593"/>
      <c r="DDJ223" s="593"/>
      <c r="DDK223" s="593"/>
      <c r="DDL223" s="593"/>
      <c r="DDM223" s="593"/>
      <c r="DDN223" s="593"/>
      <c r="DDO223" s="593"/>
      <c r="DDP223" s="593"/>
      <c r="DDQ223" s="593"/>
      <c r="DDR223" s="593"/>
      <c r="DDS223" s="593"/>
      <c r="DDT223" s="593"/>
      <c r="DDU223" s="593"/>
      <c r="DDV223" s="593"/>
      <c r="DDW223" s="593"/>
      <c r="DDX223" s="593"/>
      <c r="DDY223" s="593"/>
      <c r="DDZ223" s="593"/>
      <c r="DEA223" s="593"/>
      <c r="DEB223" s="593"/>
      <c r="DEC223" s="593"/>
      <c r="DED223" s="593"/>
      <c r="DEE223" s="593"/>
      <c r="DEF223" s="593"/>
      <c r="DEG223" s="593"/>
      <c r="DEH223" s="593"/>
      <c r="DEI223" s="593"/>
      <c r="DEJ223" s="593"/>
      <c r="DEK223" s="593"/>
      <c r="DEL223" s="593"/>
      <c r="DEM223" s="593"/>
      <c r="DEN223" s="593"/>
      <c r="DEO223" s="593"/>
      <c r="DEP223" s="593"/>
      <c r="DEQ223" s="593"/>
      <c r="DER223" s="593"/>
      <c r="DES223" s="593"/>
      <c r="DET223" s="593"/>
      <c r="DEU223" s="593"/>
      <c r="DEV223" s="593"/>
      <c r="DEW223" s="593"/>
      <c r="DEX223" s="593"/>
      <c r="DEY223" s="593"/>
      <c r="DEZ223" s="593"/>
      <c r="DFA223" s="593"/>
      <c r="DFB223" s="593"/>
      <c r="DFC223" s="593"/>
      <c r="DFD223" s="593"/>
      <c r="DFE223" s="593"/>
      <c r="DFF223" s="593"/>
      <c r="DFG223" s="593"/>
      <c r="DFH223" s="593"/>
      <c r="DFI223" s="593"/>
      <c r="DFJ223" s="593"/>
      <c r="DFK223" s="593"/>
      <c r="DFL223" s="593"/>
      <c r="DFM223" s="593"/>
      <c r="DFN223" s="593"/>
      <c r="DFO223" s="593"/>
      <c r="DFP223" s="593"/>
      <c r="DFQ223" s="593"/>
      <c r="DFR223" s="593"/>
      <c r="DFS223" s="593"/>
      <c r="DFT223" s="593"/>
      <c r="DFU223" s="593"/>
      <c r="DFV223" s="593"/>
      <c r="DFW223" s="593"/>
      <c r="DFX223" s="593"/>
      <c r="DFY223" s="593"/>
      <c r="DFZ223" s="593"/>
      <c r="DGA223" s="593"/>
      <c r="DGB223" s="593"/>
      <c r="DGC223" s="593"/>
      <c r="DGD223" s="593"/>
      <c r="DGE223" s="593"/>
      <c r="DGF223" s="593"/>
      <c r="DGG223" s="593"/>
      <c r="DGH223" s="593"/>
      <c r="DGI223" s="593"/>
      <c r="DGJ223" s="593"/>
      <c r="DGK223" s="593"/>
      <c r="DGL223" s="593"/>
      <c r="DGM223" s="593"/>
      <c r="DGN223" s="593"/>
      <c r="DGO223" s="593"/>
      <c r="DGP223" s="593"/>
      <c r="DGQ223" s="593"/>
      <c r="DGR223" s="593"/>
      <c r="DGS223" s="593"/>
      <c r="DGT223" s="593"/>
      <c r="DGU223" s="593"/>
      <c r="DGV223" s="593"/>
      <c r="DGW223" s="593"/>
      <c r="DGX223" s="593"/>
      <c r="DGY223" s="593"/>
      <c r="DGZ223" s="593"/>
      <c r="DHA223" s="593"/>
      <c r="DHB223" s="593"/>
      <c r="DHC223" s="593"/>
      <c r="DHD223" s="593"/>
      <c r="DHE223" s="593"/>
      <c r="DHF223" s="593"/>
      <c r="DHG223" s="593"/>
      <c r="DHH223" s="593"/>
      <c r="DHI223" s="593"/>
      <c r="DHJ223" s="593"/>
      <c r="DHK223" s="593"/>
      <c r="DHL223" s="593"/>
      <c r="DHM223" s="593"/>
      <c r="DHN223" s="593"/>
      <c r="DHO223" s="593"/>
      <c r="DHP223" s="593"/>
      <c r="DHQ223" s="593"/>
      <c r="DHR223" s="593"/>
      <c r="DHS223" s="593"/>
      <c r="DHT223" s="593"/>
      <c r="DHU223" s="593"/>
      <c r="DHV223" s="593"/>
      <c r="DHW223" s="593"/>
      <c r="DHX223" s="593"/>
      <c r="DHY223" s="593"/>
      <c r="DHZ223" s="593"/>
      <c r="DIA223" s="593"/>
      <c r="DIB223" s="593"/>
      <c r="DIC223" s="593"/>
      <c r="DID223" s="593"/>
      <c r="DIE223" s="593"/>
      <c r="DIF223" s="593"/>
      <c r="DIG223" s="593"/>
      <c r="DIH223" s="593"/>
      <c r="DII223" s="593"/>
      <c r="DIJ223" s="593"/>
      <c r="DIK223" s="593"/>
      <c r="DIL223" s="593"/>
      <c r="DIM223" s="593"/>
      <c r="DIN223" s="593"/>
      <c r="DIO223" s="593"/>
      <c r="DIP223" s="593"/>
      <c r="DIQ223" s="593"/>
      <c r="DIR223" s="593"/>
      <c r="DIS223" s="593"/>
      <c r="DIT223" s="593"/>
      <c r="DIU223" s="593"/>
      <c r="DIV223" s="593"/>
      <c r="DIW223" s="593"/>
      <c r="DIX223" s="593"/>
      <c r="DIY223" s="593"/>
      <c r="DIZ223" s="593"/>
      <c r="DJA223" s="593"/>
      <c r="DJB223" s="593"/>
      <c r="DJC223" s="593"/>
      <c r="DJD223" s="593"/>
      <c r="DJE223" s="593"/>
      <c r="DJF223" s="593"/>
      <c r="DJG223" s="593"/>
      <c r="DJH223" s="593"/>
      <c r="DJI223" s="593"/>
      <c r="DJJ223" s="593"/>
      <c r="DJK223" s="593"/>
      <c r="DJL223" s="593"/>
      <c r="DJM223" s="593"/>
      <c r="DJN223" s="593"/>
      <c r="DJO223" s="593"/>
      <c r="DJP223" s="593"/>
      <c r="DJQ223" s="593"/>
      <c r="DJR223" s="593"/>
      <c r="DJS223" s="593"/>
      <c r="DJT223" s="593"/>
      <c r="DJU223" s="593"/>
      <c r="DJV223" s="593"/>
      <c r="DJW223" s="593"/>
      <c r="DJX223" s="593"/>
      <c r="DJY223" s="593"/>
      <c r="DJZ223" s="593"/>
      <c r="DKA223" s="593"/>
      <c r="DKB223" s="593"/>
      <c r="DKC223" s="593"/>
      <c r="DKD223" s="593"/>
      <c r="DKE223" s="593"/>
      <c r="DKF223" s="593"/>
      <c r="DKG223" s="593"/>
      <c r="DKH223" s="593"/>
      <c r="DKI223" s="593"/>
      <c r="DKJ223" s="593"/>
      <c r="DKK223" s="593"/>
      <c r="DKL223" s="593"/>
      <c r="DKM223" s="593"/>
      <c r="DKN223" s="593"/>
      <c r="DKO223" s="593"/>
      <c r="DKP223" s="593"/>
      <c r="DKQ223" s="593"/>
      <c r="DKR223" s="593"/>
      <c r="DKS223" s="593"/>
      <c r="DKT223" s="593"/>
      <c r="DKU223" s="593"/>
      <c r="DKV223" s="593"/>
      <c r="DKW223" s="593"/>
      <c r="DKX223" s="593"/>
      <c r="DKY223" s="593"/>
      <c r="DKZ223" s="593"/>
      <c r="DLA223" s="593"/>
      <c r="DLB223" s="593"/>
      <c r="DLC223" s="593"/>
      <c r="DLD223" s="593"/>
      <c r="DLE223" s="593"/>
      <c r="DLF223" s="593"/>
      <c r="DLG223" s="593"/>
      <c r="DLH223" s="593"/>
      <c r="DLI223" s="593"/>
      <c r="DLJ223" s="593"/>
      <c r="DLK223" s="593"/>
      <c r="DLL223" s="593"/>
      <c r="DLM223" s="593"/>
      <c r="DLN223" s="593"/>
      <c r="DLO223" s="593"/>
      <c r="DLP223" s="593"/>
      <c r="DLQ223" s="593"/>
      <c r="DLR223" s="593"/>
      <c r="DLS223" s="593"/>
      <c r="DLT223" s="593"/>
      <c r="DLU223" s="593"/>
      <c r="DLV223" s="593"/>
      <c r="DLW223" s="593"/>
      <c r="DLX223" s="593"/>
      <c r="DLY223" s="593"/>
      <c r="DLZ223" s="593"/>
      <c r="DMA223" s="593"/>
      <c r="DMB223" s="593"/>
      <c r="DMC223" s="593"/>
      <c r="DMD223" s="593"/>
      <c r="DME223" s="593"/>
      <c r="DMF223" s="593"/>
      <c r="DMG223" s="593"/>
      <c r="DMH223" s="593"/>
      <c r="DMI223" s="593"/>
      <c r="DMJ223" s="593"/>
      <c r="DMK223" s="593"/>
      <c r="DML223" s="593"/>
      <c r="DMM223" s="593"/>
      <c r="DMN223" s="593"/>
      <c r="DMO223" s="593"/>
      <c r="DMP223" s="593"/>
      <c r="DMQ223" s="593"/>
      <c r="DMR223" s="593"/>
      <c r="DMS223" s="593"/>
      <c r="DMT223" s="593"/>
      <c r="DMU223" s="593"/>
      <c r="DMV223" s="593"/>
      <c r="DMW223" s="593"/>
      <c r="DMX223" s="593"/>
      <c r="DMY223" s="593"/>
      <c r="DMZ223" s="593"/>
      <c r="DNA223" s="593"/>
      <c r="DNB223" s="593"/>
      <c r="DNC223" s="593"/>
      <c r="DND223" s="593"/>
      <c r="DNE223" s="593"/>
      <c r="DNF223" s="593"/>
      <c r="DNG223" s="593"/>
      <c r="DNH223" s="593"/>
      <c r="DNI223" s="593"/>
      <c r="DNJ223" s="593"/>
      <c r="DNK223" s="593"/>
      <c r="DNL223" s="593"/>
      <c r="DNM223" s="593"/>
      <c r="DNN223" s="593"/>
      <c r="DNO223" s="593"/>
      <c r="DNP223" s="593"/>
      <c r="DNQ223" s="593"/>
      <c r="DNR223" s="593"/>
      <c r="DNS223" s="593"/>
      <c r="DNT223" s="593"/>
      <c r="DNU223" s="593"/>
      <c r="DNV223" s="593"/>
      <c r="DNW223" s="593"/>
      <c r="DNX223" s="593"/>
      <c r="DNY223" s="593"/>
      <c r="DNZ223" s="593"/>
      <c r="DOA223" s="593"/>
      <c r="DOB223" s="593"/>
      <c r="DOC223" s="593"/>
      <c r="DOD223" s="593"/>
      <c r="DOE223" s="593"/>
      <c r="DOF223" s="593"/>
      <c r="DOG223" s="593"/>
      <c r="DOH223" s="593"/>
      <c r="DOI223" s="593"/>
      <c r="DOJ223" s="593"/>
      <c r="DOK223" s="593"/>
      <c r="DOL223" s="593"/>
      <c r="DOM223" s="593"/>
      <c r="DON223" s="593"/>
      <c r="DOO223" s="593"/>
      <c r="DOP223" s="593"/>
      <c r="DOQ223" s="593"/>
      <c r="DOR223" s="593"/>
      <c r="DOS223" s="593"/>
      <c r="DOT223" s="593"/>
      <c r="DOU223" s="593"/>
      <c r="DOV223" s="593"/>
      <c r="DOW223" s="593"/>
      <c r="DOX223" s="593"/>
      <c r="DOY223" s="593"/>
      <c r="DOZ223" s="593"/>
      <c r="DPA223" s="593"/>
      <c r="DPB223" s="593"/>
      <c r="DPC223" s="593"/>
      <c r="DPD223" s="593"/>
      <c r="DPE223" s="593"/>
      <c r="DPF223" s="593"/>
      <c r="DPG223" s="593"/>
      <c r="DPH223" s="593"/>
      <c r="DPI223" s="593"/>
      <c r="DPJ223" s="593"/>
      <c r="DPK223" s="593"/>
      <c r="DPL223" s="593"/>
      <c r="DPM223" s="593"/>
      <c r="DPN223" s="593"/>
      <c r="DPO223" s="593"/>
      <c r="DPP223" s="593"/>
      <c r="DPQ223" s="593"/>
      <c r="DPR223" s="593"/>
      <c r="DPS223" s="593"/>
      <c r="DPT223" s="593"/>
      <c r="DPU223" s="593"/>
      <c r="DPV223" s="593"/>
      <c r="DPW223" s="593"/>
      <c r="DPX223" s="593"/>
      <c r="DPY223" s="593"/>
      <c r="DPZ223" s="593"/>
      <c r="DQA223" s="593"/>
      <c r="DQB223" s="593"/>
      <c r="DQC223" s="593"/>
      <c r="DQD223" s="593"/>
      <c r="DQE223" s="593"/>
      <c r="DQF223" s="593"/>
      <c r="DQG223" s="593"/>
      <c r="DQH223" s="593"/>
      <c r="DQI223" s="593"/>
      <c r="DQJ223" s="593"/>
      <c r="DQK223" s="593"/>
      <c r="DQL223" s="593"/>
      <c r="DQM223" s="593"/>
      <c r="DQN223" s="593"/>
      <c r="DQO223" s="593"/>
      <c r="DQP223" s="593"/>
      <c r="DQQ223" s="593"/>
      <c r="DQR223" s="593"/>
      <c r="DQS223" s="593"/>
      <c r="DQT223" s="593"/>
      <c r="DQU223" s="593"/>
      <c r="DQV223" s="593"/>
      <c r="DQW223" s="593"/>
      <c r="DQX223" s="593"/>
      <c r="DQY223" s="593"/>
      <c r="DQZ223" s="593"/>
      <c r="DRA223" s="593"/>
      <c r="DRB223" s="593"/>
      <c r="DRC223" s="593"/>
      <c r="DRD223" s="593"/>
      <c r="DRE223" s="593"/>
      <c r="DRF223" s="593"/>
      <c r="DRG223" s="593"/>
      <c r="DRH223" s="593"/>
      <c r="DRI223" s="593"/>
      <c r="DRJ223" s="593"/>
      <c r="DRK223" s="593"/>
      <c r="DRL223" s="593"/>
      <c r="DRM223" s="593"/>
      <c r="DRN223" s="593"/>
      <c r="DRO223" s="593"/>
      <c r="DRP223" s="593"/>
      <c r="DRQ223" s="593"/>
      <c r="DRR223" s="593"/>
      <c r="DRS223" s="593"/>
      <c r="DRT223" s="593"/>
      <c r="DRU223" s="593"/>
      <c r="DRV223" s="593"/>
      <c r="DRW223" s="593"/>
      <c r="DRX223" s="593"/>
      <c r="DRY223" s="593"/>
      <c r="DRZ223" s="593"/>
      <c r="DSA223" s="593"/>
      <c r="DSB223" s="593"/>
      <c r="DSC223" s="593"/>
      <c r="DSD223" s="593"/>
      <c r="DSE223" s="593"/>
      <c r="DSF223" s="593"/>
      <c r="DSG223" s="593"/>
      <c r="DSH223" s="593"/>
      <c r="DSI223" s="593"/>
      <c r="DSJ223" s="593"/>
      <c r="DSK223" s="593"/>
      <c r="DSL223" s="593"/>
      <c r="DSM223" s="593"/>
      <c r="DSN223" s="593"/>
      <c r="DSO223" s="593"/>
      <c r="DSP223" s="593"/>
      <c r="DSQ223" s="593"/>
      <c r="DSR223" s="593"/>
      <c r="DSS223" s="593"/>
      <c r="DST223" s="593"/>
      <c r="DSU223" s="593"/>
      <c r="DSV223" s="593"/>
      <c r="DSW223" s="593"/>
      <c r="DSX223" s="593"/>
      <c r="DSY223" s="593"/>
      <c r="DSZ223" s="593"/>
      <c r="DTA223" s="593"/>
      <c r="DTB223" s="593"/>
      <c r="DTC223" s="593"/>
      <c r="DTD223" s="593"/>
      <c r="DTE223" s="593"/>
      <c r="DTF223" s="593"/>
      <c r="DTG223" s="593"/>
      <c r="DTH223" s="593"/>
      <c r="DTI223" s="593"/>
      <c r="DTJ223" s="593"/>
      <c r="DTK223" s="593"/>
      <c r="DTL223" s="593"/>
      <c r="DTM223" s="593"/>
      <c r="DTN223" s="593"/>
      <c r="DTO223" s="593"/>
      <c r="DTP223" s="593"/>
      <c r="DTQ223" s="593"/>
      <c r="DTR223" s="593"/>
      <c r="DTS223" s="593"/>
      <c r="DTT223" s="593"/>
      <c r="DTU223" s="593"/>
      <c r="DTV223" s="593"/>
      <c r="DTW223" s="593"/>
      <c r="DTX223" s="593"/>
      <c r="DTY223" s="593"/>
      <c r="DTZ223" s="593"/>
      <c r="DUA223" s="593"/>
      <c r="DUB223" s="593"/>
      <c r="DUC223" s="593"/>
      <c r="DUD223" s="593"/>
      <c r="DUE223" s="593"/>
      <c r="DUF223" s="593"/>
      <c r="DUG223" s="593"/>
      <c r="DUH223" s="593"/>
      <c r="DUI223" s="593"/>
      <c r="DUJ223" s="593"/>
      <c r="DUK223" s="593"/>
      <c r="DUL223" s="593"/>
      <c r="DUM223" s="593"/>
      <c r="DUN223" s="593"/>
      <c r="DUO223" s="593"/>
      <c r="DUP223" s="593"/>
      <c r="DUQ223" s="593"/>
      <c r="DUR223" s="593"/>
      <c r="DUS223" s="593"/>
      <c r="DUT223" s="593"/>
      <c r="DUU223" s="593"/>
      <c r="DUV223" s="593"/>
      <c r="DUW223" s="593"/>
      <c r="DUX223" s="593"/>
      <c r="DUY223" s="593"/>
      <c r="DUZ223" s="593"/>
      <c r="DVA223" s="593"/>
      <c r="DVB223" s="593"/>
      <c r="DVC223" s="593"/>
      <c r="DVD223" s="593"/>
      <c r="DVE223" s="593"/>
      <c r="DVF223" s="593"/>
      <c r="DVG223" s="593"/>
      <c r="DVH223" s="593"/>
      <c r="DVI223" s="593"/>
      <c r="DVJ223" s="593"/>
      <c r="DVK223" s="593"/>
      <c r="DVL223" s="593"/>
      <c r="DVM223" s="593"/>
      <c r="DVN223" s="593"/>
      <c r="DVO223" s="593"/>
      <c r="DVP223" s="593"/>
      <c r="DVQ223" s="593"/>
      <c r="DVR223" s="593"/>
      <c r="DVS223" s="593"/>
      <c r="DVT223" s="593"/>
      <c r="DVU223" s="593"/>
      <c r="DVV223" s="593"/>
      <c r="DVW223" s="593"/>
      <c r="DVX223" s="593"/>
      <c r="DVY223" s="593"/>
      <c r="DVZ223" s="593"/>
      <c r="DWA223" s="593"/>
      <c r="DWB223" s="593"/>
      <c r="DWC223" s="593"/>
      <c r="DWD223" s="593"/>
      <c r="DWE223" s="593"/>
      <c r="DWF223" s="593"/>
      <c r="DWG223" s="593"/>
      <c r="DWH223" s="593"/>
      <c r="DWI223" s="593"/>
      <c r="DWJ223" s="593"/>
      <c r="DWK223" s="593"/>
      <c r="DWL223" s="593"/>
      <c r="DWM223" s="593"/>
      <c r="DWN223" s="593"/>
      <c r="DWO223" s="593"/>
      <c r="DWP223" s="593"/>
      <c r="DWQ223" s="593"/>
      <c r="DWR223" s="593"/>
      <c r="DWS223" s="593"/>
      <c r="DWT223" s="593"/>
      <c r="DWU223" s="593"/>
      <c r="DWV223" s="593"/>
      <c r="DWW223" s="593"/>
      <c r="DWX223" s="593"/>
      <c r="DWY223" s="593"/>
      <c r="DWZ223" s="593"/>
      <c r="DXA223" s="593"/>
      <c r="DXB223" s="593"/>
      <c r="DXC223" s="593"/>
      <c r="DXD223" s="593"/>
      <c r="DXE223" s="593"/>
      <c r="DXF223" s="593"/>
      <c r="DXG223" s="593"/>
      <c r="DXH223" s="593"/>
      <c r="DXI223" s="593"/>
      <c r="DXJ223" s="593"/>
      <c r="DXK223" s="593"/>
      <c r="DXL223" s="593"/>
      <c r="DXM223" s="593"/>
      <c r="DXN223" s="593"/>
      <c r="DXO223" s="593"/>
      <c r="DXP223" s="593"/>
      <c r="DXQ223" s="593"/>
      <c r="DXR223" s="593"/>
      <c r="DXS223" s="593"/>
      <c r="DXT223" s="593"/>
      <c r="DXU223" s="593"/>
      <c r="DXV223" s="593"/>
      <c r="DXW223" s="593"/>
      <c r="DXX223" s="593"/>
      <c r="DXY223" s="593"/>
      <c r="DXZ223" s="593"/>
      <c r="DYA223" s="593"/>
      <c r="DYB223" s="593"/>
      <c r="DYC223" s="593"/>
      <c r="DYD223" s="593"/>
      <c r="DYE223" s="593"/>
      <c r="DYF223" s="593"/>
      <c r="DYG223" s="593"/>
      <c r="DYH223" s="593"/>
      <c r="DYI223" s="593"/>
      <c r="DYJ223" s="593"/>
      <c r="DYK223" s="593"/>
      <c r="DYL223" s="593"/>
      <c r="DYM223" s="593"/>
      <c r="DYN223" s="593"/>
      <c r="DYO223" s="593"/>
      <c r="DYP223" s="593"/>
      <c r="DYQ223" s="593"/>
      <c r="DYR223" s="593"/>
      <c r="DYS223" s="593"/>
      <c r="DYT223" s="593"/>
      <c r="DYU223" s="593"/>
      <c r="DYV223" s="593"/>
      <c r="DYW223" s="593"/>
      <c r="DYX223" s="593"/>
      <c r="DYY223" s="593"/>
      <c r="DYZ223" s="593"/>
      <c r="DZA223" s="593"/>
      <c r="DZB223" s="593"/>
      <c r="DZC223" s="593"/>
      <c r="DZD223" s="593"/>
      <c r="DZE223" s="593"/>
      <c r="DZF223" s="593"/>
      <c r="DZG223" s="593"/>
      <c r="DZH223" s="593"/>
      <c r="DZI223" s="593"/>
      <c r="DZJ223" s="593"/>
      <c r="DZK223" s="593"/>
      <c r="DZL223" s="593"/>
      <c r="DZM223" s="593"/>
      <c r="DZN223" s="593"/>
      <c r="DZO223" s="593"/>
      <c r="DZP223" s="593"/>
      <c r="DZQ223" s="593"/>
      <c r="DZR223" s="593"/>
      <c r="DZS223" s="593"/>
      <c r="DZT223" s="593"/>
      <c r="DZU223" s="593"/>
      <c r="DZV223" s="593"/>
      <c r="DZW223" s="593"/>
      <c r="DZX223" s="593"/>
      <c r="DZY223" s="593"/>
      <c r="DZZ223" s="593"/>
      <c r="EAA223" s="593"/>
      <c r="EAB223" s="593"/>
      <c r="EAC223" s="593"/>
      <c r="EAD223" s="593"/>
      <c r="EAE223" s="593"/>
      <c r="EAF223" s="593"/>
      <c r="EAG223" s="593"/>
      <c r="EAH223" s="593"/>
      <c r="EAI223" s="593"/>
      <c r="EAJ223" s="593"/>
      <c r="EAK223" s="593"/>
      <c r="EAL223" s="593"/>
      <c r="EAM223" s="593"/>
      <c r="EAN223" s="593"/>
      <c r="EAO223" s="593"/>
      <c r="EAP223" s="593"/>
      <c r="EAQ223" s="593"/>
      <c r="EAR223" s="593"/>
      <c r="EAS223" s="593"/>
      <c r="EAT223" s="593"/>
      <c r="EAU223" s="593"/>
      <c r="EAV223" s="593"/>
      <c r="EAW223" s="593"/>
      <c r="EAX223" s="593"/>
      <c r="EAY223" s="593"/>
      <c r="EAZ223" s="593"/>
      <c r="EBA223" s="593"/>
      <c r="EBB223" s="593"/>
      <c r="EBC223" s="593"/>
      <c r="EBD223" s="593"/>
      <c r="EBE223" s="593"/>
      <c r="EBF223" s="593"/>
      <c r="EBG223" s="593"/>
      <c r="EBH223" s="593"/>
      <c r="EBI223" s="593"/>
      <c r="EBJ223" s="593"/>
      <c r="EBK223" s="593"/>
      <c r="EBL223" s="593"/>
      <c r="EBM223" s="593"/>
      <c r="EBN223" s="593"/>
      <c r="EBO223" s="593"/>
      <c r="EBP223" s="593"/>
      <c r="EBQ223" s="593"/>
      <c r="EBR223" s="593"/>
      <c r="EBS223" s="593"/>
      <c r="EBT223" s="593"/>
      <c r="EBU223" s="593"/>
      <c r="EBV223" s="593"/>
      <c r="EBW223" s="593"/>
      <c r="EBX223" s="593"/>
      <c r="EBY223" s="593"/>
      <c r="EBZ223" s="593"/>
      <c r="ECA223" s="593"/>
      <c r="ECB223" s="593"/>
      <c r="ECC223" s="593"/>
      <c r="ECD223" s="593"/>
      <c r="ECE223" s="593"/>
      <c r="ECF223" s="593"/>
      <c r="ECG223" s="593"/>
      <c r="ECH223" s="593"/>
      <c r="ECI223" s="593"/>
      <c r="ECJ223" s="593"/>
      <c r="ECK223" s="593"/>
      <c r="ECL223" s="593"/>
      <c r="ECM223" s="593"/>
      <c r="ECN223" s="593"/>
      <c r="ECO223" s="593"/>
      <c r="ECP223" s="593"/>
      <c r="ECQ223" s="593"/>
      <c r="ECR223" s="593"/>
      <c r="ECS223" s="593"/>
      <c r="ECT223" s="593"/>
      <c r="ECU223" s="593"/>
      <c r="ECV223" s="593"/>
      <c r="ECW223" s="593"/>
      <c r="ECX223" s="593"/>
      <c r="ECY223" s="593"/>
      <c r="ECZ223" s="593"/>
      <c r="EDA223" s="593"/>
      <c r="EDB223" s="593"/>
      <c r="EDC223" s="593"/>
      <c r="EDD223" s="593"/>
      <c r="EDE223" s="593"/>
      <c r="EDF223" s="593"/>
      <c r="EDG223" s="593"/>
      <c r="EDH223" s="593"/>
      <c r="EDI223" s="593"/>
      <c r="EDJ223" s="593"/>
      <c r="EDK223" s="593"/>
      <c r="EDL223" s="593"/>
      <c r="EDM223" s="593"/>
      <c r="EDN223" s="593"/>
      <c r="EDO223" s="593"/>
      <c r="EDP223" s="593"/>
      <c r="EDQ223" s="593"/>
      <c r="EDR223" s="593"/>
      <c r="EDS223" s="593"/>
      <c r="EDT223" s="593"/>
      <c r="EDU223" s="593"/>
      <c r="EDV223" s="593"/>
      <c r="EDW223" s="593"/>
      <c r="EDX223" s="593"/>
      <c r="EDY223" s="593"/>
      <c r="EDZ223" s="593"/>
      <c r="EEA223" s="593"/>
      <c r="EEB223" s="593"/>
      <c r="EEC223" s="593"/>
      <c r="EED223" s="593"/>
      <c r="EEE223" s="593"/>
      <c r="EEF223" s="593"/>
      <c r="EEG223" s="593"/>
      <c r="EEH223" s="593"/>
      <c r="EEI223" s="593"/>
      <c r="EEJ223" s="593"/>
      <c r="EEK223" s="593"/>
      <c r="EEL223" s="593"/>
      <c r="EEM223" s="593"/>
      <c r="EEN223" s="593"/>
      <c r="EEO223" s="593"/>
      <c r="EEP223" s="593"/>
      <c r="EEQ223" s="593"/>
      <c r="EER223" s="593"/>
      <c r="EES223" s="593"/>
      <c r="EET223" s="593"/>
      <c r="EEU223" s="593"/>
      <c r="EEV223" s="593"/>
      <c r="EEW223" s="593"/>
      <c r="EEX223" s="593"/>
      <c r="EEY223" s="593"/>
      <c r="EEZ223" s="593"/>
      <c r="EFA223" s="593"/>
      <c r="EFB223" s="593"/>
      <c r="EFC223" s="593"/>
      <c r="EFD223" s="593"/>
      <c r="EFE223" s="593"/>
      <c r="EFF223" s="593"/>
      <c r="EFG223" s="593"/>
      <c r="EFH223" s="593"/>
      <c r="EFI223" s="593"/>
      <c r="EFJ223" s="593"/>
      <c r="EFK223" s="593"/>
      <c r="EFL223" s="593"/>
      <c r="EFM223" s="593"/>
      <c r="EFN223" s="593"/>
      <c r="EFO223" s="593"/>
      <c r="EFP223" s="593"/>
      <c r="EFQ223" s="593"/>
      <c r="EFR223" s="593"/>
      <c r="EFS223" s="593"/>
      <c r="EFT223" s="593"/>
      <c r="EFU223" s="593"/>
      <c r="EFV223" s="593"/>
      <c r="EFW223" s="593"/>
      <c r="EFX223" s="593"/>
      <c r="EFY223" s="593"/>
      <c r="EFZ223" s="593"/>
      <c r="EGA223" s="593"/>
      <c r="EGB223" s="593"/>
      <c r="EGC223" s="593"/>
      <c r="EGD223" s="593"/>
      <c r="EGE223" s="593"/>
      <c r="EGF223" s="593"/>
      <c r="EGG223" s="593"/>
      <c r="EGH223" s="593"/>
      <c r="EGI223" s="593"/>
      <c r="EGJ223" s="593"/>
      <c r="EGK223" s="593"/>
      <c r="EGL223" s="593"/>
      <c r="EGM223" s="593"/>
      <c r="EGN223" s="593"/>
      <c r="EGO223" s="593"/>
      <c r="EGP223" s="593"/>
      <c r="EGQ223" s="593"/>
      <c r="EGR223" s="593"/>
      <c r="EGS223" s="593"/>
      <c r="EGT223" s="593"/>
      <c r="EGU223" s="593"/>
      <c r="EGV223" s="593"/>
      <c r="EGW223" s="593"/>
      <c r="EGX223" s="593"/>
      <c r="EGY223" s="593"/>
      <c r="EGZ223" s="593"/>
      <c r="EHA223" s="593"/>
      <c r="EHB223" s="593"/>
      <c r="EHC223" s="593"/>
      <c r="EHD223" s="593"/>
      <c r="EHE223" s="593"/>
      <c r="EHF223" s="593"/>
      <c r="EHG223" s="593"/>
      <c r="EHH223" s="593"/>
      <c r="EHI223" s="593"/>
      <c r="EHJ223" s="593"/>
      <c r="EHK223" s="593"/>
      <c r="EHL223" s="593"/>
      <c r="EHM223" s="593"/>
      <c r="EHN223" s="593"/>
      <c r="EHO223" s="593"/>
      <c r="EHP223" s="593"/>
      <c r="EHQ223" s="593"/>
      <c r="EHR223" s="593"/>
      <c r="EHS223" s="593"/>
      <c r="EHT223" s="593"/>
      <c r="EHU223" s="593"/>
      <c r="EHV223" s="593"/>
      <c r="EHW223" s="593"/>
      <c r="EHX223" s="593"/>
      <c r="EHY223" s="593"/>
      <c r="EHZ223" s="593"/>
      <c r="EIA223" s="593"/>
      <c r="EIB223" s="593"/>
      <c r="EIC223" s="593"/>
      <c r="EID223" s="593"/>
      <c r="EIE223" s="593"/>
      <c r="EIF223" s="593"/>
      <c r="EIG223" s="593"/>
      <c r="EIH223" s="593"/>
      <c r="EII223" s="593"/>
      <c r="EIJ223" s="593"/>
      <c r="EIK223" s="593"/>
      <c r="EIL223" s="593"/>
      <c r="EIM223" s="593"/>
      <c r="EIN223" s="593"/>
      <c r="EIO223" s="593"/>
      <c r="EIP223" s="593"/>
      <c r="EIQ223" s="593"/>
      <c r="EIR223" s="593"/>
      <c r="EIS223" s="593"/>
      <c r="EIT223" s="593"/>
      <c r="EIU223" s="593"/>
      <c r="EIV223" s="593"/>
      <c r="EIW223" s="593"/>
      <c r="EIX223" s="593"/>
      <c r="EIY223" s="593"/>
      <c r="EIZ223" s="593"/>
      <c r="EJA223" s="593"/>
      <c r="EJB223" s="593"/>
      <c r="EJC223" s="593"/>
      <c r="EJD223" s="593"/>
      <c r="EJE223" s="593"/>
      <c r="EJF223" s="593"/>
      <c r="EJG223" s="593"/>
      <c r="EJH223" s="593"/>
      <c r="EJI223" s="593"/>
      <c r="EJJ223" s="593"/>
      <c r="EJK223" s="593"/>
      <c r="EJL223" s="593"/>
      <c r="EJM223" s="593"/>
      <c r="EJN223" s="593"/>
      <c r="EJO223" s="593"/>
      <c r="EJP223" s="593"/>
      <c r="EJQ223" s="593"/>
      <c r="EJR223" s="593"/>
      <c r="EJS223" s="593"/>
      <c r="EJT223" s="593"/>
      <c r="EJU223" s="593"/>
      <c r="EJV223" s="593"/>
      <c r="EJW223" s="593"/>
      <c r="EJX223" s="593"/>
      <c r="EJY223" s="593"/>
      <c r="EJZ223" s="593"/>
      <c r="EKA223" s="593"/>
      <c r="EKB223" s="593"/>
      <c r="EKC223" s="593"/>
      <c r="EKD223" s="593"/>
      <c r="EKE223" s="593"/>
      <c r="EKF223" s="593"/>
      <c r="EKG223" s="593"/>
      <c r="EKH223" s="593"/>
      <c r="EKI223" s="593"/>
      <c r="EKJ223" s="593"/>
      <c r="EKK223" s="593"/>
      <c r="EKL223" s="593"/>
      <c r="EKM223" s="593"/>
      <c r="EKN223" s="593"/>
      <c r="EKO223" s="593"/>
      <c r="EKP223" s="593"/>
      <c r="EKQ223" s="593"/>
      <c r="EKR223" s="593"/>
      <c r="EKS223" s="593"/>
      <c r="EKT223" s="593"/>
      <c r="EKU223" s="593"/>
      <c r="EKV223" s="593"/>
      <c r="EKW223" s="593"/>
      <c r="EKX223" s="593"/>
      <c r="EKY223" s="593"/>
      <c r="EKZ223" s="593"/>
      <c r="ELA223" s="593"/>
      <c r="ELB223" s="593"/>
      <c r="ELC223" s="593"/>
      <c r="ELD223" s="593"/>
      <c r="ELE223" s="593"/>
      <c r="ELF223" s="593"/>
      <c r="ELG223" s="593"/>
      <c r="ELH223" s="593"/>
      <c r="ELI223" s="593"/>
      <c r="ELJ223" s="593"/>
      <c r="ELK223" s="593"/>
      <c r="ELL223" s="593"/>
      <c r="ELM223" s="593"/>
      <c r="ELN223" s="593"/>
      <c r="ELO223" s="593"/>
      <c r="ELP223" s="593"/>
      <c r="ELQ223" s="593"/>
      <c r="ELR223" s="593"/>
      <c r="ELS223" s="593"/>
      <c r="ELT223" s="593"/>
      <c r="ELU223" s="593"/>
      <c r="ELV223" s="593"/>
      <c r="ELW223" s="593"/>
      <c r="ELX223" s="593"/>
      <c r="ELY223" s="593"/>
      <c r="ELZ223" s="593"/>
      <c r="EMA223" s="593"/>
      <c r="EMB223" s="593"/>
      <c r="EMC223" s="593"/>
      <c r="EMD223" s="593"/>
      <c r="EME223" s="593"/>
      <c r="EMF223" s="593"/>
      <c r="EMG223" s="593"/>
      <c r="EMH223" s="593"/>
      <c r="EMI223" s="593"/>
      <c r="EMJ223" s="593"/>
      <c r="EMK223" s="593"/>
      <c r="EML223" s="593"/>
      <c r="EMM223" s="593"/>
      <c r="EMN223" s="593"/>
      <c r="EMO223" s="593"/>
      <c r="EMP223" s="593"/>
      <c r="EMQ223" s="593"/>
      <c r="EMR223" s="593"/>
      <c r="EMS223" s="593"/>
      <c r="EMT223" s="593"/>
      <c r="EMU223" s="593"/>
      <c r="EMV223" s="593"/>
      <c r="EMW223" s="593"/>
      <c r="EMX223" s="593"/>
      <c r="EMY223" s="593"/>
      <c r="EMZ223" s="593"/>
      <c r="ENA223" s="593"/>
      <c r="ENB223" s="593"/>
      <c r="ENC223" s="593"/>
      <c r="END223" s="593"/>
      <c r="ENE223" s="593"/>
      <c r="ENF223" s="593"/>
      <c r="ENG223" s="593"/>
      <c r="ENH223" s="593"/>
      <c r="ENI223" s="593"/>
      <c r="ENJ223" s="593"/>
      <c r="ENK223" s="593"/>
      <c r="ENL223" s="593"/>
      <c r="ENM223" s="593"/>
      <c r="ENN223" s="593"/>
      <c r="ENO223" s="593"/>
      <c r="ENP223" s="593"/>
      <c r="ENQ223" s="593"/>
      <c r="ENR223" s="593"/>
      <c r="ENS223" s="593"/>
      <c r="ENT223" s="593"/>
      <c r="ENU223" s="593"/>
      <c r="ENV223" s="593"/>
      <c r="ENW223" s="593"/>
      <c r="ENX223" s="593"/>
      <c r="ENY223" s="593"/>
      <c r="ENZ223" s="593"/>
      <c r="EOA223" s="593"/>
      <c r="EOB223" s="593"/>
      <c r="EOC223" s="593"/>
      <c r="EOD223" s="593"/>
      <c r="EOE223" s="593"/>
      <c r="EOF223" s="593"/>
      <c r="EOG223" s="593"/>
      <c r="EOH223" s="593"/>
      <c r="EOI223" s="593"/>
      <c r="EOJ223" s="593"/>
      <c r="EOK223" s="593"/>
      <c r="EOL223" s="593"/>
      <c r="EOM223" s="593"/>
      <c r="EON223" s="593"/>
      <c r="EOO223" s="593"/>
      <c r="EOP223" s="593"/>
      <c r="EOQ223" s="593"/>
      <c r="EOR223" s="593"/>
      <c r="EOS223" s="593"/>
      <c r="EOT223" s="593"/>
      <c r="EOU223" s="593"/>
      <c r="EOV223" s="593"/>
      <c r="EOW223" s="593"/>
      <c r="EOX223" s="593"/>
      <c r="EOY223" s="593"/>
      <c r="EOZ223" s="593"/>
      <c r="EPA223" s="593"/>
      <c r="EPB223" s="593"/>
      <c r="EPC223" s="593"/>
      <c r="EPD223" s="593"/>
      <c r="EPE223" s="593"/>
      <c r="EPF223" s="593"/>
      <c r="EPG223" s="593"/>
      <c r="EPH223" s="593"/>
      <c r="EPI223" s="593"/>
      <c r="EPJ223" s="593"/>
      <c r="EPK223" s="593"/>
      <c r="EPL223" s="593"/>
      <c r="EPM223" s="593"/>
      <c r="EPN223" s="593"/>
      <c r="EPO223" s="593"/>
      <c r="EPP223" s="593"/>
      <c r="EPQ223" s="593"/>
      <c r="EPR223" s="593"/>
      <c r="EPS223" s="593"/>
      <c r="EPT223" s="593"/>
      <c r="EPU223" s="593"/>
      <c r="EPV223" s="593"/>
      <c r="EPW223" s="593"/>
      <c r="EPX223" s="593"/>
      <c r="EPY223" s="593"/>
      <c r="EPZ223" s="593"/>
      <c r="EQA223" s="593"/>
      <c r="EQB223" s="593"/>
      <c r="EQC223" s="593"/>
      <c r="EQD223" s="593"/>
      <c r="EQE223" s="593"/>
      <c r="EQF223" s="593"/>
      <c r="EQG223" s="593"/>
      <c r="EQH223" s="593"/>
      <c r="EQI223" s="593"/>
      <c r="EQJ223" s="593"/>
      <c r="EQK223" s="593"/>
      <c r="EQL223" s="593"/>
      <c r="EQM223" s="593"/>
      <c r="EQN223" s="593"/>
      <c r="EQO223" s="593"/>
      <c r="EQP223" s="593"/>
      <c r="EQQ223" s="593"/>
      <c r="EQR223" s="593"/>
      <c r="EQS223" s="593"/>
      <c r="EQT223" s="593"/>
      <c r="EQU223" s="593"/>
      <c r="EQV223" s="593"/>
      <c r="EQW223" s="593"/>
      <c r="EQX223" s="593"/>
      <c r="EQY223" s="593"/>
      <c r="EQZ223" s="593"/>
      <c r="ERA223" s="593"/>
      <c r="ERB223" s="593"/>
      <c r="ERC223" s="593"/>
      <c r="ERD223" s="593"/>
      <c r="ERE223" s="593"/>
      <c r="ERF223" s="593"/>
      <c r="ERG223" s="593"/>
      <c r="ERH223" s="593"/>
      <c r="ERI223" s="593"/>
      <c r="ERJ223" s="593"/>
      <c r="ERK223" s="593"/>
      <c r="ERL223" s="593"/>
      <c r="ERM223" s="593"/>
      <c r="ERN223" s="593"/>
      <c r="ERO223" s="593"/>
      <c r="ERP223" s="593"/>
      <c r="ERQ223" s="593"/>
      <c r="ERR223" s="593"/>
      <c r="ERS223" s="593"/>
      <c r="ERT223" s="593"/>
      <c r="ERU223" s="593"/>
      <c r="ERV223" s="593"/>
      <c r="ERW223" s="593"/>
      <c r="ERX223" s="593"/>
      <c r="ERY223" s="593"/>
      <c r="ERZ223" s="593"/>
      <c r="ESA223" s="593"/>
      <c r="ESB223" s="593"/>
      <c r="ESC223" s="593"/>
      <c r="ESD223" s="593"/>
      <c r="ESE223" s="593"/>
      <c r="ESF223" s="593"/>
      <c r="ESG223" s="593"/>
      <c r="ESH223" s="593"/>
      <c r="ESI223" s="593"/>
      <c r="ESJ223" s="593"/>
      <c r="ESK223" s="593"/>
      <c r="ESL223" s="593"/>
      <c r="ESM223" s="593"/>
      <c r="ESN223" s="593"/>
      <c r="ESO223" s="593"/>
      <c r="ESP223" s="593"/>
      <c r="ESQ223" s="593"/>
      <c r="ESR223" s="593"/>
      <c r="ESS223" s="593"/>
      <c r="EST223" s="593"/>
      <c r="ESU223" s="593"/>
      <c r="ESV223" s="593"/>
      <c r="ESW223" s="593"/>
      <c r="ESX223" s="593"/>
      <c r="ESY223" s="593"/>
      <c r="ESZ223" s="593"/>
      <c r="ETA223" s="593"/>
      <c r="ETB223" s="593"/>
      <c r="ETC223" s="593"/>
      <c r="ETD223" s="593"/>
      <c r="ETE223" s="593"/>
      <c r="ETF223" s="593"/>
      <c r="ETG223" s="593"/>
      <c r="ETH223" s="593"/>
      <c r="ETI223" s="593"/>
      <c r="ETJ223" s="593"/>
      <c r="ETK223" s="593"/>
      <c r="ETL223" s="593"/>
      <c r="ETM223" s="593"/>
      <c r="ETN223" s="593"/>
      <c r="ETO223" s="593"/>
      <c r="ETP223" s="593"/>
      <c r="ETQ223" s="593"/>
      <c r="ETR223" s="593"/>
      <c r="ETS223" s="593"/>
      <c r="ETT223" s="593"/>
      <c r="ETU223" s="593"/>
      <c r="ETV223" s="593"/>
      <c r="ETW223" s="593"/>
      <c r="ETX223" s="593"/>
      <c r="ETY223" s="593"/>
      <c r="ETZ223" s="593"/>
      <c r="EUA223" s="593"/>
      <c r="EUB223" s="593"/>
      <c r="EUC223" s="593"/>
      <c r="EUD223" s="593"/>
      <c r="EUE223" s="593"/>
      <c r="EUF223" s="593"/>
      <c r="EUG223" s="593"/>
      <c r="EUH223" s="593"/>
      <c r="EUI223" s="593"/>
      <c r="EUJ223" s="593"/>
      <c r="EUK223" s="593"/>
      <c r="EUL223" s="593"/>
      <c r="EUM223" s="593"/>
      <c r="EUN223" s="593"/>
      <c r="EUO223" s="593"/>
      <c r="EUP223" s="593"/>
      <c r="EUQ223" s="593"/>
      <c r="EUR223" s="593"/>
      <c r="EUS223" s="593"/>
      <c r="EUT223" s="593"/>
      <c r="EUU223" s="593"/>
      <c r="EUV223" s="593"/>
      <c r="EUW223" s="593"/>
      <c r="EUX223" s="593"/>
      <c r="EUY223" s="593"/>
      <c r="EUZ223" s="593"/>
      <c r="EVA223" s="593"/>
      <c r="EVB223" s="593"/>
      <c r="EVC223" s="593"/>
      <c r="EVD223" s="593"/>
      <c r="EVE223" s="593"/>
      <c r="EVF223" s="593"/>
      <c r="EVG223" s="593"/>
      <c r="EVH223" s="593"/>
      <c r="EVI223" s="593"/>
      <c r="EVJ223" s="593"/>
      <c r="EVK223" s="593"/>
      <c r="EVL223" s="593"/>
      <c r="EVM223" s="593"/>
      <c r="EVN223" s="593"/>
      <c r="EVO223" s="593"/>
      <c r="EVP223" s="593"/>
      <c r="EVQ223" s="593"/>
      <c r="EVR223" s="593"/>
      <c r="EVS223" s="593"/>
      <c r="EVT223" s="593"/>
      <c r="EVU223" s="593"/>
      <c r="EVV223" s="593"/>
      <c r="EVW223" s="593"/>
      <c r="EVX223" s="593"/>
      <c r="EVY223" s="593"/>
      <c r="EVZ223" s="593"/>
      <c r="EWA223" s="593"/>
      <c r="EWB223" s="593"/>
      <c r="EWC223" s="593"/>
      <c r="EWD223" s="593"/>
      <c r="EWE223" s="593"/>
      <c r="EWF223" s="593"/>
      <c r="EWG223" s="593"/>
      <c r="EWH223" s="593"/>
      <c r="EWI223" s="593"/>
      <c r="EWJ223" s="593"/>
      <c r="EWK223" s="593"/>
      <c r="EWL223" s="593"/>
      <c r="EWM223" s="593"/>
      <c r="EWN223" s="593"/>
      <c r="EWO223" s="593"/>
      <c r="EWP223" s="593"/>
      <c r="EWQ223" s="593"/>
      <c r="EWR223" s="593"/>
      <c r="EWS223" s="593"/>
      <c r="EWT223" s="593"/>
      <c r="EWU223" s="593"/>
      <c r="EWV223" s="593"/>
      <c r="EWW223" s="593"/>
      <c r="EWX223" s="593"/>
      <c r="EWY223" s="593"/>
      <c r="EWZ223" s="593"/>
      <c r="EXA223" s="593"/>
      <c r="EXB223" s="593"/>
      <c r="EXC223" s="593"/>
      <c r="EXD223" s="593"/>
      <c r="EXE223" s="593"/>
      <c r="EXF223" s="593"/>
      <c r="EXG223" s="593"/>
      <c r="EXH223" s="593"/>
      <c r="EXI223" s="593"/>
      <c r="EXJ223" s="593"/>
      <c r="EXK223" s="593"/>
      <c r="EXL223" s="593"/>
      <c r="EXM223" s="593"/>
      <c r="EXN223" s="593"/>
      <c r="EXO223" s="593"/>
      <c r="EXP223" s="593"/>
      <c r="EXQ223" s="593"/>
      <c r="EXR223" s="593"/>
      <c r="EXS223" s="593"/>
      <c r="EXT223" s="593"/>
      <c r="EXU223" s="593"/>
      <c r="EXV223" s="593"/>
      <c r="EXW223" s="593"/>
      <c r="EXX223" s="593"/>
      <c r="EXY223" s="593"/>
      <c r="EXZ223" s="593"/>
      <c r="EYA223" s="593"/>
      <c r="EYB223" s="593"/>
      <c r="EYC223" s="593"/>
      <c r="EYD223" s="593"/>
      <c r="EYE223" s="593"/>
      <c r="EYF223" s="593"/>
      <c r="EYG223" s="593"/>
      <c r="EYH223" s="593"/>
      <c r="EYI223" s="593"/>
      <c r="EYJ223" s="593"/>
      <c r="EYK223" s="593"/>
      <c r="EYL223" s="593"/>
      <c r="EYM223" s="593"/>
      <c r="EYN223" s="593"/>
      <c r="EYO223" s="593"/>
      <c r="EYP223" s="593"/>
      <c r="EYQ223" s="593"/>
      <c r="EYR223" s="593"/>
      <c r="EYS223" s="593"/>
      <c r="EYT223" s="593"/>
      <c r="EYU223" s="593"/>
      <c r="EYV223" s="593"/>
      <c r="EYW223" s="593"/>
      <c r="EYX223" s="593"/>
      <c r="EYY223" s="593"/>
      <c r="EYZ223" s="593"/>
      <c r="EZA223" s="593"/>
      <c r="EZB223" s="593"/>
      <c r="EZC223" s="593"/>
      <c r="EZD223" s="593"/>
      <c r="EZE223" s="593"/>
      <c r="EZF223" s="593"/>
      <c r="EZG223" s="593"/>
      <c r="EZH223" s="593"/>
      <c r="EZI223" s="593"/>
      <c r="EZJ223" s="593"/>
      <c r="EZK223" s="593"/>
      <c r="EZL223" s="593"/>
      <c r="EZM223" s="593"/>
      <c r="EZN223" s="593"/>
      <c r="EZO223" s="593"/>
      <c r="EZP223" s="593"/>
      <c r="EZQ223" s="593"/>
      <c r="EZR223" s="593"/>
      <c r="EZS223" s="593"/>
      <c r="EZT223" s="593"/>
      <c r="EZU223" s="593"/>
      <c r="EZV223" s="593"/>
      <c r="EZW223" s="593"/>
      <c r="EZX223" s="593"/>
      <c r="EZY223" s="593"/>
      <c r="EZZ223" s="593"/>
      <c r="FAA223" s="593"/>
      <c r="FAB223" s="593"/>
      <c r="FAC223" s="593"/>
      <c r="FAD223" s="593"/>
      <c r="FAE223" s="593"/>
      <c r="FAF223" s="593"/>
      <c r="FAG223" s="593"/>
      <c r="FAH223" s="593"/>
      <c r="FAI223" s="593"/>
      <c r="FAJ223" s="593"/>
      <c r="FAK223" s="593"/>
      <c r="FAL223" s="593"/>
      <c r="FAM223" s="593"/>
      <c r="FAN223" s="593"/>
      <c r="FAO223" s="593"/>
      <c r="FAP223" s="593"/>
      <c r="FAQ223" s="593"/>
      <c r="FAR223" s="593"/>
      <c r="FAS223" s="593"/>
      <c r="FAT223" s="593"/>
      <c r="FAU223" s="593"/>
      <c r="FAV223" s="593"/>
      <c r="FAW223" s="593"/>
      <c r="FAX223" s="593"/>
      <c r="FAY223" s="593"/>
      <c r="FAZ223" s="593"/>
      <c r="FBA223" s="593"/>
      <c r="FBB223" s="593"/>
      <c r="FBC223" s="593"/>
      <c r="FBD223" s="593"/>
      <c r="FBE223" s="593"/>
      <c r="FBF223" s="593"/>
      <c r="FBG223" s="593"/>
      <c r="FBH223" s="593"/>
      <c r="FBI223" s="593"/>
      <c r="FBJ223" s="593"/>
      <c r="FBK223" s="593"/>
      <c r="FBL223" s="593"/>
      <c r="FBM223" s="593"/>
      <c r="FBN223" s="593"/>
      <c r="FBO223" s="593"/>
      <c r="FBP223" s="593"/>
      <c r="FBQ223" s="593"/>
      <c r="FBR223" s="593"/>
      <c r="FBS223" s="593"/>
      <c r="FBT223" s="593"/>
      <c r="FBU223" s="593"/>
      <c r="FBV223" s="593"/>
      <c r="FBW223" s="593"/>
      <c r="FBX223" s="593"/>
      <c r="FBY223" s="593"/>
      <c r="FBZ223" s="593"/>
      <c r="FCA223" s="593"/>
      <c r="FCB223" s="593"/>
      <c r="FCC223" s="593"/>
      <c r="FCD223" s="593"/>
      <c r="FCE223" s="593"/>
      <c r="FCF223" s="593"/>
      <c r="FCG223" s="593"/>
      <c r="FCH223" s="593"/>
      <c r="FCI223" s="593"/>
      <c r="FCJ223" s="593"/>
      <c r="FCK223" s="593"/>
      <c r="FCL223" s="593"/>
      <c r="FCM223" s="593"/>
      <c r="FCN223" s="593"/>
      <c r="FCO223" s="593"/>
      <c r="FCP223" s="593"/>
      <c r="FCQ223" s="593"/>
      <c r="FCR223" s="593"/>
      <c r="FCS223" s="593"/>
      <c r="FCT223" s="593"/>
      <c r="FCU223" s="593"/>
      <c r="FCV223" s="593"/>
      <c r="FCW223" s="593"/>
      <c r="FCX223" s="593"/>
      <c r="FCY223" s="593"/>
      <c r="FCZ223" s="593"/>
      <c r="FDA223" s="593"/>
      <c r="FDB223" s="593"/>
      <c r="FDC223" s="593"/>
      <c r="FDD223" s="593"/>
      <c r="FDE223" s="593"/>
      <c r="FDF223" s="593"/>
      <c r="FDG223" s="593"/>
      <c r="FDH223" s="593"/>
      <c r="FDI223" s="593"/>
      <c r="FDJ223" s="593"/>
      <c r="FDK223" s="593"/>
      <c r="FDL223" s="593"/>
      <c r="FDM223" s="593"/>
      <c r="FDN223" s="593"/>
      <c r="FDO223" s="593"/>
      <c r="FDP223" s="593"/>
      <c r="FDQ223" s="593"/>
      <c r="FDR223" s="593"/>
      <c r="FDS223" s="593"/>
      <c r="FDT223" s="593"/>
      <c r="FDU223" s="593"/>
      <c r="FDV223" s="593"/>
      <c r="FDW223" s="593"/>
      <c r="FDX223" s="593"/>
      <c r="FDY223" s="593"/>
      <c r="FDZ223" s="593"/>
      <c r="FEA223" s="593"/>
      <c r="FEB223" s="593"/>
      <c r="FEC223" s="593"/>
      <c r="FED223" s="593"/>
      <c r="FEE223" s="593"/>
      <c r="FEF223" s="593"/>
      <c r="FEG223" s="593"/>
      <c r="FEH223" s="593"/>
      <c r="FEI223" s="593"/>
      <c r="FEJ223" s="593"/>
      <c r="FEK223" s="593"/>
      <c r="FEL223" s="593"/>
      <c r="FEM223" s="593"/>
      <c r="FEN223" s="593"/>
      <c r="FEO223" s="593"/>
      <c r="FEP223" s="593"/>
      <c r="FEQ223" s="593"/>
      <c r="FER223" s="593"/>
      <c r="FES223" s="593"/>
      <c r="FET223" s="593"/>
      <c r="FEU223" s="593"/>
      <c r="FEV223" s="593"/>
      <c r="FEW223" s="593"/>
      <c r="FEX223" s="593"/>
      <c r="FEY223" s="593"/>
      <c r="FEZ223" s="593"/>
      <c r="FFA223" s="593"/>
      <c r="FFB223" s="593"/>
      <c r="FFC223" s="593"/>
      <c r="FFD223" s="593"/>
      <c r="FFE223" s="593"/>
      <c r="FFF223" s="593"/>
      <c r="FFG223" s="593"/>
      <c r="FFH223" s="593"/>
      <c r="FFI223" s="593"/>
      <c r="FFJ223" s="593"/>
      <c r="FFK223" s="593"/>
      <c r="FFL223" s="593"/>
      <c r="FFM223" s="593"/>
      <c r="FFN223" s="593"/>
      <c r="FFO223" s="593"/>
      <c r="FFP223" s="593"/>
      <c r="FFQ223" s="593"/>
      <c r="FFR223" s="593"/>
      <c r="FFS223" s="593"/>
      <c r="FFT223" s="593"/>
      <c r="FFU223" s="593"/>
      <c r="FFV223" s="593"/>
      <c r="FFW223" s="593"/>
      <c r="FFX223" s="593"/>
      <c r="FFY223" s="593"/>
      <c r="FFZ223" s="593"/>
      <c r="FGA223" s="593"/>
      <c r="FGB223" s="593"/>
      <c r="FGC223" s="593"/>
      <c r="FGD223" s="593"/>
      <c r="FGE223" s="593"/>
      <c r="FGF223" s="593"/>
      <c r="FGG223" s="593"/>
      <c r="FGH223" s="593"/>
      <c r="FGI223" s="593"/>
      <c r="FGJ223" s="593"/>
      <c r="FGK223" s="593"/>
      <c r="FGL223" s="593"/>
      <c r="FGM223" s="593"/>
      <c r="FGN223" s="593"/>
      <c r="FGO223" s="593"/>
      <c r="FGP223" s="593"/>
      <c r="FGQ223" s="593"/>
      <c r="FGR223" s="593"/>
      <c r="FGS223" s="593"/>
      <c r="FGT223" s="593"/>
      <c r="FGU223" s="593"/>
      <c r="FGV223" s="593"/>
      <c r="FGW223" s="593"/>
      <c r="FGX223" s="593"/>
      <c r="FGY223" s="593"/>
      <c r="FGZ223" s="593"/>
      <c r="FHA223" s="593"/>
      <c r="FHB223" s="593"/>
      <c r="FHC223" s="593"/>
      <c r="FHD223" s="593"/>
      <c r="FHE223" s="593"/>
      <c r="FHF223" s="593"/>
      <c r="FHG223" s="593"/>
      <c r="FHH223" s="593"/>
      <c r="FHI223" s="593"/>
      <c r="FHJ223" s="593"/>
      <c r="FHK223" s="593"/>
      <c r="FHL223" s="593"/>
      <c r="FHM223" s="593"/>
      <c r="FHN223" s="593"/>
      <c r="FHO223" s="593"/>
      <c r="FHP223" s="593"/>
      <c r="FHQ223" s="593"/>
      <c r="FHR223" s="593"/>
      <c r="FHS223" s="593"/>
      <c r="FHT223" s="593"/>
      <c r="FHU223" s="593"/>
      <c r="FHV223" s="593"/>
      <c r="FHW223" s="593"/>
      <c r="FHX223" s="593"/>
      <c r="FHY223" s="593"/>
      <c r="FHZ223" s="593"/>
      <c r="FIA223" s="593"/>
      <c r="FIB223" s="593"/>
      <c r="FIC223" s="593"/>
      <c r="FID223" s="593"/>
      <c r="FIE223" s="593"/>
      <c r="FIF223" s="593"/>
      <c r="FIG223" s="593"/>
      <c r="FIH223" s="593"/>
      <c r="FII223" s="593"/>
      <c r="FIJ223" s="593"/>
      <c r="FIK223" s="593"/>
      <c r="FIL223" s="593"/>
      <c r="FIM223" s="593"/>
      <c r="FIN223" s="593"/>
      <c r="FIO223" s="593"/>
      <c r="FIP223" s="593"/>
      <c r="FIQ223" s="593"/>
      <c r="FIR223" s="593"/>
      <c r="FIS223" s="593"/>
      <c r="FIT223" s="593"/>
      <c r="FIU223" s="593"/>
      <c r="FIV223" s="593"/>
      <c r="FIW223" s="593"/>
      <c r="FIX223" s="593"/>
      <c r="FIY223" s="593"/>
      <c r="FIZ223" s="593"/>
      <c r="FJA223" s="593"/>
      <c r="FJB223" s="593"/>
      <c r="FJC223" s="593"/>
      <c r="FJD223" s="593"/>
      <c r="FJE223" s="593"/>
      <c r="FJF223" s="593"/>
      <c r="FJG223" s="593"/>
      <c r="FJH223" s="593"/>
      <c r="FJI223" s="593"/>
      <c r="FJJ223" s="593"/>
      <c r="FJK223" s="593"/>
      <c r="FJL223" s="593"/>
      <c r="FJM223" s="593"/>
      <c r="FJN223" s="593"/>
      <c r="FJO223" s="593"/>
      <c r="FJP223" s="593"/>
      <c r="FJQ223" s="593"/>
      <c r="FJR223" s="593"/>
      <c r="FJS223" s="593"/>
      <c r="FJT223" s="593"/>
      <c r="FJU223" s="593"/>
      <c r="FJV223" s="593"/>
      <c r="FJW223" s="593"/>
      <c r="FJX223" s="593"/>
      <c r="FJY223" s="593"/>
      <c r="FJZ223" s="593"/>
      <c r="FKA223" s="593"/>
      <c r="FKB223" s="593"/>
      <c r="FKC223" s="593"/>
      <c r="FKD223" s="593"/>
      <c r="FKE223" s="593"/>
      <c r="FKF223" s="593"/>
      <c r="FKG223" s="593"/>
      <c r="FKH223" s="593"/>
      <c r="FKI223" s="593"/>
      <c r="FKJ223" s="593"/>
      <c r="FKK223" s="593"/>
      <c r="FKL223" s="593"/>
      <c r="FKM223" s="593"/>
      <c r="FKN223" s="593"/>
      <c r="FKO223" s="593"/>
      <c r="FKP223" s="593"/>
      <c r="FKQ223" s="593"/>
      <c r="FKR223" s="593"/>
      <c r="FKS223" s="593"/>
      <c r="FKT223" s="593"/>
      <c r="FKU223" s="593"/>
      <c r="FKV223" s="593"/>
      <c r="FKW223" s="593"/>
      <c r="FKX223" s="593"/>
      <c r="FKY223" s="593"/>
      <c r="FKZ223" s="593"/>
      <c r="FLA223" s="593"/>
      <c r="FLB223" s="593"/>
      <c r="FLC223" s="593"/>
      <c r="FLD223" s="593"/>
      <c r="FLE223" s="593"/>
      <c r="FLF223" s="593"/>
      <c r="FLG223" s="593"/>
      <c r="FLH223" s="593"/>
      <c r="FLI223" s="593"/>
      <c r="FLJ223" s="593"/>
      <c r="FLK223" s="593"/>
      <c r="FLL223" s="593"/>
      <c r="FLM223" s="593"/>
      <c r="FLN223" s="593"/>
      <c r="FLO223" s="593"/>
      <c r="FLP223" s="593"/>
      <c r="FLQ223" s="593"/>
      <c r="FLR223" s="593"/>
      <c r="FLS223" s="593"/>
      <c r="FLT223" s="593"/>
      <c r="FLU223" s="593"/>
      <c r="FLV223" s="593"/>
      <c r="FLW223" s="593"/>
      <c r="FLX223" s="593"/>
      <c r="FLY223" s="593"/>
      <c r="FLZ223" s="593"/>
      <c r="FMA223" s="593"/>
      <c r="FMB223" s="593"/>
      <c r="FMC223" s="593"/>
      <c r="FMD223" s="593"/>
      <c r="FME223" s="593"/>
      <c r="FMF223" s="593"/>
      <c r="FMG223" s="593"/>
      <c r="FMH223" s="593"/>
      <c r="FMI223" s="593"/>
      <c r="FMJ223" s="593"/>
      <c r="FMK223" s="593"/>
      <c r="FML223" s="593"/>
      <c r="FMM223" s="593"/>
      <c r="FMN223" s="593"/>
      <c r="FMO223" s="593"/>
      <c r="FMP223" s="593"/>
      <c r="FMQ223" s="593"/>
      <c r="FMR223" s="593"/>
      <c r="FMS223" s="593"/>
      <c r="FMT223" s="593"/>
      <c r="FMU223" s="593"/>
      <c r="FMV223" s="593"/>
      <c r="FMW223" s="593"/>
      <c r="FMX223" s="593"/>
      <c r="FMY223" s="593"/>
      <c r="FMZ223" s="593"/>
      <c r="FNA223" s="593"/>
      <c r="FNB223" s="593"/>
      <c r="FNC223" s="593"/>
      <c r="FND223" s="593"/>
      <c r="FNE223" s="593"/>
      <c r="FNF223" s="593"/>
      <c r="FNG223" s="593"/>
      <c r="FNH223" s="593"/>
      <c r="FNI223" s="593"/>
      <c r="FNJ223" s="593"/>
      <c r="FNK223" s="593"/>
      <c r="FNL223" s="593"/>
      <c r="FNM223" s="593"/>
      <c r="FNN223" s="593"/>
      <c r="FNO223" s="593"/>
      <c r="FNP223" s="593"/>
      <c r="FNQ223" s="593"/>
      <c r="FNR223" s="593"/>
      <c r="FNS223" s="593"/>
      <c r="FNT223" s="593"/>
      <c r="FNU223" s="593"/>
      <c r="FNV223" s="593"/>
      <c r="FNW223" s="593"/>
      <c r="FNX223" s="593"/>
      <c r="FNY223" s="593"/>
      <c r="FNZ223" s="593"/>
      <c r="FOA223" s="593"/>
      <c r="FOB223" s="593"/>
      <c r="FOC223" s="593"/>
      <c r="FOD223" s="593"/>
      <c r="FOE223" s="593"/>
      <c r="FOF223" s="593"/>
      <c r="FOG223" s="593"/>
      <c r="FOH223" s="593"/>
      <c r="FOI223" s="593"/>
      <c r="FOJ223" s="593"/>
      <c r="FOK223" s="593"/>
      <c r="FOL223" s="593"/>
      <c r="FOM223" s="593"/>
      <c r="FON223" s="593"/>
      <c r="FOO223" s="593"/>
      <c r="FOP223" s="593"/>
      <c r="FOQ223" s="593"/>
      <c r="FOR223" s="593"/>
      <c r="FOS223" s="593"/>
      <c r="FOT223" s="593"/>
      <c r="FOU223" s="593"/>
      <c r="FOV223" s="593"/>
      <c r="FOW223" s="593"/>
      <c r="FOX223" s="593"/>
      <c r="FOY223" s="593"/>
      <c r="FOZ223" s="593"/>
      <c r="FPA223" s="593"/>
      <c r="FPB223" s="593"/>
      <c r="FPC223" s="593"/>
      <c r="FPD223" s="593"/>
      <c r="FPE223" s="593"/>
      <c r="FPF223" s="593"/>
      <c r="FPG223" s="593"/>
      <c r="FPH223" s="593"/>
      <c r="FPI223" s="593"/>
      <c r="FPJ223" s="593"/>
      <c r="FPK223" s="593"/>
      <c r="FPL223" s="593"/>
      <c r="FPM223" s="593"/>
      <c r="FPN223" s="593"/>
      <c r="FPO223" s="593"/>
      <c r="FPP223" s="593"/>
      <c r="FPQ223" s="593"/>
      <c r="FPR223" s="593"/>
      <c r="FPS223" s="593"/>
      <c r="FPT223" s="593"/>
      <c r="FPU223" s="593"/>
      <c r="FPV223" s="593"/>
      <c r="FPW223" s="593"/>
      <c r="FPX223" s="593"/>
      <c r="FPY223" s="593"/>
      <c r="FPZ223" s="593"/>
      <c r="FQA223" s="593"/>
      <c r="FQB223" s="593"/>
      <c r="FQC223" s="593"/>
      <c r="FQD223" s="593"/>
      <c r="FQE223" s="593"/>
      <c r="FQF223" s="593"/>
      <c r="FQG223" s="593"/>
      <c r="FQH223" s="593"/>
      <c r="FQI223" s="593"/>
      <c r="FQJ223" s="593"/>
      <c r="FQK223" s="593"/>
      <c r="FQL223" s="593"/>
      <c r="FQM223" s="593"/>
      <c r="FQN223" s="593"/>
      <c r="FQO223" s="593"/>
      <c r="FQP223" s="593"/>
      <c r="FQQ223" s="593"/>
      <c r="FQR223" s="593"/>
      <c r="FQS223" s="593"/>
      <c r="FQT223" s="593"/>
      <c r="FQU223" s="593"/>
      <c r="FQV223" s="593"/>
      <c r="FQW223" s="593"/>
      <c r="FQX223" s="593"/>
      <c r="FQY223" s="593"/>
      <c r="FQZ223" s="593"/>
      <c r="FRA223" s="593"/>
      <c r="FRB223" s="593"/>
      <c r="FRC223" s="593"/>
      <c r="FRD223" s="593"/>
      <c r="FRE223" s="593"/>
      <c r="FRF223" s="593"/>
      <c r="FRG223" s="593"/>
      <c r="FRH223" s="593"/>
      <c r="FRI223" s="593"/>
      <c r="FRJ223" s="593"/>
      <c r="FRK223" s="593"/>
      <c r="FRL223" s="593"/>
      <c r="FRM223" s="593"/>
      <c r="FRN223" s="593"/>
      <c r="FRO223" s="593"/>
      <c r="FRP223" s="593"/>
      <c r="FRQ223" s="593"/>
      <c r="FRR223" s="593"/>
      <c r="FRS223" s="593"/>
      <c r="FRT223" s="593"/>
      <c r="FRU223" s="593"/>
      <c r="FRV223" s="593"/>
      <c r="FRW223" s="593"/>
      <c r="FRX223" s="593"/>
      <c r="FRY223" s="593"/>
      <c r="FRZ223" s="593"/>
      <c r="FSA223" s="593"/>
      <c r="FSB223" s="593"/>
      <c r="FSC223" s="593"/>
      <c r="FSD223" s="593"/>
      <c r="FSE223" s="593"/>
      <c r="FSF223" s="593"/>
      <c r="FSG223" s="593"/>
      <c r="FSH223" s="593"/>
      <c r="FSI223" s="593"/>
      <c r="FSJ223" s="593"/>
      <c r="FSK223" s="593"/>
      <c r="FSL223" s="593"/>
      <c r="FSM223" s="593"/>
      <c r="FSN223" s="593"/>
      <c r="FSO223" s="593"/>
      <c r="FSP223" s="593"/>
      <c r="FSQ223" s="593"/>
      <c r="FSR223" s="593"/>
      <c r="FSS223" s="593"/>
      <c r="FST223" s="593"/>
      <c r="FSU223" s="593"/>
      <c r="FSV223" s="593"/>
      <c r="FSW223" s="593"/>
      <c r="FSX223" s="593"/>
      <c r="FSY223" s="593"/>
      <c r="FSZ223" s="593"/>
      <c r="FTA223" s="593"/>
      <c r="FTB223" s="593"/>
      <c r="FTC223" s="593"/>
      <c r="FTD223" s="593"/>
      <c r="FTE223" s="593"/>
      <c r="FTF223" s="593"/>
      <c r="FTG223" s="593"/>
      <c r="FTH223" s="593"/>
      <c r="FTI223" s="593"/>
      <c r="FTJ223" s="593"/>
      <c r="FTK223" s="593"/>
      <c r="FTL223" s="593"/>
      <c r="FTM223" s="593"/>
      <c r="FTN223" s="593"/>
      <c r="FTO223" s="593"/>
      <c r="FTP223" s="593"/>
      <c r="FTQ223" s="593"/>
      <c r="FTR223" s="593"/>
      <c r="FTS223" s="593"/>
      <c r="FTT223" s="593"/>
      <c r="FTU223" s="593"/>
      <c r="FTV223" s="593"/>
      <c r="FTW223" s="593"/>
      <c r="FTX223" s="593"/>
      <c r="FTY223" s="593"/>
      <c r="FTZ223" s="593"/>
      <c r="FUA223" s="593"/>
      <c r="FUB223" s="593"/>
      <c r="FUC223" s="593"/>
      <c r="FUD223" s="593"/>
      <c r="FUE223" s="593"/>
      <c r="FUF223" s="593"/>
      <c r="FUG223" s="593"/>
      <c r="FUH223" s="593"/>
      <c r="FUI223" s="593"/>
      <c r="FUJ223" s="593"/>
      <c r="FUK223" s="593"/>
      <c r="FUL223" s="593"/>
      <c r="FUM223" s="593"/>
      <c r="FUN223" s="593"/>
      <c r="FUO223" s="593"/>
      <c r="FUP223" s="593"/>
      <c r="FUQ223" s="593"/>
      <c r="FUR223" s="593"/>
      <c r="FUS223" s="593"/>
      <c r="FUT223" s="593"/>
      <c r="FUU223" s="593"/>
      <c r="FUV223" s="593"/>
      <c r="FUW223" s="593"/>
      <c r="FUX223" s="593"/>
      <c r="FUY223" s="593"/>
      <c r="FUZ223" s="593"/>
      <c r="FVA223" s="593"/>
      <c r="FVB223" s="593"/>
      <c r="FVC223" s="593"/>
      <c r="FVD223" s="593"/>
      <c r="FVE223" s="593"/>
      <c r="FVF223" s="593"/>
      <c r="FVG223" s="593"/>
      <c r="FVH223" s="593"/>
      <c r="FVI223" s="593"/>
      <c r="FVJ223" s="593"/>
      <c r="FVK223" s="593"/>
      <c r="FVL223" s="593"/>
      <c r="FVM223" s="593"/>
      <c r="FVN223" s="593"/>
      <c r="FVO223" s="593"/>
      <c r="FVP223" s="593"/>
      <c r="FVQ223" s="593"/>
      <c r="FVR223" s="593"/>
      <c r="FVS223" s="593"/>
      <c r="FVT223" s="593"/>
      <c r="FVU223" s="593"/>
      <c r="FVV223" s="593"/>
      <c r="FVW223" s="593"/>
      <c r="FVX223" s="593"/>
      <c r="FVY223" s="593"/>
      <c r="FVZ223" s="593"/>
      <c r="FWA223" s="593"/>
      <c r="FWB223" s="593"/>
      <c r="FWC223" s="593"/>
      <c r="FWD223" s="593"/>
      <c r="FWE223" s="593"/>
      <c r="FWF223" s="593"/>
      <c r="FWG223" s="593"/>
      <c r="FWH223" s="593"/>
      <c r="FWI223" s="593"/>
      <c r="FWJ223" s="593"/>
      <c r="FWK223" s="593"/>
      <c r="FWL223" s="593"/>
      <c r="FWM223" s="593"/>
      <c r="FWN223" s="593"/>
      <c r="FWO223" s="593"/>
      <c r="FWP223" s="593"/>
      <c r="FWQ223" s="593"/>
      <c r="FWR223" s="593"/>
      <c r="FWS223" s="593"/>
      <c r="FWT223" s="593"/>
      <c r="FWU223" s="593"/>
      <c r="FWV223" s="593"/>
      <c r="FWW223" s="593"/>
      <c r="FWX223" s="593"/>
      <c r="FWY223" s="593"/>
      <c r="FWZ223" s="593"/>
      <c r="FXA223" s="593"/>
      <c r="FXB223" s="593"/>
      <c r="FXC223" s="593"/>
      <c r="FXD223" s="593"/>
      <c r="FXE223" s="593"/>
      <c r="FXF223" s="593"/>
      <c r="FXG223" s="593"/>
      <c r="FXH223" s="593"/>
      <c r="FXI223" s="593"/>
      <c r="FXJ223" s="593"/>
      <c r="FXK223" s="593"/>
      <c r="FXL223" s="593"/>
      <c r="FXM223" s="593"/>
      <c r="FXN223" s="593"/>
      <c r="FXO223" s="593"/>
      <c r="FXP223" s="593"/>
      <c r="FXQ223" s="593"/>
      <c r="FXR223" s="593"/>
      <c r="FXS223" s="593"/>
      <c r="FXT223" s="593"/>
      <c r="FXU223" s="593"/>
      <c r="FXV223" s="593"/>
      <c r="FXW223" s="593"/>
      <c r="FXX223" s="593"/>
      <c r="FXY223" s="593"/>
      <c r="FXZ223" s="593"/>
      <c r="FYA223" s="593"/>
      <c r="FYB223" s="593"/>
      <c r="FYC223" s="593"/>
      <c r="FYD223" s="593"/>
      <c r="FYE223" s="593"/>
      <c r="FYF223" s="593"/>
      <c r="FYG223" s="593"/>
      <c r="FYH223" s="593"/>
      <c r="FYI223" s="593"/>
      <c r="FYJ223" s="593"/>
      <c r="FYK223" s="593"/>
      <c r="FYL223" s="593"/>
      <c r="FYM223" s="593"/>
      <c r="FYN223" s="593"/>
      <c r="FYO223" s="593"/>
      <c r="FYP223" s="593"/>
      <c r="FYQ223" s="593"/>
      <c r="FYR223" s="593"/>
      <c r="FYS223" s="593"/>
      <c r="FYT223" s="593"/>
      <c r="FYU223" s="593"/>
      <c r="FYV223" s="593"/>
      <c r="FYW223" s="593"/>
      <c r="FYX223" s="593"/>
      <c r="FYY223" s="593"/>
      <c r="FYZ223" s="593"/>
      <c r="FZA223" s="593"/>
      <c r="FZB223" s="593"/>
      <c r="FZC223" s="593"/>
      <c r="FZD223" s="593"/>
      <c r="FZE223" s="593"/>
      <c r="FZF223" s="593"/>
      <c r="FZG223" s="593"/>
      <c r="FZH223" s="593"/>
      <c r="FZI223" s="593"/>
      <c r="FZJ223" s="593"/>
      <c r="FZK223" s="593"/>
      <c r="FZL223" s="593"/>
      <c r="FZM223" s="593"/>
      <c r="FZN223" s="593"/>
      <c r="FZO223" s="593"/>
      <c r="FZP223" s="593"/>
      <c r="FZQ223" s="593"/>
      <c r="FZR223" s="593"/>
      <c r="FZS223" s="593"/>
      <c r="FZT223" s="593"/>
      <c r="FZU223" s="593"/>
      <c r="FZV223" s="593"/>
      <c r="FZW223" s="593"/>
      <c r="FZX223" s="593"/>
      <c r="FZY223" s="593"/>
      <c r="FZZ223" s="593"/>
      <c r="GAA223" s="593"/>
      <c r="GAB223" s="593"/>
      <c r="GAC223" s="593"/>
      <c r="GAD223" s="593"/>
      <c r="GAE223" s="593"/>
      <c r="GAF223" s="593"/>
      <c r="GAG223" s="593"/>
      <c r="GAH223" s="593"/>
      <c r="GAI223" s="593"/>
      <c r="GAJ223" s="593"/>
      <c r="GAK223" s="593"/>
      <c r="GAL223" s="593"/>
      <c r="GAM223" s="593"/>
      <c r="GAN223" s="593"/>
      <c r="GAO223" s="593"/>
      <c r="GAP223" s="593"/>
      <c r="GAQ223" s="593"/>
      <c r="GAR223" s="593"/>
      <c r="GAS223" s="593"/>
      <c r="GAT223" s="593"/>
      <c r="GAU223" s="593"/>
      <c r="GAV223" s="593"/>
      <c r="GAW223" s="593"/>
      <c r="GAX223" s="593"/>
      <c r="GAY223" s="593"/>
      <c r="GAZ223" s="593"/>
      <c r="GBA223" s="593"/>
      <c r="GBB223" s="593"/>
      <c r="GBC223" s="593"/>
      <c r="GBD223" s="593"/>
      <c r="GBE223" s="593"/>
      <c r="GBF223" s="593"/>
      <c r="GBG223" s="593"/>
      <c r="GBH223" s="593"/>
      <c r="GBI223" s="593"/>
      <c r="GBJ223" s="593"/>
      <c r="GBK223" s="593"/>
      <c r="GBL223" s="593"/>
      <c r="GBM223" s="593"/>
      <c r="GBN223" s="593"/>
      <c r="GBO223" s="593"/>
      <c r="GBP223" s="593"/>
      <c r="GBQ223" s="593"/>
      <c r="GBR223" s="593"/>
      <c r="GBS223" s="593"/>
      <c r="GBT223" s="593"/>
      <c r="GBU223" s="593"/>
      <c r="GBV223" s="593"/>
      <c r="GBW223" s="593"/>
      <c r="GBX223" s="593"/>
      <c r="GBY223" s="593"/>
      <c r="GBZ223" s="593"/>
      <c r="GCA223" s="593"/>
      <c r="GCB223" s="593"/>
      <c r="GCC223" s="593"/>
      <c r="GCD223" s="593"/>
      <c r="GCE223" s="593"/>
      <c r="GCF223" s="593"/>
      <c r="GCG223" s="593"/>
      <c r="GCH223" s="593"/>
      <c r="GCI223" s="593"/>
      <c r="GCJ223" s="593"/>
      <c r="GCK223" s="593"/>
      <c r="GCL223" s="593"/>
      <c r="GCM223" s="593"/>
      <c r="GCN223" s="593"/>
      <c r="GCO223" s="593"/>
      <c r="GCP223" s="593"/>
      <c r="GCQ223" s="593"/>
      <c r="GCR223" s="593"/>
      <c r="GCS223" s="593"/>
      <c r="GCT223" s="593"/>
      <c r="GCU223" s="593"/>
      <c r="GCV223" s="593"/>
      <c r="GCW223" s="593"/>
      <c r="GCX223" s="593"/>
      <c r="GCY223" s="593"/>
      <c r="GCZ223" s="593"/>
      <c r="GDA223" s="593"/>
      <c r="GDB223" s="593"/>
      <c r="GDC223" s="593"/>
      <c r="GDD223" s="593"/>
      <c r="GDE223" s="593"/>
      <c r="GDF223" s="593"/>
      <c r="GDG223" s="593"/>
      <c r="GDH223" s="593"/>
      <c r="GDI223" s="593"/>
      <c r="GDJ223" s="593"/>
      <c r="GDK223" s="593"/>
      <c r="GDL223" s="593"/>
      <c r="GDM223" s="593"/>
      <c r="GDN223" s="593"/>
      <c r="GDO223" s="593"/>
      <c r="GDP223" s="593"/>
      <c r="GDQ223" s="593"/>
      <c r="GDR223" s="593"/>
      <c r="GDS223" s="593"/>
      <c r="GDT223" s="593"/>
      <c r="GDU223" s="593"/>
      <c r="GDV223" s="593"/>
      <c r="GDW223" s="593"/>
      <c r="GDX223" s="593"/>
      <c r="GDY223" s="593"/>
      <c r="GDZ223" s="593"/>
      <c r="GEA223" s="593"/>
      <c r="GEB223" s="593"/>
      <c r="GEC223" s="593"/>
      <c r="GED223" s="593"/>
      <c r="GEE223" s="593"/>
      <c r="GEF223" s="593"/>
      <c r="GEG223" s="593"/>
      <c r="GEH223" s="593"/>
      <c r="GEI223" s="593"/>
      <c r="GEJ223" s="593"/>
      <c r="GEK223" s="593"/>
      <c r="GEL223" s="593"/>
      <c r="GEM223" s="593"/>
      <c r="GEN223" s="593"/>
      <c r="GEO223" s="593"/>
      <c r="GEP223" s="593"/>
      <c r="GEQ223" s="593"/>
      <c r="GER223" s="593"/>
      <c r="GES223" s="593"/>
      <c r="GET223" s="593"/>
      <c r="GEU223" s="593"/>
      <c r="GEV223" s="593"/>
      <c r="GEW223" s="593"/>
      <c r="GEX223" s="593"/>
      <c r="GEY223" s="593"/>
      <c r="GEZ223" s="593"/>
      <c r="GFA223" s="593"/>
      <c r="GFB223" s="593"/>
      <c r="GFC223" s="593"/>
      <c r="GFD223" s="593"/>
      <c r="GFE223" s="593"/>
      <c r="GFF223" s="593"/>
      <c r="GFG223" s="593"/>
      <c r="GFH223" s="593"/>
      <c r="GFI223" s="593"/>
      <c r="GFJ223" s="593"/>
      <c r="GFK223" s="593"/>
      <c r="GFL223" s="593"/>
      <c r="GFM223" s="593"/>
      <c r="GFN223" s="593"/>
      <c r="GFO223" s="593"/>
      <c r="GFP223" s="593"/>
      <c r="GFQ223" s="593"/>
      <c r="GFR223" s="593"/>
      <c r="GFS223" s="593"/>
      <c r="GFT223" s="593"/>
      <c r="GFU223" s="593"/>
      <c r="GFV223" s="593"/>
      <c r="GFW223" s="593"/>
      <c r="GFX223" s="593"/>
      <c r="GFY223" s="593"/>
      <c r="GFZ223" s="593"/>
      <c r="GGA223" s="593"/>
      <c r="GGB223" s="593"/>
      <c r="GGC223" s="593"/>
      <c r="GGD223" s="593"/>
      <c r="GGE223" s="593"/>
      <c r="GGF223" s="593"/>
      <c r="GGG223" s="593"/>
      <c r="GGH223" s="593"/>
      <c r="GGI223" s="593"/>
      <c r="GGJ223" s="593"/>
      <c r="GGK223" s="593"/>
      <c r="GGL223" s="593"/>
      <c r="GGM223" s="593"/>
      <c r="GGN223" s="593"/>
      <c r="GGO223" s="593"/>
      <c r="GGP223" s="593"/>
      <c r="GGQ223" s="593"/>
      <c r="GGR223" s="593"/>
      <c r="GGS223" s="593"/>
      <c r="GGT223" s="593"/>
      <c r="GGU223" s="593"/>
      <c r="GGV223" s="593"/>
      <c r="GGW223" s="593"/>
      <c r="GGX223" s="593"/>
      <c r="GGY223" s="593"/>
      <c r="GGZ223" s="593"/>
      <c r="GHA223" s="593"/>
      <c r="GHB223" s="593"/>
      <c r="GHC223" s="593"/>
      <c r="GHD223" s="593"/>
      <c r="GHE223" s="593"/>
      <c r="GHF223" s="593"/>
      <c r="GHG223" s="593"/>
      <c r="GHH223" s="593"/>
      <c r="GHI223" s="593"/>
      <c r="GHJ223" s="593"/>
      <c r="GHK223" s="593"/>
      <c r="GHL223" s="593"/>
      <c r="GHM223" s="593"/>
      <c r="GHN223" s="593"/>
      <c r="GHO223" s="593"/>
      <c r="GHP223" s="593"/>
      <c r="GHQ223" s="593"/>
      <c r="GHR223" s="593"/>
      <c r="GHS223" s="593"/>
      <c r="GHT223" s="593"/>
      <c r="GHU223" s="593"/>
      <c r="GHV223" s="593"/>
      <c r="GHW223" s="593"/>
      <c r="GHX223" s="593"/>
      <c r="GHY223" s="593"/>
      <c r="GHZ223" s="593"/>
      <c r="GIA223" s="593"/>
      <c r="GIB223" s="593"/>
      <c r="GIC223" s="593"/>
      <c r="GID223" s="593"/>
      <c r="GIE223" s="593"/>
      <c r="GIF223" s="593"/>
      <c r="GIG223" s="593"/>
      <c r="GIH223" s="593"/>
      <c r="GII223" s="593"/>
      <c r="GIJ223" s="593"/>
      <c r="GIK223" s="593"/>
      <c r="GIL223" s="593"/>
      <c r="GIM223" s="593"/>
      <c r="GIN223" s="593"/>
      <c r="GIO223" s="593"/>
      <c r="GIP223" s="593"/>
      <c r="GIQ223" s="593"/>
      <c r="GIR223" s="593"/>
      <c r="GIS223" s="593"/>
      <c r="GIT223" s="593"/>
      <c r="GIU223" s="593"/>
      <c r="GIV223" s="593"/>
      <c r="GIW223" s="593"/>
      <c r="GIX223" s="593"/>
      <c r="GIY223" s="593"/>
      <c r="GIZ223" s="593"/>
      <c r="GJA223" s="593"/>
      <c r="GJB223" s="593"/>
      <c r="GJC223" s="593"/>
      <c r="GJD223" s="593"/>
      <c r="GJE223" s="593"/>
      <c r="GJF223" s="593"/>
      <c r="GJG223" s="593"/>
      <c r="GJH223" s="593"/>
      <c r="GJI223" s="593"/>
      <c r="GJJ223" s="593"/>
      <c r="GJK223" s="593"/>
      <c r="GJL223" s="593"/>
      <c r="GJM223" s="593"/>
      <c r="GJN223" s="593"/>
      <c r="GJO223" s="593"/>
      <c r="GJP223" s="593"/>
      <c r="GJQ223" s="593"/>
      <c r="GJR223" s="593"/>
      <c r="GJS223" s="593"/>
      <c r="GJT223" s="593"/>
      <c r="GJU223" s="593"/>
      <c r="GJV223" s="593"/>
      <c r="GJW223" s="593"/>
      <c r="GJX223" s="593"/>
      <c r="GJY223" s="593"/>
      <c r="GJZ223" s="593"/>
      <c r="GKA223" s="593"/>
      <c r="GKB223" s="593"/>
      <c r="GKC223" s="593"/>
      <c r="GKD223" s="593"/>
      <c r="GKE223" s="593"/>
      <c r="GKF223" s="593"/>
      <c r="GKG223" s="593"/>
      <c r="GKH223" s="593"/>
      <c r="GKI223" s="593"/>
      <c r="GKJ223" s="593"/>
      <c r="GKK223" s="593"/>
      <c r="GKL223" s="593"/>
      <c r="GKM223" s="593"/>
      <c r="GKN223" s="593"/>
      <c r="GKO223" s="593"/>
      <c r="GKP223" s="593"/>
      <c r="GKQ223" s="593"/>
      <c r="GKR223" s="593"/>
      <c r="GKS223" s="593"/>
      <c r="GKT223" s="593"/>
      <c r="GKU223" s="593"/>
      <c r="GKV223" s="593"/>
      <c r="GKW223" s="593"/>
      <c r="GKX223" s="593"/>
      <c r="GKY223" s="593"/>
      <c r="GKZ223" s="593"/>
      <c r="GLA223" s="593"/>
      <c r="GLB223" s="593"/>
      <c r="GLC223" s="593"/>
      <c r="GLD223" s="593"/>
      <c r="GLE223" s="593"/>
      <c r="GLF223" s="593"/>
      <c r="GLG223" s="593"/>
      <c r="GLH223" s="593"/>
      <c r="GLI223" s="593"/>
      <c r="GLJ223" s="593"/>
      <c r="GLK223" s="593"/>
      <c r="GLL223" s="593"/>
      <c r="GLM223" s="593"/>
      <c r="GLN223" s="593"/>
      <c r="GLO223" s="593"/>
      <c r="GLP223" s="593"/>
      <c r="GLQ223" s="593"/>
      <c r="GLR223" s="593"/>
      <c r="GLS223" s="593"/>
      <c r="GLT223" s="593"/>
      <c r="GLU223" s="593"/>
      <c r="GLV223" s="593"/>
      <c r="GLW223" s="593"/>
      <c r="GLX223" s="593"/>
      <c r="GLY223" s="593"/>
      <c r="GLZ223" s="593"/>
      <c r="GMA223" s="593"/>
      <c r="GMB223" s="593"/>
      <c r="GMC223" s="593"/>
      <c r="GMD223" s="593"/>
      <c r="GME223" s="593"/>
      <c r="GMF223" s="593"/>
      <c r="GMG223" s="593"/>
      <c r="GMH223" s="593"/>
      <c r="GMI223" s="593"/>
      <c r="GMJ223" s="593"/>
      <c r="GMK223" s="593"/>
      <c r="GML223" s="593"/>
      <c r="GMM223" s="593"/>
      <c r="GMN223" s="593"/>
      <c r="GMO223" s="593"/>
      <c r="GMP223" s="593"/>
      <c r="GMQ223" s="593"/>
      <c r="GMR223" s="593"/>
      <c r="GMS223" s="593"/>
      <c r="GMT223" s="593"/>
      <c r="GMU223" s="593"/>
      <c r="GMV223" s="593"/>
      <c r="GMW223" s="593"/>
      <c r="GMX223" s="593"/>
      <c r="GMY223" s="593"/>
      <c r="GMZ223" s="593"/>
      <c r="GNA223" s="593"/>
      <c r="GNB223" s="593"/>
      <c r="GNC223" s="593"/>
      <c r="GND223" s="593"/>
      <c r="GNE223" s="593"/>
      <c r="GNF223" s="593"/>
      <c r="GNG223" s="593"/>
      <c r="GNH223" s="593"/>
      <c r="GNI223" s="593"/>
      <c r="GNJ223" s="593"/>
      <c r="GNK223" s="593"/>
      <c r="GNL223" s="593"/>
      <c r="GNM223" s="593"/>
      <c r="GNN223" s="593"/>
      <c r="GNO223" s="593"/>
      <c r="GNP223" s="593"/>
      <c r="GNQ223" s="593"/>
      <c r="GNR223" s="593"/>
      <c r="GNS223" s="593"/>
      <c r="GNT223" s="593"/>
      <c r="GNU223" s="593"/>
      <c r="GNV223" s="593"/>
      <c r="GNW223" s="593"/>
      <c r="GNX223" s="593"/>
      <c r="GNY223" s="593"/>
      <c r="GNZ223" s="593"/>
      <c r="GOA223" s="593"/>
      <c r="GOB223" s="593"/>
      <c r="GOC223" s="593"/>
      <c r="GOD223" s="593"/>
      <c r="GOE223" s="593"/>
      <c r="GOF223" s="593"/>
      <c r="GOG223" s="593"/>
      <c r="GOH223" s="593"/>
      <c r="GOI223" s="593"/>
      <c r="GOJ223" s="593"/>
      <c r="GOK223" s="593"/>
      <c r="GOL223" s="593"/>
      <c r="GOM223" s="593"/>
      <c r="GON223" s="593"/>
      <c r="GOO223" s="593"/>
      <c r="GOP223" s="593"/>
      <c r="GOQ223" s="593"/>
      <c r="GOR223" s="593"/>
      <c r="GOS223" s="593"/>
      <c r="GOT223" s="593"/>
      <c r="GOU223" s="593"/>
      <c r="GOV223" s="593"/>
      <c r="GOW223" s="593"/>
      <c r="GOX223" s="593"/>
      <c r="GOY223" s="593"/>
      <c r="GOZ223" s="593"/>
      <c r="GPA223" s="593"/>
      <c r="GPB223" s="593"/>
      <c r="GPC223" s="593"/>
      <c r="GPD223" s="593"/>
      <c r="GPE223" s="593"/>
      <c r="GPF223" s="593"/>
      <c r="GPG223" s="593"/>
      <c r="GPH223" s="593"/>
      <c r="GPI223" s="593"/>
      <c r="GPJ223" s="593"/>
      <c r="GPK223" s="593"/>
      <c r="GPL223" s="593"/>
      <c r="GPM223" s="593"/>
      <c r="GPN223" s="593"/>
      <c r="GPO223" s="593"/>
      <c r="GPP223" s="593"/>
      <c r="GPQ223" s="593"/>
      <c r="GPR223" s="593"/>
      <c r="GPS223" s="593"/>
      <c r="GPT223" s="593"/>
      <c r="GPU223" s="593"/>
      <c r="GPV223" s="593"/>
      <c r="GPW223" s="593"/>
      <c r="GPX223" s="593"/>
      <c r="GPY223" s="593"/>
      <c r="GPZ223" s="593"/>
      <c r="GQA223" s="593"/>
      <c r="GQB223" s="593"/>
      <c r="GQC223" s="593"/>
      <c r="GQD223" s="593"/>
      <c r="GQE223" s="593"/>
      <c r="GQF223" s="593"/>
      <c r="GQG223" s="593"/>
      <c r="GQH223" s="593"/>
      <c r="GQI223" s="593"/>
      <c r="GQJ223" s="593"/>
      <c r="GQK223" s="593"/>
      <c r="GQL223" s="593"/>
      <c r="GQM223" s="593"/>
      <c r="GQN223" s="593"/>
      <c r="GQO223" s="593"/>
      <c r="GQP223" s="593"/>
      <c r="GQQ223" s="593"/>
      <c r="GQR223" s="593"/>
      <c r="GQS223" s="593"/>
      <c r="GQT223" s="593"/>
      <c r="GQU223" s="593"/>
      <c r="GQV223" s="593"/>
      <c r="GQW223" s="593"/>
      <c r="GQX223" s="593"/>
      <c r="GQY223" s="593"/>
      <c r="GQZ223" s="593"/>
      <c r="GRA223" s="593"/>
      <c r="GRB223" s="593"/>
      <c r="GRC223" s="593"/>
      <c r="GRD223" s="593"/>
      <c r="GRE223" s="593"/>
      <c r="GRF223" s="593"/>
      <c r="GRG223" s="593"/>
      <c r="GRH223" s="593"/>
      <c r="GRI223" s="593"/>
      <c r="GRJ223" s="593"/>
      <c r="GRK223" s="593"/>
      <c r="GRL223" s="593"/>
      <c r="GRM223" s="593"/>
      <c r="GRN223" s="593"/>
      <c r="GRO223" s="593"/>
      <c r="GRP223" s="593"/>
      <c r="GRQ223" s="593"/>
      <c r="GRR223" s="593"/>
      <c r="GRS223" s="593"/>
      <c r="GRT223" s="593"/>
      <c r="GRU223" s="593"/>
      <c r="GRV223" s="593"/>
      <c r="GRW223" s="593"/>
      <c r="GRX223" s="593"/>
      <c r="GRY223" s="593"/>
      <c r="GRZ223" s="593"/>
      <c r="GSA223" s="593"/>
      <c r="GSB223" s="593"/>
      <c r="GSC223" s="593"/>
      <c r="GSD223" s="593"/>
      <c r="GSE223" s="593"/>
      <c r="GSF223" s="593"/>
      <c r="GSG223" s="593"/>
      <c r="GSH223" s="593"/>
      <c r="GSI223" s="593"/>
      <c r="GSJ223" s="593"/>
      <c r="GSK223" s="593"/>
      <c r="GSL223" s="593"/>
      <c r="GSM223" s="593"/>
      <c r="GSN223" s="593"/>
      <c r="GSO223" s="593"/>
      <c r="GSP223" s="593"/>
      <c r="GSQ223" s="593"/>
      <c r="GSR223" s="593"/>
      <c r="GSS223" s="593"/>
      <c r="GST223" s="593"/>
      <c r="GSU223" s="593"/>
      <c r="GSV223" s="593"/>
      <c r="GSW223" s="593"/>
      <c r="GSX223" s="593"/>
      <c r="GSY223" s="593"/>
      <c r="GSZ223" s="593"/>
      <c r="GTA223" s="593"/>
      <c r="GTB223" s="593"/>
      <c r="GTC223" s="593"/>
      <c r="GTD223" s="593"/>
      <c r="GTE223" s="593"/>
      <c r="GTF223" s="593"/>
      <c r="GTG223" s="593"/>
      <c r="GTH223" s="593"/>
      <c r="GTI223" s="593"/>
      <c r="GTJ223" s="593"/>
      <c r="GTK223" s="593"/>
      <c r="GTL223" s="593"/>
      <c r="GTM223" s="593"/>
      <c r="GTN223" s="593"/>
      <c r="GTO223" s="593"/>
      <c r="GTP223" s="593"/>
      <c r="GTQ223" s="593"/>
      <c r="GTR223" s="593"/>
      <c r="GTS223" s="593"/>
      <c r="GTT223" s="593"/>
      <c r="GTU223" s="593"/>
      <c r="GTV223" s="593"/>
      <c r="GTW223" s="593"/>
      <c r="GTX223" s="593"/>
      <c r="GTY223" s="593"/>
      <c r="GTZ223" s="593"/>
      <c r="GUA223" s="593"/>
      <c r="GUB223" s="593"/>
      <c r="GUC223" s="593"/>
      <c r="GUD223" s="593"/>
      <c r="GUE223" s="593"/>
      <c r="GUF223" s="593"/>
      <c r="GUG223" s="593"/>
      <c r="GUH223" s="593"/>
      <c r="GUI223" s="593"/>
      <c r="GUJ223" s="593"/>
      <c r="GUK223" s="593"/>
      <c r="GUL223" s="593"/>
      <c r="GUM223" s="593"/>
      <c r="GUN223" s="593"/>
      <c r="GUO223" s="593"/>
      <c r="GUP223" s="593"/>
      <c r="GUQ223" s="593"/>
      <c r="GUR223" s="593"/>
      <c r="GUS223" s="593"/>
      <c r="GUT223" s="593"/>
      <c r="GUU223" s="593"/>
      <c r="GUV223" s="593"/>
      <c r="GUW223" s="593"/>
      <c r="GUX223" s="593"/>
      <c r="GUY223" s="593"/>
      <c r="GUZ223" s="593"/>
      <c r="GVA223" s="593"/>
      <c r="GVB223" s="593"/>
      <c r="GVC223" s="593"/>
      <c r="GVD223" s="593"/>
      <c r="GVE223" s="593"/>
      <c r="GVF223" s="593"/>
      <c r="GVG223" s="593"/>
      <c r="GVH223" s="593"/>
      <c r="GVI223" s="593"/>
      <c r="GVJ223" s="593"/>
      <c r="GVK223" s="593"/>
      <c r="GVL223" s="593"/>
      <c r="GVM223" s="593"/>
      <c r="GVN223" s="593"/>
      <c r="GVO223" s="593"/>
      <c r="GVP223" s="593"/>
      <c r="GVQ223" s="593"/>
      <c r="GVR223" s="593"/>
      <c r="GVS223" s="593"/>
      <c r="GVT223" s="593"/>
      <c r="GVU223" s="593"/>
      <c r="GVV223" s="593"/>
      <c r="GVW223" s="593"/>
      <c r="GVX223" s="593"/>
      <c r="GVY223" s="593"/>
      <c r="GVZ223" s="593"/>
      <c r="GWA223" s="593"/>
      <c r="GWB223" s="593"/>
      <c r="GWC223" s="593"/>
      <c r="GWD223" s="593"/>
      <c r="GWE223" s="593"/>
      <c r="GWF223" s="593"/>
      <c r="GWG223" s="593"/>
      <c r="GWH223" s="593"/>
      <c r="GWI223" s="593"/>
      <c r="GWJ223" s="593"/>
      <c r="GWK223" s="593"/>
      <c r="GWL223" s="593"/>
      <c r="GWM223" s="593"/>
      <c r="GWN223" s="593"/>
      <c r="GWO223" s="593"/>
      <c r="GWP223" s="593"/>
      <c r="GWQ223" s="593"/>
      <c r="GWR223" s="593"/>
      <c r="GWS223" s="593"/>
      <c r="GWT223" s="593"/>
      <c r="GWU223" s="593"/>
      <c r="GWV223" s="593"/>
      <c r="GWW223" s="593"/>
      <c r="GWX223" s="593"/>
      <c r="GWY223" s="593"/>
      <c r="GWZ223" s="593"/>
      <c r="GXA223" s="593"/>
      <c r="GXB223" s="593"/>
      <c r="GXC223" s="593"/>
      <c r="GXD223" s="593"/>
      <c r="GXE223" s="593"/>
      <c r="GXF223" s="593"/>
      <c r="GXG223" s="593"/>
      <c r="GXH223" s="593"/>
      <c r="GXI223" s="593"/>
      <c r="GXJ223" s="593"/>
      <c r="GXK223" s="593"/>
      <c r="GXL223" s="593"/>
      <c r="GXM223" s="593"/>
      <c r="GXN223" s="593"/>
      <c r="GXO223" s="593"/>
      <c r="GXP223" s="593"/>
      <c r="GXQ223" s="593"/>
      <c r="GXR223" s="593"/>
      <c r="GXS223" s="593"/>
      <c r="GXT223" s="593"/>
      <c r="GXU223" s="593"/>
      <c r="GXV223" s="593"/>
      <c r="GXW223" s="593"/>
      <c r="GXX223" s="593"/>
      <c r="GXY223" s="593"/>
      <c r="GXZ223" s="593"/>
      <c r="GYA223" s="593"/>
      <c r="GYB223" s="593"/>
      <c r="GYC223" s="593"/>
      <c r="GYD223" s="593"/>
      <c r="GYE223" s="593"/>
      <c r="GYF223" s="593"/>
      <c r="GYG223" s="593"/>
      <c r="GYH223" s="593"/>
      <c r="GYI223" s="593"/>
      <c r="GYJ223" s="593"/>
      <c r="GYK223" s="593"/>
      <c r="GYL223" s="593"/>
      <c r="GYM223" s="593"/>
      <c r="GYN223" s="593"/>
      <c r="GYO223" s="593"/>
      <c r="GYP223" s="593"/>
      <c r="GYQ223" s="593"/>
      <c r="GYR223" s="593"/>
      <c r="GYS223" s="593"/>
      <c r="GYT223" s="593"/>
      <c r="GYU223" s="593"/>
      <c r="GYV223" s="593"/>
      <c r="GYW223" s="593"/>
      <c r="GYX223" s="593"/>
      <c r="GYY223" s="593"/>
      <c r="GYZ223" s="593"/>
      <c r="GZA223" s="593"/>
      <c r="GZB223" s="593"/>
      <c r="GZC223" s="593"/>
      <c r="GZD223" s="593"/>
      <c r="GZE223" s="593"/>
      <c r="GZF223" s="593"/>
      <c r="GZG223" s="593"/>
      <c r="GZH223" s="593"/>
      <c r="GZI223" s="593"/>
      <c r="GZJ223" s="593"/>
      <c r="GZK223" s="593"/>
      <c r="GZL223" s="593"/>
      <c r="GZM223" s="593"/>
      <c r="GZN223" s="593"/>
      <c r="GZO223" s="593"/>
      <c r="GZP223" s="593"/>
      <c r="GZQ223" s="593"/>
      <c r="GZR223" s="593"/>
      <c r="GZS223" s="593"/>
      <c r="GZT223" s="593"/>
      <c r="GZU223" s="593"/>
      <c r="GZV223" s="593"/>
      <c r="GZW223" s="593"/>
      <c r="GZX223" s="593"/>
      <c r="GZY223" s="593"/>
      <c r="GZZ223" s="593"/>
      <c r="HAA223" s="593"/>
      <c r="HAB223" s="593"/>
      <c r="HAC223" s="593"/>
      <c r="HAD223" s="593"/>
      <c r="HAE223" s="593"/>
      <c r="HAF223" s="593"/>
      <c r="HAG223" s="593"/>
      <c r="HAH223" s="593"/>
      <c r="HAI223" s="593"/>
      <c r="HAJ223" s="593"/>
      <c r="HAK223" s="593"/>
      <c r="HAL223" s="593"/>
      <c r="HAM223" s="593"/>
      <c r="HAN223" s="593"/>
      <c r="HAO223" s="593"/>
      <c r="HAP223" s="593"/>
      <c r="HAQ223" s="593"/>
      <c r="HAR223" s="593"/>
      <c r="HAS223" s="593"/>
      <c r="HAT223" s="593"/>
      <c r="HAU223" s="593"/>
      <c r="HAV223" s="593"/>
      <c r="HAW223" s="593"/>
      <c r="HAX223" s="593"/>
      <c r="HAY223" s="593"/>
      <c r="HAZ223" s="593"/>
      <c r="HBA223" s="593"/>
      <c r="HBB223" s="593"/>
      <c r="HBC223" s="593"/>
      <c r="HBD223" s="593"/>
      <c r="HBE223" s="593"/>
      <c r="HBF223" s="593"/>
      <c r="HBG223" s="593"/>
      <c r="HBH223" s="593"/>
      <c r="HBI223" s="593"/>
      <c r="HBJ223" s="593"/>
      <c r="HBK223" s="593"/>
      <c r="HBL223" s="593"/>
      <c r="HBM223" s="593"/>
      <c r="HBN223" s="593"/>
      <c r="HBO223" s="593"/>
      <c r="HBP223" s="593"/>
      <c r="HBQ223" s="593"/>
      <c r="HBR223" s="593"/>
      <c r="HBS223" s="593"/>
      <c r="HBT223" s="593"/>
      <c r="HBU223" s="593"/>
      <c r="HBV223" s="593"/>
      <c r="HBW223" s="593"/>
      <c r="HBX223" s="593"/>
      <c r="HBY223" s="593"/>
      <c r="HBZ223" s="593"/>
      <c r="HCA223" s="593"/>
      <c r="HCB223" s="593"/>
      <c r="HCC223" s="593"/>
      <c r="HCD223" s="593"/>
      <c r="HCE223" s="593"/>
      <c r="HCF223" s="593"/>
      <c r="HCG223" s="593"/>
      <c r="HCH223" s="593"/>
      <c r="HCI223" s="593"/>
      <c r="HCJ223" s="593"/>
      <c r="HCK223" s="593"/>
      <c r="HCL223" s="593"/>
      <c r="HCM223" s="593"/>
      <c r="HCN223" s="593"/>
      <c r="HCO223" s="593"/>
      <c r="HCP223" s="593"/>
      <c r="HCQ223" s="593"/>
      <c r="HCR223" s="593"/>
      <c r="HCS223" s="593"/>
      <c r="HCT223" s="593"/>
      <c r="HCU223" s="593"/>
      <c r="HCV223" s="593"/>
      <c r="HCW223" s="593"/>
      <c r="HCX223" s="593"/>
      <c r="HCY223" s="593"/>
      <c r="HCZ223" s="593"/>
      <c r="HDA223" s="593"/>
      <c r="HDB223" s="593"/>
      <c r="HDC223" s="593"/>
      <c r="HDD223" s="593"/>
      <c r="HDE223" s="593"/>
      <c r="HDF223" s="593"/>
      <c r="HDG223" s="593"/>
      <c r="HDH223" s="593"/>
      <c r="HDI223" s="593"/>
      <c r="HDJ223" s="593"/>
      <c r="HDK223" s="593"/>
      <c r="HDL223" s="593"/>
      <c r="HDM223" s="593"/>
      <c r="HDN223" s="593"/>
      <c r="HDO223" s="593"/>
      <c r="HDP223" s="593"/>
      <c r="HDQ223" s="593"/>
      <c r="HDR223" s="593"/>
      <c r="HDS223" s="593"/>
      <c r="HDT223" s="593"/>
      <c r="HDU223" s="593"/>
      <c r="HDV223" s="593"/>
      <c r="HDW223" s="593"/>
      <c r="HDX223" s="593"/>
      <c r="HDY223" s="593"/>
      <c r="HDZ223" s="593"/>
      <c r="HEA223" s="593"/>
      <c r="HEB223" s="593"/>
      <c r="HEC223" s="593"/>
      <c r="HED223" s="593"/>
      <c r="HEE223" s="593"/>
      <c r="HEF223" s="593"/>
      <c r="HEG223" s="593"/>
      <c r="HEH223" s="593"/>
      <c r="HEI223" s="593"/>
      <c r="HEJ223" s="593"/>
      <c r="HEK223" s="593"/>
      <c r="HEL223" s="593"/>
      <c r="HEM223" s="593"/>
      <c r="HEN223" s="593"/>
      <c r="HEO223" s="593"/>
      <c r="HEP223" s="593"/>
      <c r="HEQ223" s="593"/>
      <c r="HER223" s="593"/>
      <c r="HES223" s="593"/>
      <c r="HET223" s="593"/>
      <c r="HEU223" s="593"/>
      <c r="HEV223" s="593"/>
      <c r="HEW223" s="593"/>
      <c r="HEX223" s="593"/>
      <c r="HEY223" s="593"/>
      <c r="HEZ223" s="593"/>
      <c r="HFA223" s="593"/>
      <c r="HFB223" s="593"/>
      <c r="HFC223" s="593"/>
      <c r="HFD223" s="593"/>
      <c r="HFE223" s="593"/>
      <c r="HFF223" s="593"/>
      <c r="HFG223" s="593"/>
      <c r="HFH223" s="593"/>
      <c r="HFI223" s="593"/>
      <c r="HFJ223" s="593"/>
      <c r="HFK223" s="593"/>
      <c r="HFL223" s="593"/>
      <c r="HFM223" s="593"/>
      <c r="HFN223" s="593"/>
      <c r="HFO223" s="593"/>
      <c r="HFP223" s="593"/>
      <c r="HFQ223" s="593"/>
      <c r="HFR223" s="593"/>
      <c r="HFS223" s="593"/>
      <c r="HFT223" s="593"/>
      <c r="HFU223" s="593"/>
      <c r="HFV223" s="593"/>
      <c r="HFW223" s="593"/>
      <c r="HFX223" s="593"/>
      <c r="HFY223" s="593"/>
      <c r="HFZ223" s="593"/>
      <c r="HGA223" s="593"/>
      <c r="HGB223" s="593"/>
      <c r="HGC223" s="593"/>
      <c r="HGD223" s="593"/>
      <c r="HGE223" s="593"/>
      <c r="HGF223" s="593"/>
      <c r="HGG223" s="593"/>
      <c r="HGH223" s="593"/>
      <c r="HGI223" s="593"/>
      <c r="HGJ223" s="593"/>
      <c r="HGK223" s="593"/>
      <c r="HGL223" s="593"/>
      <c r="HGM223" s="593"/>
      <c r="HGN223" s="593"/>
      <c r="HGO223" s="593"/>
      <c r="HGP223" s="593"/>
      <c r="HGQ223" s="593"/>
      <c r="HGR223" s="593"/>
      <c r="HGS223" s="593"/>
      <c r="HGT223" s="593"/>
      <c r="HGU223" s="593"/>
      <c r="HGV223" s="593"/>
      <c r="HGW223" s="593"/>
      <c r="HGX223" s="593"/>
      <c r="HGY223" s="593"/>
      <c r="HGZ223" s="593"/>
      <c r="HHA223" s="593"/>
      <c r="HHB223" s="593"/>
      <c r="HHC223" s="593"/>
      <c r="HHD223" s="593"/>
      <c r="HHE223" s="593"/>
      <c r="HHF223" s="593"/>
      <c r="HHG223" s="593"/>
      <c r="HHH223" s="593"/>
      <c r="HHI223" s="593"/>
      <c r="HHJ223" s="593"/>
      <c r="HHK223" s="593"/>
      <c r="HHL223" s="593"/>
      <c r="HHM223" s="593"/>
      <c r="HHN223" s="593"/>
      <c r="HHO223" s="593"/>
      <c r="HHP223" s="593"/>
      <c r="HHQ223" s="593"/>
      <c r="HHR223" s="593"/>
      <c r="HHS223" s="593"/>
      <c r="HHT223" s="593"/>
      <c r="HHU223" s="593"/>
      <c r="HHV223" s="593"/>
      <c r="HHW223" s="593"/>
      <c r="HHX223" s="593"/>
      <c r="HHY223" s="593"/>
      <c r="HHZ223" s="593"/>
      <c r="HIA223" s="593"/>
      <c r="HIB223" s="593"/>
      <c r="HIC223" s="593"/>
      <c r="HID223" s="593"/>
      <c r="HIE223" s="593"/>
      <c r="HIF223" s="593"/>
      <c r="HIG223" s="593"/>
      <c r="HIH223" s="593"/>
      <c r="HII223" s="593"/>
      <c r="HIJ223" s="593"/>
      <c r="HIK223" s="593"/>
      <c r="HIL223" s="593"/>
      <c r="HIM223" s="593"/>
      <c r="HIN223" s="593"/>
      <c r="HIO223" s="593"/>
      <c r="HIP223" s="593"/>
      <c r="HIQ223" s="593"/>
      <c r="HIR223" s="593"/>
      <c r="HIS223" s="593"/>
      <c r="HIT223" s="593"/>
      <c r="HIU223" s="593"/>
      <c r="HIV223" s="593"/>
      <c r="HIW223" s="593"/>
      <c r="HIX223" s="593"/>
      <c r="HIY223" s="593"/>
      <c r="HIZ223" s="593"/>
      <c r="HJA223" s="593"/>
      <c r="HJB223" s="593"/>
      <c r="HJC223" s="593"/>
      <c r="HJD223" s="593"/>
      <c r="HJE223" s="593"/>
      <c r="HJF223" s="593"/>
      <c r="HJG223" s="593"/>
      <c r="HJH223" s="593"/>
      <c r="HJI223" s="593"/>
      <c r="HJJ223" s="593"/>
      <c r="HJK223" s="593"/>
      <c r="HJL223" s="593"/>
      <c r="HJM223" s="593"/>
      <c r="HJN223" s="593"/>
      <c r="HJO223" s="593"/>
      <c r="HJP223" s="593"/>
      <c r="HJQ223" s="593"/>
      <c r="HJR223" s="593"/>
      <c r="HJS223" s="593"/>
      <c r="HJT223" s="593"/>
      <c r="HJU223" s="593"/>
      <c r="HJV223" s="593"/>
      <c r="HJW223" s="593"/>
      <c r="HJX223" s="593"/>
      <c r="HJY223" s="593"/>
      <c r="HJZ223" s="593"/>
      <c r="HKA223" s="593"/>
      <c r="HKB223" s="593"/>
      <c r="HKC223" s="593"/>
      <c r="HKD223" s="593"/>
      <c r="HKE223" s="593"/>
      <c r="HKF223" s="593"/>
      <c r="HKG223" s="593"/>
      <c r="HKH223" s="593"/>
      <c r="HKI223" s="593"/>
      <c r="HKJ223" s="593"/>
      <c r="HKK223" s="593"/>
      <c r="HKL223" s="593"/>
      <c r="HKM223" s="593"/>
      <c r="HKN223" s="593"/>
      <c r="HKO223" s="593"/>
      <c r="HKP223" s="593"/>
      <c r="HKQ223" s="593"/>
      <c r="HKR223" s="593"/>
      <c r="HKS223" s="593"/>
      <c r="HKT223" s="593"/>
      <c r="HKU223" s="593"/>
      <c r="HKV223" s="593"/>
      <c r="HKW223" s="593"/>
      <c r="HKX223" s="593"/>
      <c r="HKY223" s="593"/>
      <c r="HKZ223" s="593"/>
      <c r="HLA223" s="593"/>
      <c r="HLB223" s="593"/>
      <c r="HLC223" s="593"/>
      <c r="HLD223" s="593"/>
      <c r="HLE223" s="593"/>
      <c r="HLF223" s="593"/>
      <c r="HLG223" s="593"/>
      <c r="HLH223" s="593"/>
      <c r="HLI223" s="593"/>
      <c r="HLJ223" s="593"/>
      <c r="HLK223" s="593"/>
      <c r="HLL223" s="593"/>
      <c r="HLM223" s="593"/>
      <c r="HLN223" s="593"/>
      <c r="HLO223" s="593"/>
      <c r="HLP223" s="593"/>
      <c r="HLQ223" s="593"/>
      <c r="HLR223" s="593"/>
      <c r="HLS223" s="593"/>
      <c r="HLT223" s="593"/>
      <c r="HLU223" s="593"/>
      <c r="HLV223" s="593"/>
      <c r="HLW223" s="593"/>
      <c r="HLX223" s="593"/>
      <c r="HLY223" s="593"/>
      <c r="HLZ223" s="593"/>
      <c r="HMA223" s="593"/>
      <c r="HMB223" s="593"/>
      <c r="HMC223" s="593"/>
      <c r="HMD223" s="593"/>
      <c r="HME223" s="593"/>
      <c r="HMF223" s="593"/>
      <c r="HMG223" s="593"/>
      <c r="HMH223" s="593"/>
      <c r="HMI223" s="593"/>
      <c r="HMJ223" s="593"/>
      <c r="HMK223" s="593"/>
      <c r="HML223" s="593"/>
      <c r="HMM223" s="593"/>
      <c r="HMN223" s="593"/>
      <c r="HMO223" s="593"/>
      <c r="HMP223" s="593"/>
      <c r="HMQ223" s="593"/>
      <c r="HMR223" s="593"/>
      <c r="HMS223" s="593"/>
      <c r="HMT223" s="593"/>
      <c r="HMU223" s="593"/>
      <c r="HMV223" s="593"/>
      <c r="HMW223" s="593"/>
      <c r="HMX223" s="593"/>
      <c r="HMY223" s="593"/>
      <c r="HMZ223" s="593"/>
      <c r="HNA223" s="593"/>
      <c r="HNB223" s="593"/>
      <c r="HNC223" s="593"/>
      <c r="HND223" s="593"/>
      <c r="HNE223" s="593"/>
      <c r="HNF223" s="593"/>
      <c r="HNG223" s="593"/>
      <c r="HNH223" s="593"/>
      <c r="HNI223" s="593"/>
      <c r="HNJ223" s="593"/>
      <c r="HNK223" s="593"/>
      <c r="HNL223" s="593"/>
      <c r="HNM223" s="593"/>
      <c r="HNN223" s="593"/>
      <c r="HNO223" s="593"/>
      <c r="HNP223" s="593"/>
      <c r="HNQ223" s="593"/>
      <c r="HNR223" s="593"/>
      <c r="HNS223" s="593"/>
      <c r="HNT223" s="593"/>
      <c r="HNU223" s="593"/>
      <c r="HNV223" s="593"/>
      <c r="HNW223" s="593"/>
      <c r="HNX223" s="593"/>
      <c r="HNY223" s="593"/>
      <c r="HNZ223" s="593"/>
      <c r="HOA223" s="593"/>
      <c r="HOB223" s="593"/>
      <c r="HOC223" s="593"/>
      <c r="HOD223" s="593"/>
      <c r="HOE223" s="593"/>
      <c r="HOF223" s="593"/>
      <c r="HOG223" s="593"/>
      <c r="HOH223" s="593"/>
      <c r="HOI223" s="593"/>
      <c r="HOJ223" s="593"/>
      <c r="HOK223" s="593"/>
      <c r="HOL223" s="593"/>
      <c r="HOM223" s="593"/>
      <c r="HON223" s="593"/>
      <c r="HOO223" s="593"/>
      <c r="HOP223" s="593"/>
      <c r="HOQ223" s="593"/>
      <c r="HOR223" s="593"/>
      <c r="HOS223" s="593"/>
      <c r="HOT223" s="593"/>
      <c r="HOU223" s="593"/>
      <c r="HOV223" s="593"/>
      <c r="HOW223" s="593"/>
      <c r="HOX223" s="593"/>
      <c r="HOY223" s="593"/>
      <c r="HOZ223" s="593"/>
      <c r="HPA223" s="593"/>
      <c r="HPB223" s="593"/>
      <c r="HPC223" s="593"/>
      <c r="HPD223" s="593"/>
      <c r="HPE223" s="593"/>
      <c r="HPF223" s="593"/>
      <c r="HPG223" s="593"/>
      <c r="HPH223" s="593"/>
      <c r="HPI223" s="593"/>
      <c r="HPJ223" s="593"/>
      <c r="HPK223" s="593"/>
      <c r="HPL223" s="593"/>
      <c r="HPM223" s="593"/>
      <c r="HPN223" s="593"/>
      <c r="HPO223" s="593"/>
      <c r="HPP223" s="593"/>
      <c r="HPQ223" s="593"/>
      <c r="HPR223" s="593"/>
      <c r="HPS223" s="593"/>
      <c r="HPT223" s="593"/>
      <c r="HPU223" s="593"/>
      <c r="HPV223" s="593"/>
      <c r="HPW223" s="593"/>
      <c r="HPX223" s="593"/>
      <c r="HPY223" s="593"/>
      <c r="HPZ223" s="593"/>
      <c r="HQA223" s="593"/>
      <c r="HQB223" s="593"/>
      <c r="HQC223" s="593"/>
      <c r="HQD223" s="593"/>
      <c r="HQE223" s="593"/>
      <c r="HQF223" s="593"/>
      <c r="HQG223" s="593"/>
      <c r="HQH223" s="593"/>
      <c r="HQI223" s="593"/>
      <c r="HQJ223" s="593"/>
      <c r="HQK223" s="593"/>
      <c r="HQL223" s="593"/>
      <c r="HQM223" s="593"/>
      <c r="HQN223" s="593"/>
      <c r="HQO223" s="593"/>
      <c r="HQP223" s="593"/>
      <c r="HQQ223" s="593"/>
      <c r="HQR223" s="593"/>
      <c r="HQS223" s="593"/>
      <c r="HQT223" s="593"/>
      <c r="HQU223" s="593"/>
      <c r="HQV223" s="593"/>
      <c r="HQW223" s="593"/>
      <c r="HQX223" s="593"/>
      <c r="HQY223" s="593"/>
      <c r="HQZ223" s="593"/>
      <c r="HRA223" s="593"/>
      <c r="HRB223" s="593"/>
      <c r="HRC223" s="593"/>
      <c r="HRD223" s="593"/>
      <c r="HRE223" s="593"/>
      <c r="HRF223" s="593"/>
      <c r="HRG223" s="593"/>
      <c r="HRH223" s="593"/>
      <c r="HRI223" s="593"/>
      <c r="HRJ223" s="593"/>
      <c r="HRK223" s="593"/>
      <c r="HRL223" s="593"/>
      <c r="HRM223" s="593"/>
      <c r="HRN223" s="593"/>
      <c r="HRO223" s="593"/>
      <c r="HRP223" s="593"/>
      <c r="HRQ223" s="593"/>
      <c r="HRR223" s="593"/>
      <c r="HRS223" s="593"/>
      <c r="HRT223" s="593"/>
      <c r="HRU223" s="593"/>
      <c r="HRV223" s="593"/>
      <c r="HRW223" s="593"/>
      <c r="HRX223" s="593"/>
      <c r="HRY223" s="593"/>
      <c r="HRZ223" s="593"/>
      <c r="HSA223" s="593"/>
      <c r="HSB223" s="593"/>
      <c r="HSC223" s="593"/>
      <c r="HSD223" s="593"/>
      <c r="HSE223" s="593"/>
      <c r="HSF223" s="593"/>
      <c r="HSG223" s="593"/>
      <c r="HSH223" s="593"/>
      <c r="HSI223" s="593"/>
      <c r="HSJ223" s="593"/>
      <c r="HSK223" s="593"/>
      <c r="HSL223" s="593"/>
      <c r="HSM223" s="593"/>
      <c r="HSN223" s="593"/>
      <c r="HSO223" s="593"/>
      <c r="HSP223" s="593"/>
      <c r="HSQ223" s="593"/>
      <c r="HSR223" s="593"/>
      <c r="HSS223" s="593"/>
      <c r="HST223" s="593"/>
      <c r="HSU223" s="593"/>
      <c r="HSV223" s="593"/>
      <c r="HSW223" s="593"/>
      <c r="HSX223" s="593"/>
      <c r="HSY223" s="593"/>
      <c r="HSZ223" s="593"/>
      <c r="HTA223" s="593"/>
      <c r="HTB223" s="593"/>
      <c r="HTC223" s="593"/>
      <c r="HTD223" s="593"/>
      <c r="HTE223" s="593"/>
      <c r="HTF223" s="593"/>
      <c r="HTG223" s="593"/>
      <c r="HTH223" s="593"/>
      <c r="HTI223" s="593"/>
      <c r="HTJ223" s="593"/>
      <c r="HTK223" s="593"/>
      <c r="HTL223" s="593"/>
      <c r="HTM223" s="593"/>
      <c r="HTN223" s="593"/>
      <c r="HTO223" s="593"/>
      <c r="HTP223" s="593"/>
      <c r="HTQ223" s="593"/>
      <c r="HTR223" s="593"/>
      <c r="HTS223" s="593"/>
      <c r="HTT223" s="593"/>
      <c r="HTU223" s="593"/>
      <c r="HTV223" s="593"/>
      <c r="HTW223" s="593"/>
      <c r="HTX223" s="593"/>
      <c r="HTY223" s="593"/>
      <c r="HTZ223" s="593"/>
      <c r="HUA223" s="593"/>
      <c r="HUB223" s="593"/>
      <c r="HUC223" s="593"/>
      <c r="HUD223" s="593"/>
      <c r="HUE223" s="593"/>
      <c r="HUF223" s="593"/>
      <c r="HUG223" s="593"/>
      <c r="HUH223" s="593"/>
      <c r="HUI223" s="593"/>
      <c r="HUJ223" s="593"/>
      <c r="HUK223" s="593"/>
      <c r="HUL223" s="593"/>
      <c r="HUM223" s="593"/>
      <c r="HUN223" s="593"/>
      <c r="HUO223" s="593"/>
      <c r="HUP223" s="593"/>
      <c r="HUQ223" s="593"/>
      <c r="HUR223" s="593"/>
      <c r="HUS223" s="593"/>
      <c r="HUT223" s="593"/>
      <c r="HUU223" s="593"/>
      <c r="HUV223" s="593"/>
      <c r="HUW223" s="593"/>
      <c r="HUX223" s="593"/>
      <c r="HUY223" s="593"/>
      <c r="HUZ223" s="593"/>
      <c r="HVA223" s="593"/>
      <c r="HVB223" s="593"/>
      <c r="HVC223" s="593"/>
      <c r="HVD223" s="593"/>
      <c r="HVE223" s="593"/>
      <c r="HVF223" s="593"/>
      <c r="HVG223" s="593"/>
      <c r="HVH223" s="593"/>
      <c r="HVI223" s="593"/>
      <c r="HVJ223" s="593"/>
      <c r="HVK223" s="593"/>
      <c r="HVL223" s="593"/>
      <c r="HVM223" s="593"/>
      <c r="HVN223" s="593"/>
      <c r="HVO223" s="593"/>
      <c r="HVP223" s="593"/>
      <c r="HVQ223" s="593"/>
      <c r="HVR223" s="593"/>
      <c r="HVS223" s="593"/>
      <c r="HVT223" s="593"/>
      <c r="HVU223" s="593"/>
      <c r="HVV223" s="593"/>
      <c r="HVW223" s="593"/>
      <c r="HVX223" s="593"/>
      <c r="HVY223" s="593"/>
      <c r="HVZ223" s="593"/>
      <c r="HWA223" s="593"/>
      <c r="HWB223" s="593"/>
      <c r="HWC223" s="593"/>
      <c r="HWD223" s="593"/>
      <c r="HWE223" s="593"/>
      <c r="HWF223" s="593"/>
      <c r="HWG223" s="593"/>
      <c r="HWH223" s="593"/>
      <c r="HWI223" s="593"/>
      <c r="HWJ223" s="593"/>
      <c r="HWK223" s="593"/>
      <c r="HWL223" s="593"/>
      <c r="HWM223" s="593"/>
      <c r="HWN223" s="593"/>
      <c r="HWO223" s="593"/>
      <c r="HWP223" s="593"/>
      <c r="HWQ223" s="593"/>
      <c r="HWR223" s="593"/>
      <c r="HWS223" s="593"/>
      <c r="HWT223" s="593"/>
      <c r="HWU223" s="593"/>
      <c r="HWV223" s="593"/>
      <c r="HWW223" s="593"/>
      <c r="HWX223" s="593"/>
      <c r="HWY223" s="593"/>
      <c r="HWZ223" s="593"/>
      <c r="HXA223" s="593"/>
      <c r="HXB223" s="593"/>
      <c r="HXC223" s="593"/>
      <c r="HXD223" s="593"/>
      <c r="HXE223" s="593"/>
      <c r="HXF223" s="593"/>
      <c r="HXG223" s="593"/>
      <c r="HXH223" s="593"/>
      <c r="HXI223" s="593"/>
      <c r="HXJ223" s="593"/>
      <c r="HXK223" s="593"/>
      <c r="HXL223" s="593"/>
      <c r="HXM223" s="593"/>
      <c r="HXN223" s="593"/>
      <c r="HXO223" s="593"/>
      <c r="HXP223" s="593"/>
      <c r="HXQ223" s="593"/>
      <c r="HXR223" s="593"/>
      <c r="HXS223" s="593"/>
      <c r="HXT223" s="593"/>
      <c r="HXU223" s="593"/>
      <c r="HXV223" s="593"/>
      <c r="HXW223" s="593"/>
      <c r="HXX223" s="593"/>
      <c r="HXY223" s="593"/>
      <c r="HXZ223" s="593"/>
      <c r="HYA223" s="593"/>
      <c r="HYB223" s="593"/>
      <c r="HYC223" s="593"/>
      <c r="HYD223" s="593"/>
      <c r="HYE223" s="593"/>
      <c r="HYF223" s="593"/>
      <c r="HYG223" s="593"/>
      <c r="HYH223" s="593"/>
      <c r="HYI223" s="593"/>
      <c r="HYJ223" s="593"/>
      <c r="HYK223" s="593"/>
      <c r="HYL223" s="593"/>
      <c r="HYM223" s="593"/>
      <c r="HYN223" s="593"/>
      <c r="HYO223" s="593"/>
      <c r="HYP223" s="593"/>
      <c r="HYQ223" s="593"/>
      <c r="HYR223" s="593"/>
      <c r="HYS223" s="593"/>
      <c r="HYT223" s="593"/>
      <c r="HYU223" s="593"/>
      <c r="HYV223" s="593"/>
      <c r="HYW223" s="593"/>
      <c r="HYX223" s="593"/>
      <c r="HYY223" s="593"/>
      <c r="HYZ223" s="593"/>
      <c r="HZA223" s="593"/>
      <c r="HZB223" s="593"/>
      <c r="HZC223" s="593"/>
      <c r="HZD223" s="593"/>
      <c r="HZE223" s="593"/>
      <c r="HZF223" s="593"/>
      <c r="HZG223" s="593"/>
      <c r="HZH223" s="593"/>
      <c r="HZI223" s="593"/>
      <c r="HZJ223" s="593"/>
      <c r="HZK223" s="593"/>
      <c r="HZL223" s="593"/>
      <c r="HZM223" s="593"/>
      <c r="HZN223" s="593"/>
      <c r="HZO223" s="593"/>
      <c r="HZP223" s="593"/>
      <c r="HZQ223" s="593"/>
      <c r="HZR223" s="593"/>
      <c r="HZS223" s="593"/>
      <c r="HZT223" s="593"/>
      <c r="HZU223" s="593"/>
      <c r="HZV223" s="593"/>
      <c r="HZW223" s="593"/>
      <c r="HZX223" s="593"/>
      <c r="HZY223" s="593"/>
      <c r="HZZ223" s="593"/>
      <c r="IAA223" s="593"/>
      <c r="IAB223" s="593"/>
      <c r="IAC223" s="593"/>
      <c r="IAD223" s="593"/>
      <c r="IAE223" s="593"/>
      <c r="IAF223" s="593"/>
      <c r="IAG223" s="593"/>
      <c r="IAH223" s="593"/>
      <c r="IAI223" s="593"/>
      <c r="IAJ223" s="593"/>
      <c r="IAK223" s="593"/>
      <c r="IAL223" s="593"/>
      <c r="IAM223" s="593"/>
      <c r="IAN223" s="593"/>
      <c r="IAO223" s="593"/>
      <c r="IAP223" s="593"/>
      <c r="IAQ223" s="593"/>
      <c r="IAR223" s="593"/>
      <c r="IAS223" s="593"/>
      <c r="IAT223" s="593"/>
      <c r="IAU223" s="593"/>
      <c r="IAV223" s="593"/>
      <c r="IAW223" s="593"/>
      <c r="IAX223" s="593"/>
      <c r="IAY223" s="593"/>
      <c r="IAZ223" s="593"/>
      <c r="IBA223" s="593"/>
      <c r="IBB223" s="593"/>
      <c r="IBC223" s="593"/>
      <c r="IBD223" s="593"/>
      <c r="IBE223" s="593"/>
      <c r="IBF223" s="593"/>
      <c r="IBG223" s="593"/>
      <c r="IBH223" s="593"/>
      <c r="IBI223" s="593"/>
      <c r="IBJ223" s="593"/>
      <c r="IBK223" s="593"/>
      <c r="IBL223" s="593"/>
      <c r="IBM223" s="593"/>
      <c r="IBN223" s="593"/>
      <c r="IBO223" s="593"/>
      <c r="IBP223" s="593"/>
      <c r="IBQ223" s="593"/>
      <c r="IBR223" s="593"/>
      <c r="IBS223" s="593"/>
      <c r="IBT223" s="593"/>
      <c r="IBU223" s="593"/>
      <c r="IBV223" s="593"/>
      <c r="IBW223" s="593"/>
      <c r="IBX223" s="593"/>
      <c r="IBY223" s="593"/>
      <c r="IBZ223" s="593"/>
      <c r="ICA223" s="593"/>
      <c r="ICB223" s="593"/>
      <c r="ICC223" s="593"/>
      <c r="ICD223" s="593"/>
      <c r="ICE223" s="593"/>
      <c r="ICF223" s="593"/>
      <c r="ICG223" s="593"/>
      <c r="ICH223" s="593"/>
      <c r="ICI223" s="593"/>
      <c r="ICJ223" s="593"/>
      <c r="ICK223" s="593"/>
      <c r="ICL223" s="593"/>
      <c r="ICM223" s="593"/>
      <c r="ICN223" s="593"/>
      <c r="ICO223" s="593"/>
      <c r="ICP223" s="593"/>
      <c r="ICQ223" s="593"/>
      <c r="ICR223" s="593"/>
      <c r="ICS223" s="593"/>
      <c r="ICT223" s="593"/>
      <c r="ICU223" s="593"/>
      <c r="ICV223" s="593"/>
      <c r="ICW223" s="593"/>
      <c r="ICX223" s="593"/>
      <c r="ICY223" s="593"/>
      <c r="ICZ223" s="593"/>
      <c r="IDA223" s="593"/>
      <c r="IDB223" s="593"/>
      <c r="IDC223" s="593"/>
      <c r="IDD223" s="593"/>
      <c r="IDE223" s="593"/>
      <c r="IDF223" s="593"/>
      <c r="IDG223" s="593"/>
      <c r="IDH223" s="593"/>
      <c r="IDI223" s="593"/>
      <c r="IDJ223" s="593"/>
      <c r="IDK223" s="593"/>
      <c r="IDL223" s="593"/>
      <c r="IDM223" s="593"/>
      <c r="IDN223" s="593"/>
      <c r="IDO223" s="593"/>
      <c r="IDP223" s="593"/>
      <c r="IDQ223" s="593"/>
      <c r="IDR223" s="593"/>
      <c r="IDS223" s="593"/>
      <c r="IDT223" s="593"/>
      <c r="IDU223" s="593"/>
      <c r="IDV223" s="593"/>
      <c r="IDW223" s="593"/>
      <c r="IDX223" s="593"/>
      <c r="IDY223" s="593"/>
      <c r="IDZ223" s="593"/>
      <c r="IEA223" s="593"/>
      <c r="IEB223" s="593"/>
      <c r="IEC223" s="593"/>
      <c r="IED223" s="593"/>
      <c r="IEE223" s="593"/>
      <c r="IEF223" s="593"/>
      <c r="IEG223" s="593"/>
      <c r="IEH223" s="593"/>
      <c r="IEI223" s="593"/>
      <c r="IEJ223" s="593"/>
      <c r="IEK223" s="593"/>
      <c r="IEL223" s="593"/>
      <c r="IEM223" s="593"/>
      <c r="IEN223" s="593"/>
      <c r="IEO223" s="593"/>
      <c r="IEP223" s="593"/>
      <c r="IEQ223" s="593"/>
      <c r="IER223" s="593"/>
      <c r="IES223" s="593"/>
      <c r="IET223" s="593"/>
      <c r="IEU223" s="593"/>
      <c r="IEV223" s="593"/>
      <c r="IEW223" s="593"/>
      <c r="IEX223" s="593"/>
      <c r="IEY223" s="593"/>
      <c r="IEZ223" s="593"/>
      <c r="IFA223" s="593"/>
      <c r="IFB223" s="593"/>
      <c r="IFC223" s="593"/>
      <c r="IFD223" s="593"/>
      <c r="IFE223" s="593"/>
      <c r="IFF223" s="593"/>
      <c r="IFG223" s="593"/>
      <c r="IFH223" s="593"/>
      <c r="IFI223" s="593"/>
      <c r="IFJ223" s="593"/>
      <c r="IFK223" s="593"/>
      <c r="IFL223" s="593"/>
      <c r="IFM223" s="593"/>
      <c r="IFN223" s="593"/>
      <c r="IFO223" s="593"/>
      <c r="IFP223" s="593"/>
      <c r="IFQ223" s="593"/>
      <c r="IFR223" s="593"/>
      <c r="IFS223" s="593"/>
      <c r="IFT223" s="593"/>
      <c r="IFU223" s="593"/>
      <c r="IFV223" s="593"/>
      <c r="IFW223" s="593"/>
      <c r="IFX223" s="593"/>
      <c r="IFY223" s="593"/>
      <c r="IFZ223" s="593"/>
      <c r="IGA223" s="593"/>
      <c r="IGB223" s="593"/>
      <c r="IGC223" s="593"/>
      <c r="IGD223" s="593"/>
      <c r="IGE223" s="593"/>
      <c r="IGF223" s="593"/>
      <c r="IGG223" s="593"/>
      <c r="IGH223" s="593"/>
      <c r="IGI223" s="593"/>
      <c r="IGJ223" s="593"/>
      <c r="IGK223" s="593"/>
      <c r="IGL223" s="593"/>
      <c r="IGM223" s="593"/>
      <c r="IGN223" s="593"/>
      <c r="IGO223" s="593"/>
      <c r="IGP223" s="593"/>
      <c r="IGQ223" s="593"/>
      <c r="IGR223" s="593"/>
      <c r="IGS223" s="593"/>
      <c r="IGT223" s="593"/>
      <c r="IGU223" s="593"/>
      <c r="IGV223" s="593"/>
      <c r="IGW223" s="593"/>
      <c r="IGX223" s="593"/>
      <c r="IGY223" s="593"/>
      <c r="IGZ223" s="593"/>
      <c r="IHA223" s="593"/>
      <c r="IHB223" s="593"/>
      <c r="IHC223" s="593"/>
      <c r="IHD223" s="593"/>
      <c r="IHE223" s="593"/>
      <c r="IHF223" s="593"/>
      <c r="IHG223" s="593"/>
      <c r="IHH223" s="593"/>
      <c r="IHI223" s="593"/>
      <c r="IHJ223" s="593"/>
      <c r="IHK223" s="593"/>
      <c r="IHL223" s="593"/>
      <c r="IHM223" s="593"/>
      <c r="IHN223" s="593"/>
      <c r="IHO223" s="593"/>
      <c r="IHP223" s="593"/>
      <c r="IHQ223" s="593"/>
      <c r="IHR223" s="593"/>
      <c r="IHS223" s="593"/>
      <c r="IHT223" s="593"/>
      <c r="IHU223" s="593"/>
      <c r="IHV223" s="593"/>
      <c r="IHW223" s="593"/>
      <c r="IHX223" s="593"/>
      <c r="IHY223" s="593"/>
      <c r="IHZ223" s="593"/>
      <c r="IIA223" s="593"/>
      <c r="IIB223" s="593"/>
      <c r="IIC223" s="593"/>
      <c r="IID223" s="593"/>
      <c r="IIE223" s="593"/>
      <c r="IIF223" s="593"/>
      <c r="IIG223" s="593"/>
      <c r="IIH223" s="593"/>
      <c r="III223" s="593"/>
      <c r="IIJ223" s="593"/>
      <c r="IIK223" s="593"/>
      <c r="IIL223" s="593"/>
      <c r="IIM223" s="593"/>
      <c r="IIN223" s="593"/>
      <c r="IIO223" s="593"/>
      <c r="IIP223" s="593"/>
      <c r="IIQ223" s="593"/>
      <c r="IIR223" s="593"/>
      <c r="IIS223" s="593"/>
      <c r="IIT223" s="593"/>
      <c r="IIU223" s="593"/>
      <c r="IIV223" s="593"/>
      <c r="IIW223" s="593"/>
      <c r="IIX223" s="593"/>
      <c r="IIY223" s="593"/>
      <c r="IIZ223" s="593"/>
      <c r="IJA223" s="593"/>
      <c r="IJB223" s="593"/>
      <c r="IJC223" s="593"/>
      <c r="IJD223" s="593"/>
      <c r="IJE223" s="593"/>
      <c r="IJF223" s="593"/>
      <c r="IJG223" s="593"/>
      <c r="IJH223" s="593"/>
      <c r="IJI223" s="593"/>
      <c r="IJJ223" s="593"/>
      <c r="IJK223" s="593"/>
      <c r="IJL223" s="593"/>
      <c r="IJM223" s="593"/>
      <c r="IJN223" s="593"/>
      <c r="IJO223" s="593"/>
      <c r="IJP223" s="593"/>
      <c r="IJQ223" s="593"/>
      <c r="IJR223" s="593"/>
      <c r="IJS223" s="593"/>
      <c r="IJT223" s="593"/>
      <c r="IJU223" s="593"/>
      <c r="IJV223" s="593"/>
      <c r="IJW223" s="593"/>
      <c r="IJX223" s="593"/>
      <c r="IJY223" s="593"/>
      <c r="IJZ223" s="593"/>
      <c r="IKA223" s="593"/>
      <c r="IKB223" s="593"/>
      <c r="IKC223" s="593"/>
      <c r="IKD223" s="593"/>
      <c r="IKE223" s="593"/>
      <c r="IKF223" s="593"/>
      <c r="IKG223" s="593"/>
      <c r="IKH223" s="593"/>
      <c r="IKI223" s="593"/>
      <c r="IKJ223" s="593"/>
      <c r="IKK223" s="593"/>
      <c r="IKL223" s="593"/>
      <c r="IKM223" s="593"/>
      <c r="IKN223" s="593"/>
      <c r="IKO223" s="593"/>
      <c r="IKP223" s="593"/>
      <c r="IKQ223" s="593"/>
      <c r="IKR223" s="593"/>
      <c r="IKS223" s="593"/>
      <c r="IKT223" s="593"/>
      <c r="IKU223" s="593"/>
      <c r="IKV223" s="593"/>
      <c r="IKW223" s="593"/>
      <c r="IKX223" s="593"/>
      <c r="IKY223" s="593"/>
      <c r="IKZ223" s="593"/>
      <c r="ILA223" s="593"/>
      <c r="ILB223" s="593"/>
      <c r="ILC223" s="593"/>
      <c r="ILD223" s="593"/>
      <c r="ILE223" s="593"/>
      <c r="ILF223" s="593"/>
      <c r="ILG223" s="593"/>
      <c r="ILH223" s="593"/>
      <c r="ILI223" s="593"/>
      <c r="ILJ223" s="593"/>
      <c r="ILK223" s="593"/>
      <c r="ILL223" s="593"/>
      <c r="ILM223" s="593"/>
      <c r="ILN223" s="593"/>
      <c r="ILO223" s="593"/>
      <c r="ILP223" s="593"/>
      <c r="ILQ223" s="593"/>
      <c r="ILR223" s="593"/>
      <c r="ILS223" s="593"/>
      <c r="ILT223" s="593"/>
      <c r="ILU223" s="593"/>
      <c r="ILV223" s="593"/>
      <c r="ILW223" s="593"/>
      <c r="ILX223" s="593"/>
      <c r="ILY223" s="593"/>
      <c r="ILZ223" s="593"/>
      <c r="IMA223" s="593"/>
      <c r="IMB223" s="593"/>
      <c r="IMC223" s="593"/>
      <c r="IMD223" s="593"/>
      <c r="IME223" s="593"/>
      <c r="IMF223" s="593"/>
      <c r="IMG223" s="593"/>
      <c r="IMH223" s="593"/>
      <c r="IMI223" s="593"/>
      <c r="IMJ223" s="593"/>
      <c r="IMK223" s="593"/>
      <c r="IML223" s="593"/>
      <c r="IMM223" s="593"/>
      <c r="IMN223" s="593"/>
      <c r="IMO223" s="593"/>
      <c r="IMP223" s="593"/>
      <c r="IMQ223" s="593"/>
      <c r="IMR223" s="593"/>
      <c r="IMS223" s="593"/>
      <c r="IMT223" s="593"/>
      <c r="IMU223" s="593"/>
      <c r="IMV223" s="593"/>
      <c r="IMW223" s="593"/>
      <c r="IMX223" s="593"/>
      <c r="IMY223" s="593"/>
      <c r="IMZ223" s="593"/>
      <c r="INA223" s="593"/>
      <c r="INB223" s="593"/>
      <c r="INC223" s="593"/>
      <c r="IND223" s="593"/>
      <c r="INE223" s="593"/>
      <c r="INF223" s="593"/>
      <c r="ING223" s="593"/>
      <c r="INH223" s="593"/>
      <c r="INI223" s="593"/>
      <c r="INJ223" s="593"/>
      <c r="INK223" s="593"/>
      <c r="INL223" s="593"/>
      <c r="INM223" s="593"/>
      <c r="INN223" s="593"/>
      <c r="INO223" s="593"/>
      <c r="INP223" s="593"/>
      <c r="INQ223" s="593"/>
      <c r="INR223" s="593"/>
      <c r="INS223" s="593"/>
      <c r="INT223" s="593"/>
      <c r="INU223" s="593"/>
      <c r="INV223" s="593"/>
      <c r="INW223" s="593"/>
      <c r="INX223" s="593"/>
      <c r="INY223" s="593"/>
      <c r="INZ223" s="593"/>
      <c r="IOA223" s="593"/>
      <c r="IOB223" s="593"/>
      <c r="IOC223" s="593"/>
      <c r="IOD223" s="593"/>
      <c r="IOE223" s="593"/>
      <c r="IOF223" s="593"/>
      <c r="IOG223" s="593"/>
      <c r="IOH223" s="593"/>
      <c r="IOI223" s="593"/>
      <c r="IOJ223" s="593"/>
      <c r="IOK223" s="593"/>
      <c r="IOL223" s="593"/>
      <c r="IOM223" s="593"/>
      <c r="ION223" s="593"/>
      <c r="IOO223" s="593"/>
      <c r="IOP223" s="593"/>
      <c r="IOQ223" s="593"/>
      <c r="IOR223" s="593"/>
      <c r="IOS223" s="593"/>
      <c r="IOT223" s="593"/>
      <c r="IOU223" s="593"/>
      <c r="IOV223" s="593"/>
      <c r="IOW223" s="593"/>
      <c r="IOX223" s="593"/>
      <c r="IOY223" s="593"/>
      <c r="IOZ223" s="593"/>
      <c r="IPA223" s="593"/>
      <c r="IPB223" s="593"/>
      <c r="IPC223" s="593"/>
      <c r="IPD223" s="593"/>
      <c r="IPE223" s="593"/>
      <c r="IPF223" s="593"/>
      <c r="IPG223" s="593"/>
      <c r="IPH223" s="593"/>
      <c r="IPI223" s="593"/>
      <c r="IPJ223" s="593"/>
      <c r="IPK223" s="593"/>
      <c r="IPL223" s="593"/>
      <c r="IPM223" s="593"/>
      <c r="IPN223" s="593"/>
      <c r="IPO223" s="593"/>
      <c r="IPP223" s="593"/>
      <c r="IPQ223" s="593"/>
      <c r="IPR223" s="593"/>
      <c r="IPS223" s="593"/>
      <c r="IPT223" s="593"/>
      <c r="IPU223" s="593"/>
      <c r="IPV223" s="593"/>
      <c r="IPW223" s="593"/>
      <c r="IPX223" s="593"/>
      <c r="IPY223" s="593"/>
      <c r="IPZ223" s="593"/>
      <c r="IQA223" s="593"/>
      <c r="IQB223" s="593"/>
      <c r="IQC223" s="593"/>
      <c r="IQD223" s="593"/>
      <c r="IQE223" s="593"/>
      <c r="IQF223" s="593"/>
      <c r="IQG223" s="593"/>
      <c r="IQH223" s="593"/>
      <c r="IQI223" s="593"/>
      <c r="IQJ223" s="593"/>
      <c r="IQK223" s="593"/>
      <c r="IQL223" s="593"/>
      <c r="IQM223" s="593"/>
      <c r="IQN223" s="593"/>
      <c r="IQO223" s="593"/>
      <c r="IQP223" s="593"/>
      <c r="IQQ223" s="593"/>
      <c r="IQR223" s="593"/>
      <c r="IQS223" s="593"/>
      <c r="IQT223" s="593"/>
      <c r="IQU223" s="593"/>
      <c r="IQV223" s="593"/>
      <c r="IQW223" s="593"/>
      <c r="IQX223" s="593"/>
      <c r="IQY223" s="593"/>
      <c r="IQZ223" s="593"/>
      <c r="IRA223" s="593"/>
      <c r="IRB223" s="593"/>
      <c r="IRC223" s="593"/>
      <c r="IRD223" s="593"/>
      <c r="IRE223" s="593"/>
      <c r="IRF223" s="593"/>
      <c r="IRG223" s="593"/>
      <c r="IRH223" s="593"/>
      <c r="IRI223" s="593"/>
      <c r="IRJ223" s="593"/>
      <c r="IRK223" s="593"/>
      <c r="IRL223" s="593"/>
      <c r="IRM223" s="593"/>
      <c r="IRN223" s="593"/>
      <c r="IRO223" s="593"/>
      <c r="IRP223" s="593"/>
      <c r="IRQ223" s="593"/>
      <c r="IRR223" s="593"/>
      <c r="IRS223" s="593"/>
      <c r="IRT223" s="593"/>
      <c r="IRU223" s="593"/>
      <c r="IRV223" s="593"/>
      <c r="IRW223" s="593"/>
      <c r="IRX223" s="593"/>
      <c r="IRY223" s="593"/>
      <c r="IRZ223" s="593"/>
      <c r="ISA223" s="593"/>
      <c r="ISB223" s="593"/>
      <c r="ISC223" s="593"/>
      <c r="ISD223" s="593"/>
      <c r="ISE223" s="593"/>
      <c r="ISF223" s="593"/>
      <c r="ISG223" s="593"/>
      <c r="ISH223" s="593"/>
      <c r="ISI223" s="593"/>
      <c r="ISJ223" s="593"/>
      <c r="ISK223" s="593"/>
      <c r="ISL223" s="593"/>
      <c r="ISM223" s="593"/>
      <c r="ISN223" s="593"/>
      <c r="ISO223" s="593"/>
      <c r="ISP223" s="593"/>
      <c r="ISQ223" s="593"/>
      <c r="ISR223" s="593"/>
      <c r="ISS223" s="593"/>
      <c r="IST223" s="593"/>
      <c r="ISU223" s="593"/>
      <c r="ISV223" s="593"/>
      <c r="ISW223" s="593"/>
      <c r="ISX223" s="593"/>
      <c r="ISY223" s="593"/>
      <c r="ISZ223" s="593"/>
      <c r="ITA223" s="593"/>
      <c r="ITB223" s="593"/>
      <c r="ITC223" s="593"/>
      <c r="ITD223" s="593"/>
      <c r="ITE223" s="593"/>
      <c r="ITF223" s="593"/>
      <c r="ITG223" s="593"/>
      <c r="ITH223" s="593"/>
      <c r="ITI223" s="593"/>
      <c r="ITJ223" s="593"/>
      <c r="ITK223" s="593"/>
      <c r="ITL223" s="593"/>
      <c r="ITM223" s="593"/>
      <c r="ITN223" s="593"/>
      <c r="ITO223" s="593"/>
      <c r="ITP223" s="593"/>
      <c r="ITQ223" s="593"/>
      <c r="ITR223" s="593"/>
      <c r="ITS223" s="593"/>
      <c r="ITT223" s="593"/>
      <c r="ITU223" s="593"/>
      <c r="ITV223" s="593"/>
      <c r="ITW223" s="593"/>
      <c r="ITX223" s="593"/>
      <c r="ITY223" s="593"/>
      <c r="ITZ223" s="593"/>
      <c r="IUA223" s="593"/>
      <c r="IUB223" s="593"/>
      <c r="IUC223" s="593"/>
      <c r="IUD223" s="593"/>
      <c r="IUE223" s="593"/>
      <c r="IUF223" s="593"/>
      <c r="IUG223" s="593"/>
      <c r="IUH223" s="593"/>
      <c r="IUI223" s="593"/>
      <c r="IUJ223" s="593"/>
      <c r="IUK223" s="593"/>
      <c r="IUL223" s="593"/>
      <c r="IUM223" s="593"/>
      <c r="IUN223" s="593"/>
      <c r="IUO223" s="593"/>
      <c r="IUP223" s="593"/>
      <c r="IUQ223" s="593"/>
      <c r="IUR223" s="593"/>
      <c r="IUS223" s="593"/>
      <c r="IUT223" s="593"/>
      <c r="IUU223" s="593"/>
      <c r="IUV223" s="593"/>
      <c r="IUW223" s="593"/>
      <c r="IUX223" s="593"/>
      <c r="IUY223" s="593"/>
      <c r="IUZ223" s="593"/>
      <c r="IVA223" s="593"/>
      <c r="IVB223" s="593"/>
      <c r="IVC223" s="593"/>
      <c r="IVD223" s="593"/>
      <c r="IVE223" s="593"/>
      <c r="IVF223" s="593"/>
      <c r="IVG223" s="593"/>
      <c r="IVH223" s="593"/>
      <c r="IVI223" s="593"/>
      <c r="IVJ223" s="593"/>
      <c r="IVK223" s="593"/>
      <c r="IVL223" s="593"/>
      <c r="IVM223" s="593"/>
      <c r="IVN223" s="593"/>
      <c r="IVO223" s="593"/>
      <c r="IVP223" s="593"/>
      <c r="IVQ223" s="593"/>
      <c r="IVR223" s="593"/>
      <c r="IVS223" s="593"/>
      <c r="IVT223" s="593"/>
      <c r="IVU223" s="593"/>
      <c r="IVV223" s="593"/>
      <c r="IVW223" s="593"/>
      <c r="IVX223" s="593"/>
      <c r="IVY223" s="593"/>
      <c r="IVZ223" s="593"/>
      <c r="IWA223" s="593"/>
      <c r="IWB223" s="593"/>
      <c r="IWC223" s="593"/>
      <c r="IWD223" s="593"/>
      <c r="IWE223" s="593"/>
      <c r="IWF223" s="593"/>
      <c r="IWG223" s="593"/>
      <c r="IWH223" s="593"/>
      <c r="IWI223" s="593"/>
      <c r="IWJ223" s="593"/>
      <c r="IWK223" s="593"/>
      <c r="IWL223" s="593"/>
      <c r="IWM223" s="593"/>
      <c r="IWN223" s="593"/>
      <c r="IWO223" s="593"/>
      <c r="IWP223" s="593"/>
      <c r="IWQ223" s="593"/>
      <c r="IWR223" s="593"/>
      <c r="IWS223" s="593"/>
      <c r="IWT223" s="593"/>
      <c r="IWU223" s="593"/>
      <c r="IWV223" s="593"/>
      <c r="IWW223" s="593"/>
      <c r="IWX223" s="593"/>
      <c r="IWY223" s="593"/>
      <c r="IWZ223" s="593"/>
      <c r="IXA223" s="593"/>
      <c r="IXB223" s="593"/>
      <c r="IXC223" s="593"/>
      <c r="IXD223" s="593"/>
      <c r="IXE223" s="593"/>
      <c r="IXF223" s="593"/>
      <c r="IXG223" s="593"/>
      <c r="IXH223" s="593"/>
      <c r="IXI223" s="593"/>
      <c r="IXJ223" s="593"/>
      <c r="IXK223" s="593"/>
      <c r="IXL223" s="593"/>
      <c r="IXM223" s="593"/>
      <c r="IXN223" s="593"/>
      <c r="IXO223" s="593"/>
      <c r="IXP223" s="593"/>
      <c r="IXQ223" s="593"/>
      <c r="IXR223" s="593"/>
      <c r="IXS223" s="593"/>
      <c r="IXT223" s="593"/>
      <c r="IXU223" s="593"/>
      <c r="IXV223" s="593"/>
      <c r="IXW223" s="593"/>
      <c r="IXX223" s="593"/>
      <c r="IXY223" s="593"/>
      <c r="IXZ223" s="593"/>
      <c r="IYA223" s="593"/>
      <c r="IYB223" s="593"/>
      <c r="IYC223" s="593"/>
      <c r="IYD223" s="593"/>
      <c r="IYE223" s="593"/>
      <c r="IYF223" s="593"/>
      <c r="IYG223" s="593"/>
      <c r="IYH223" s="593"/>
      <c r="IYI223" s="593"/>
      <c r="IYJ223" s="593"/>
      <c r="IYK223" s="593"/>
      <c r="IYL223" s="593"/>
      <c r="IYM223" s="593"/>
      <c r="IYN223" s="593"/>
      <c r="IYO223" s="593"/>
      <c r="IYP223" s="593"/>
      <c r="IYQ223" s="593"/>
      <c r="IYR223" s="593"/>
      <c r="IYS223" s="593"/>
      <c r="IYT223" s="593"/>
      <c r="IYU223" s="593"/>
      <c r="IYV223" s="593"/>
      <c r="IYW223" s="593"/>
      <c r="IYX223" s="593"/>
      <c r="IYY223" s="593"/>
      <c r="IYZ223" s="593"/>
      <c r="IZA223" s="593"/>
      <c r="IZB223" s="593"/>
      <c r="IZC223" s="593"/>
      <c r="IZD223" s="593"/>
      <c r="IZE223" s="593"/>
      <c r="IZF223" s="593"/>
      <c r="IZG223" s="593"/>
      <c r="IZH223" s="593"/>
      <c r="IZI223" s="593"/>
      <c r="IZJ223" s="593"/>
      <c r="IZK223" s="593"/>
      <c r="IZL223" s="593"/>
      <c r="IZM223" s="593"/>
      <c r="IZN223" s="593"/>
      <c r="IZO223" s="593"/>
      <c r="IZP223" s="593"/>
      <c r="IZQ223" s="593"/>
      <c r="IZR223" s="593"/>
      <c r="IZS223" s="593"/>
      <c r="IZT223" s="593"/>
      <c r="IZU223" s="593"/>
      <c r="IZV223" s="593"/>
      <c r="IZW223" s="593"/>
      <c r="IZX223" s="593"/>
      <c r="IZY223" s="593"/>
      <c r="IZZ223" s="593"/>
      <c r="JAA223" s="593"/>
      <c r="JAB223" s="593"/>
      <c r="JAC223" s="593"/>
      <c r="JAD223" s="593"/>
      <c r="JAE223" s="593"/>
      <c r="JAF223" s="593"/>
      <c r="JAG223" s="593"/>
      <c r="JAH223" s="593"/>
      <c r="JAI223" s="593"/>
      <c r="JAJ223" s="593"/>
      <c r="JAK223" s="593"/>
      <c r="JAL223" s="593"/>
      <c r="JAM223" s="593"/>
      <c r="JAN223" s="593"/>
      <c r="JAO223" s="593"/>
      <c r="JAP223" s="593"/>
      <c r="JAQ223" s="593"/>
      <c r="JAR223" s="593"/>
      <c r="JAS223" s="593"/>
      <c r="JAT223" s="593"/>
      <c r="JAU223" s="593"/>
      <c r="JAV223" s="593"/>
      <c r="JAW223" s="593"/>
      <c r="JAX223" s="593"/>
      <c r="JAY223" s="593"/>
      <c r="JAZ223" s="593"/>
      <c r="JBA223" s="593"/>
      <c r="JBB223" s="593"/>
      <c r="JBC223" s="593"/>
      <c r="JBD223" s="593"/>
      <c r="JBE223" s="593"/>
      <c r="JBF223" s="593"/>
      <c r="JBG223" s="593"/>
      <c r="JBH223" s="593"/>
      <c r="JBI223" s="593"/>
      <c r="JBJ223" s="593"/>
      <c r="JBK223" s="593"/>
      <c r="JBL223" s="593"/>
      <c r="JBM223" s="593"/>
      <c r="JBN223" s="593"/>
      <c r="JBO223" s="593"/>
      <c r="JBP223" s="593"/>
      <c r="JBQ223" s="593"/>
      <c r="JBR223" s="593"/>
      <c r="JBS223" s="593"/>
      <c r="JBT223" s="593"/>
      <c r="JBU223" s="593"/>
      <c r="JBV223" s="593"/>
      <c r="JBW223" s="593"/>
      <c r="JBX223" s="593"/>
      <c r="JBY223" s="593"/>
      <c r="JBZ223" s="593"/>
      <c r="JCA223" s="593"/>
      <c r="JCB223" s="593"/>
      <c r="JCC223" s="593"/>
      <c r="JCD223" s="593"/>
      <c r="JCE223" s="593"/>
      <c r="JCF223" s="593"/>
      <c r="JCG223" s="593"/>
      <c r="JCH223" s="593"/>
      <c r="JCI223" s="593"/>
      <c r="JCJ223" s="593"/>
      <c r="JCK223" s="593"/>
      <c r="JCL223" s="593"/>
      <c r="JCM223" s="593"/>
      <c r="JCN223" s="593"/>
      <c r="JCO223" s="593"/>
      <c r="JCP223" s="593"/>
      <c r="JCQ223" s="593"/>
      <c r="JCR223" s="593"/>
      <c r="JCS223" s="593"/>
      <c r="JCT223" s="593"/>
      <c r="JCU223" s="593"/>
      <c r="JCV223" s="593"/>
      <c r="JCW223" s="593"/>
      <c r="JCX223" s="593"/>
      <c r="JCY223" s="593"/>
      <c r="JCZ223" s="593"/>
      <c r="JDA223" s="593"/>
      <c r="JDB223" s="593"/>
      <c r="JDC223" s="593"/>
      <c r="JDD223" s="593"/>
      <c r="JDE223" s="593"/>
      <c r="JDF223" s="593"/>
      <c r="JDG223" s="593"/>
      <c r="JDH223" s="593"/>
      <c r="JDI223" s="593"/>
      <c r="JDJ223" s="593"/>
      <c r="JDK223" s="593"/>
      <c r="JDL223" s="593"/>
      <c r="JDM223" s="593"/>
      <c r="JDN223" s="593"/>
      <c r="JDO223" s="593"/>
      <c r="JDP223" s="593"/>
      <c r="JDQ223" s="593"/>
      <c r="JDR223" s="593"/>
      <c r="JDS223" s="593"/>
      <c r="JDT223" s="593"/>
      <c r="JDU223" s="593"/>
      <c r="JDV223" s="593"/>
      <c r="JDW223" s="593"/>
      <c r="JDX223" s="593"/>
      <c r="JDY223" s="593"/>
      <c r="JDZ223" s="593"/>
      <c r="JEA223" s="593"/>
      <c r="JEB223" s="593"/>
      <c r="JEC223" s="593"/>
      <c r="JED223" s="593"/>
      <c r="JEE223" s="593"/>
      <c r="JEF223" s="593"/>
      <c r="JEG223" s="593"/>
      <c r="JEH223" s="593"/>
      <c r="JEI223" s="593"/>
      <c r="JEJ223" s="593"/>
      <c r="JEK223" s="593"/>
      <c r="JEL223" s="593"/>
      <c r="JEM223" s="593"/>
      <c r="JEN223" s="593"/>
      <c r="JEO223" s="593"/>
      <c r="JEP223" s="593"/>
      <c r="JEQ223" s="593"/>
      <c r="JER223" s="593"/>
      <c r="JES223" s="593"/>
      <c r="JET223" s="593"/>
      <c r="JEU223" s="593"/>
      <c r="JEV223" s="593"/>
      <c r="JEW223" s="593"/>
      <c r="JEX223" s="593"/>
      <c r="JEY223" s="593"/>
      <c r="JEZ223" s="593"/>
      <c r="JFA223" s="593"/>
      <c r="JFB223" s="593"/>
      <c r="JFC223" s="593"/>
      <c r="JFD223" s="593"/>
      <c r="JFE223" s="593"/>
      <c r="JFF223" s="593"/>
      <c r="JFG223" s="593"/>
      <c r="JFH223" s="593"/>
      <c r="JFI223" s="593"/>
      <c r="JFJ223" s="593"/>
      <c r="JFK223" s="593"/>
      <c r="JFL223" s="593"/>
      <c r="JFM223" s="593"/>
      <c r="JFN223" s="593"/>
      <c r="JFO223" s="593"/>
      <c r="JFP223" s="593"/>
      <c r="JFQ223" s="593"/>
      <c r="JFR223" s="593"/>
      <c r="JFS223" s="593"/>
      <c r="JFT223" s="593"/>
      <c r="JFU223" s="593"/>
      <c r="JFV223" s="593"/>
      <c r="JFW223" s="593"/>
      <c r="JFX223" s="593"/>
      <c r="JFY223" s="593"/>
      <c r="JFZ223" s="593"/>
      <c r="JGA223" s="593"/>
      <c r="JGB223" s="593"/>
      <c r="JGC223" s="593"/>
      <c r="JGD223" s="593"/>
      <c r="JGE223" s="593"/>
      <c r="JGF223" s="593"/>
      <c r="JGG223" s="593"/>
      <c r="JGH223" s="593"/>
      <c r="JGI223" s="593"/>
      <c r="JGJ223" s="593"/>
      <c r="JGK223" s="593"/>
      <c r="JGL223" s="593"/>
      <c r="JGM223" s="593"/>
      <c r="JGN223" s="593"/>
      <c r="JGO223" s="593"/>
      <c r="JGP223" s="593"/>
      <c r="JGQ223" s="593"/>
      <c r="JGR223" s="593"/>
      <c r="JGS223" s="593"/>
      <c r="JGT223" s="593"/>
      <c r="JGU223" s="593"/>
      <c r="JGV223" s="593"/>
      <c r="JGW223" s="593"/>
      <c r="JGX223" s="593"/>
      <c r="JGY223" s="593"/>
      <c r="JGZ223" s="593"/>
      <c r="JHA223" s="593"/>
      <c r="JHB223" s="593"/>
      <c r="JHC223" s="593"/>
      <c r="JHD223" s="593"/>
      <c r="JHE223" s="593"/>
      <c r="JHF223" s="593"/>
      <c r="JHG223" s="593"/>
      <c r="JHH223" s="593"/>
      <c r="JHI223" s="593"/>
      <c r="JHJ223" s="593"/>
      <c r="JHK223" s="593"/>
      <c r="JHL223" s="593"/>
      <c r="JHM223" s="593"/>
      <c r="JHN223" s="593"/>
      <c r="JHO223" s="593"/>
      <c r="JHP223" s="593"/>
      <c r="JHQ223" s="593"/>
      <c r="JHR223" s="593"/>
      <c r="JHS223" s="593"/>
      <c r="JHT223" s="593"/>
      <c r="JHU223" s="593"/>
      <c r="JHV223" s="593"/>
      <c r="JHW223" s="593"/>
      <c r="JHX223" s="593"/>
      <c r="JHY223" s="593"/>
      <c r="JHZ223" s="593"/>
      <c r="JIA223" s="593"/>
      <c r="JIB223" s="593"/>
      <c r="JIC223" s="593"/>
      <c r="JID223" s="593"/>
      <c r="JIE223" s="593"/>
      <c r="JIF223" s="593"/>
      <c r="JIG223" s="593"/>
      <c r="JIH223" s="593"/>
      <c r="JII223" s="593"/>
      <c r="JIJ223" s="593"/>
      <c r="JIK223" s="593"/>
      <c r="JIL223" s="593"/>
      <c r="JIM223" s="593"/>
      <c r="JIN223" s="593"/>
      <c r="JIO223" s="593"/>
      <c r="JIP223" s="593"/>
      <c r="JIQ223" s="593"/>
      <c r="JIR223" s="593"/>
      <c r="JIS223" s="593"/>
      <c r="JIT223" s="593"/>
      <c r="JIU223" s="593"/>
      <c r="JIV223" s="593"/>
      <c r="JIW223" s="593"/>
      <c r="JIX223" s="593"/>
      <c r="JIY223" s="593"/>
      <c r="JIZ223" s="593"/>
      <c r="JJA223" s="593"/>
      <c r="JJB223" s="593"/>
      <c r="JJC223" s="593"/>
      <c r="JJD223" s="593"/>
      <c r="JJE223" s="593"/>
      <c r="JJF223" s="593"/>
      <c r="JJG223" s="593"/>
      <c r="JJH223" s="593"/>
      <c r="JJI223" s="593"/>
      <c r="JJJ223" s="593"/>
      <c r="JJK223" s="593"/>
      <c r="JJL223" s="593"/>
      <c r="JJM223" s="593"/>
      <c r="JJN223" s="593"/>
      <c r="JJO223" s="593"/>
      <c r="JJP223" s="593"/>
      <c r="JJQ223" s="593"/>
      <c r="JJR223" s="593"/>
      <c r="JJS223" s="593"/>
      <c r="JJT223" s="593"/>
      <c r="JJU223" s="593"/>
      <c r="JJV223" s="593"/>
      <c r="JJW223" s="593"/>
      <c r="JJX223" s="593"/>
      <c r="JJY223" s="593"/>
      <c r="JJZ223" s="593"/>
      <c r="JKA223" s="593"/>
      <c r="JKB223" s="593"/>
      <c r="JKC223" s="593"/>
      <c r="JKD223" s="593"/>
      <c r="JKE223" s="593"/>
      <c r="JKF223" s="593"/>
      <c r="JKG223" s="593"/>
      <c r="JKH223" s="593"/>
      <c r="JKI223" s="593"/>
      <c r="JKJ223" s="593"/>
      <c r="JKK223" s="593"/>
      <c r="JKL223" s="593"/>
      <c r="JKM223" s="593"/>
      <c r="JKN223" s="593"/>
      <c r="JKO223" s="593"/>
      <c r="JKP223" s="593"/>
      <c r="JKQ223" s="593"/>
      <c r="JKR223" s="593"/>
      <c r="JKS223" s="593"/>
      <c r="JKT223" s="593"/>
      <c r="JKU223" s="593"/>
      <c r="JKV223" s="593"/>
      <c r="JKW223" s="593"/>
      <c r="JKX223" s="593"/>
      <c r="JKY223" s="593"/>
      <c r="JKZ223" s="593"/>
      <c r="JLA223" s="593"/>
      <c r="JLB223" s="593"/>
      <c r="JLC223" s="593"/>
      <c r="JLD223" s="593"/>
      <c r="JLE223" s="593"/>
      <c r="JLF223" s="593"/>
      <c r="JLG223" s="593"/>
      <c r="JLH223" s="593"/>
      <c r="JLI223" s="593"/>
      <c r="JLJ223" s="593"/>
      <c r="JLK223" s="593"/>
      <c r="JLL223" s="593"/>
      <c r="JLM223" s="593"/>
      <c r="JLN223" s="593"/>
      <c r="JLO223" s="593"/>
      <c r="JLP223" s="593"/>
      <c r="JLQ223" s="593"/>
      <c r="JLR223" s="593"/>
      <c r="JLS223" s="593"/>
      <c r="JLT223" s="593"/>
      <c r="JLU223" s="593"/>
      <c r="JLV223" s="593"/>
      <c r="JLW223" s="593"/>
      <c r="JLX223" s="593"/>
      <c r="JLY223" s="593"/>
      <c r="JLZ223" s="593"/>
      <c r="JMA223" s="593"/>
      <c r="JMB223" s="593"/>
      <c r="JMC223" s="593"/>
      <c r="JMD223" s="593"/>
      <c r="JME223" s="593"/>
      <c r="JMF223" s="593"/>
      <c r="JMG223" s="593"/>
      <c r="JMH223" s="593"/>
      <c r="JMI223" s="593"/>
      <c r="JMJ223" s="593"/>
      <c r="JMK223" s="593"/>
      <c r="JML223" s="593"/>
      <c r="JMM223" s="593"/>
      <c r="JMN223" s="593"/>
      <c r="JMO223" s="593"/>
      <c r="JMP223" s="593"/>
      <c r="JMQ223" s="593"/>
      <c r="JMR223" s="593"/>
      <c r="JMS223" s="593"/>
      <c r="JMT223" s="593"/>
      <c r="JMU223" s="593"/>
      <c r="JMV223" s="593"/>
      <c r="JMW223" s="593"/>
      <c r="JMX223" s="593"/>
      <c r="JMY223" s="593"/>
      <c r="JMZ223" s="593"/>
      <c r="JNA223" s="593"/>
      <c r="JNB223" s="593"/>
      <c r="JNC223" s="593"/>
      <c r="JND223" s="593"/>
      <c r="JNE223" s="593"/>
      <c r="JNF223" s="593"/>
      <c r="JNG223" s="593"/>
      <c r="JNH223" s="593"/>
      <c r="JNI223" s="593"/>
      <c r="JNJ223" s="593"/>
      <c r="JNK223" s="593"/>
      <c r="JNL223" s="593"/>
      <c r="JNM223" s="593"/>
      <c r="JNN223" s="593"/>
      <c r="JNO223" s="593"/>
      <c r="JNP223" s="593"/>
      <c r="JNQ223" s="593"/>
      <c r="JNR223" s="593"/>
      <c r="JNS223" s="593"/>
      <c r="JNT223" s="593"/>
      <c r="JNU223" s="593"/>
      <c r="JNV223" s="593"/>
      <c r="JNW223" s="593"/>
      <c r="JNX223" s="593"/>
      <c r="JNY223" s="593"/>
      <c r="JNZ223" s="593"/>
      <c r="JOA223" s="593"/>
      <c r="JOB223" s="593"/>
      <c r="JOC223" s="593"/>
      <c r="JOD223" s="593"/>
      <c r="JOE223" s="593"/>
      <c r="JOF223" s="593"/>
      <c r="JOG223" s="593"/>
      <c r="JOH223" s="593"/>
      <c r="JOI223" s="593"/>
      <c r="JOJ223" s="593"/>
      <c r="JOK223" s="593"/>
      <c r="JOL223" s="593"/>
      <c r="JOM223" s="593"/>
      <c r="JON223" s="593"/>
      <c r="JOO223" s="593"/>
      <c r="JOP223" s="593"/>
      <c r="JOQ223" s="593"/>
      <c r="JOR223" s="593"/>
      <c r="JOS223" s="593"/>
      <c r="JOT223" s="593"/>
      <c r="JOU223" s="593"/>
      <c r="JOV223" s="593"/>
      <c r="JOW223" s="593"/>
      <c r="JOX223" s="593"/>
      <c r="JOY223" s="593"/>
      <c r="JOZ223" s="593"/>
      <c r="JPA223" s="593"/>
      <c r="JPB223" s="593"/>
      <c r="JPC223" s="593"/>
      <c r="JPD223" s="593"/>
      <c r="JPE223" s="593"/>
      <c r="JPF223" s="593"/>
      <c r="JPG223" s="593"/>
      <c r="JPH223" s="593"/>
      <c r="JPI223" s="593"/>
      <c r="JPJ223" s="593"/>
      <c r="JPK223" s="593"/>
      <c r="JPL223" s="593"/>
      <c r="JPM223" s="593"/>
      <c r="JPN223" s="593"/>
      <c r="JPO223" s="593"/>
      <c r="JPP223" s="593"/>
      <c r="JPQ223" s="593"/>
      <c r="JPR223" s="593"/>
      <c r="JPS223" s="593"/>
      <c r="JPT223" s="593"/>
      <c r="JPU223" s="593"/>
      <c r="JPV223" s="593"/>
      <c r="JPW223" s="593"/>
      <c r="JPX223" s="593"/>
      <c r="JPY223" s="593"/>
      <c r="JPZ223" s="593"/>
      <c r="JQA223" s="593"/>
      <c r="JQB223" s="593"/>
      <c r="JQC223" s="593"/>
      <c r="JQD223" s="593"/>
      <c r="JQE223" s="593"/>
      <c r="JQF223" s="593"/>
      <c r="JQG223" s="593"/>
      <c r="JQH223" s="593"/>
      <c r="JQI223" s="593"/>
      <c r="JQJ223" s="593"/>
      <c r="JQK223" s="593"/>
      <c r="JQL223" s="593"/>
      <c r="JQM223" s="593"/>
      <c r="JQN223" s="593"/>
      <c r="JQO223" s="593"/>
      <c r="JQP223" s="593"/>
      <c r="JQQ223" s="593"/>
      <c r="JQR223" s="593"/>
      <c r="JQS223" s="593"/>
      <c r="JQT223" s="593"/>
      <c r="JQU223" s="593"/>
      <c r="JQV223" s="593"/>
      <c r="JQW223" s="593"/>
      <c r="JQX223" s="593"/>
      <c r="JQY223" s="593"/>
      <c r="JQZ223" s="593"/>
      <c r="JRA223" s="593"/>
      <c r="JRB223" s="593"/>
      <c r="JRC223" s="593"/>
      <c r="JRD223" s="593"/>
      <c r="JRE223" s="593"/>
      <c r="JRF223" s="593"/>
      <c r="JRG223" s="593"/>
      <c r="JRH223" s="593"/>
      <c r="JRI223" s="593"/>
      <c r="JRJ223" s="593"/>
      <c r="JRK223" s="593"/>
      <c r="JRL223" s="593"/>
      <c r="JRM223" s="593"/>
      <c r="JRN223" s="593"/>
      <c r="JRO223" s="593"/>
      <c r="JRP223" s="593"/>
      <c r="JRQ223" s="593"/>
      <c r="JRR223" s="593"/>
      <c r="JRS223" s="593"/>
      <c r="JRT223" s="593"/>
      <c r="JRU223" s="593"/>
      <c r="JRV223" s="593"/>
      <c r="JRW223" s="593"/>
      <c r="JRX223" s="593"/>
      <c r="JRY223" s="593"/>
      <c r="JRZ223" s="593"/>
      <c r="JSA223" s="593"/>
      <c r="JSB223" s="593"/>
      <c r="JSC223" s="593"/>
      <c r="JSD223" s="593"/>
      <c r="JSE223" s="593"/>
      <c r="JSF223" s="593"/>
      <c r="JSG223" s="593"/>
      <c r="JSH223" s="593"/>
      <c r="JSI223" s="593"/>
      <c r="JSJ223" s="593"/>
      <c r="JSK223" s="593"/>
      <c r="JSL223" s="593"/>
      <c r="JSM223" s="593"/>
      <c r="JSN223" s="593"/>
      <c r="JSO223" s="593"/>
      <c r="JSP223" s="593"/>
      <c r="JSQ223" s="593"/>
      <c r="JSR223" s="593"/>
      <c r="JSS223" s="593"/>
      <c r="JST223" s="593"/>
      <c r="JSU223" s="593"/>
      <c r="JSV223" s="593"/>
      <c r="JSW223" s="593"/>
      <c r="JSX223" s="593"/>
      <c r="JSY223" s="593"/>
      <c r="JSZ223" s="593"/>
      <c r="JTA223" s="593"/>
      <c r="JTB223" s="593"/>
      <c r="JTC223" s="593"/>
      <c r="JTD223" s="593"/>
      <c r="JTE223" s="593"/>
      <c r="JTF223" s="593"/>
      <c r="JTG223" s="593"/>
      <c r="JTH223" s="593"/>
      <c r="JTI223" s="593"/>
      <c r="JTJ223" s="593"/>
      <c r="JTK223" s="593"/>
      <c r="JTL223" s="593"/>
      <c r="JTM223" s="593"/>
      <c r="JTN223" s="593"/>
      <c r="JTO223" s="593"/>
      <c r="JTP223" s="593"/>
      <c r="JTQ223" s="593"/>
      <c r="JTR223" s="593"/>
      <c r="JTS223" s="593"/>
      <c r="JTT223" s="593"/>
      <c r="JTU223" s="593"/>
      <c r="JTV223" s="593"/>
      <c r="JTW223" s="593"/>
      <c r="JTX223" s="593"/>
      <c r="JTY223" s="593"/>
      <c r="JTZ223" s="593"/>
      <c r="JUA223" s="593"/>
      <c r="JUB223" s="593"/>
      <c r="JUC223" s="593"/>
      <c r="JUD223" s="593"/>
      <c r="JUE223" s="593"/>
      <c r="JUF223" s="593"/>
      <c r="JUG223" s="593"/>
      <c r="JUH223" s="593"/>
      <c r="JUI223" s="593"/>
      <c r="JUJ223" s="593"/>
      <c r="JUK223" s="593"/>
      <c r="JUL223" s="593"/>
      <c r="JUM223" s="593"/>
      <c r="JUN223" s="593"/>
      <c r="JUO223" s="593"/>
      <c r="JUP223" s="593"/>
      <c r="JUQ223" s="593"/>
      <c r="JUR223" s="593"/>
      <c r="JUS223" s="593"/>
      <c r="JUT223" s="593"/>
      <c r="JUU223" s="593"/>
      <c r="JUV223" s="593"/>
      <c r="JUW223" s="593"/>
      <c r="JUX223" s="593"/>
      <c r="JUY223" s="593"/>
      <c r="JUZ223" s="593"/>
      <c r="JVA223" s="593"/>
      <c r="JVB223" s="593"/>
      <c r="JVC223" s="593"/>
      <c r="JVD223" s="593"/>
      <c r="JVE223" s="593"/>
      <c r="JVF223" s="593"/>
      <c r="JVG223" s="593"/>
      <c r="JVH223" s="593"/>
      <c r="JVI223" s="593"/>
      <c r="JVJ223" s="593"/>
      <c r="JVK223" s="593"/>
      <c r="JVL223" s="593"/>
      <c r="JVM223" s="593"/>
      <c r="JVN223" s="593"/>
      <c r="JVO223" s="593"/>
      <c r="JVP223" s="593"/>
      <c r="JVQ223" s="593"/>
      <c r="JVR223" s="593"/>
      <c r="JVS223" s="593"/>
      <c r="JVT223" s="593"/>
      <c r="JVU223" s="593"/>
      <c r="JVV223" s="593"/>
      <c r="JVW223" s="593"/>
      <c r="JVX223" s="593"/>
      <c r="JVY223" s="593"/>
      <c r="JVZ223" s="593"/>
      <c r="JWA223" s="593"/>
      <c r="JWB223" s="593"/>
      <c r="JWC223" s="593"/>
      <c r="JWD223" s="593"/>
      <c r="JWE223" s="593"/>
      <c r="JWF223" s="593"/>
      <c r="JWG223" s="593"/>
      <c r="JWH223" s="593"/>
      <c r="JWI223" s="593"/>
      <c r="JWJ223" s="593"/>
      <c r="JWK223" s="593"/>
      <c r="JWL223" s="593"/>
      <c r="JWM223" s="593"/>
      <c r="JWN223" s="593"/>
      <c r="JWO223" s="593"/>
      <c r="JWP223" s="593"/>
      <c r="JWQ223" s="593"/>
      <c r="JWR223" s="593"/>
      <c r="JWS223" s="593"/>
      <c r="JWT223" s="593"/>
      <c r="JWU223" s="593"/>
      <c r="JWV223" s="593"/>
      <c r="JWW223" s="593"/>
      <c r="JWX223" s="593"/>
      <c r="JWY223" s="593"/>
      <c r="JWZ223" s="593"/>
      <c r="JXA223" s="593"/>
      <c r="JXB223" s="593"/>
      <c r="JXC223" s="593"/>
      <c r="JXD223" s="593"/>
      <c r="JXE223" s="593"/>
      <c r="JXF223" s="593"/>
      <c r="JXG223" s="593"/>
      <c r="JXH223" s="593"/>
      <c r="JXI223" s="593"/>
      <c r="JXJ223" s="593"/>
      <c r="JXK223" s="593"/>
      <c r="JXL223" s="593"/>
      <c r="JXM223" s="593"/>
      <c r="JXN223" s="593"/>
      <c r="JXO223" s="593"/>
      <c r="JXP223" s="593"/>
      <c r="JXQ223" s="593"/>
      <c r="JXR223" s="593"/>
      <c r="JXS223" s="593"/>
      <c r="JXT223" s="593"/>
      <c r="JXU223" s="593"/>
      <c r="JXV223" s="593"/>
      <c r="JXW223" s="593"/>
      <c r="JXX223" s="593"/>
      <c r="JXY223" s="593"/>
      <c r="JXZ223" s="593"/>
      <c r="JYA223" s="593"/>
      <c r="JYB223" s="593"/>
      <c r="JYC223" s="593"/>
      <c r="JYD223" s="593"/>
      <c r="JYE223" s="593"/>
      <c r="JYF223" s="593"/>
      <c r="JYG223" s="593"/>
      <c r="JYH223" s="593"/>
      <c r="JYI223" s="593"/>
      <c r="JYJ223" s="593"/>
      <c r="JYK223" s="593"/>
      <c r="JYL223" s="593"/>
      <c r="JYM223" s="593"/>
      <c r="JYN223" s="593"/>
      <c r="JYO223" s="593"/>
      <c r="JYP223" s="593"/>
      <c r="JYQ223" s="593"/>
      <c r="JYR223" s="593"/>
      <c r="JYS223" s="593"/>
      <c r="JYT223" s="593"/>
      <c r="JYU223" s="593"/>
      <c r="JYV223" s="593"/>
      <c r="JYW223" s="593"/>
      <c r="JYX223" s="593"/>
      <c r="JYY223" s="593"/>
      <c r="JYZ223" s="593"/>
      <c r="JZA223" s="593"/>
      <c r="JZB223" s="593"/>
      <c r="JZC223" s="593"/>
      <c r="JZD223" s="593"/>
      <c r="JZE223" s="593"/>
      <c r="JZF223" s="593"/>
      <c r="JZG223" s="593"/>
      <c r="JZH223" s="593"/>
      <c r="JZI223" s="593"/>
      <c r="JZJ223" s="593"/>
      <c r="JZK223" s="593"/>
      <c r="JZL223" s="593"/>
      <c r="JZM223" s="593"/>
      <c r="JZN223" s="593"/>
      <c r="JZO223" s="593"/>
      <c r="JZP223" s="593"/>
      <c r="JZQ223" s="593"/>
      <c r="JZR223" s="593"/>
      <c r="JZS223" s="593"/>
      <c r="JZT223" s="593"/>
      <c r="JZU223" s="593"/>
      <c r="JZV223" s="593"/>
      <c r="JZW223" s="593"/>
      <c r="JZX223" s="593"/>
      <c r="JZY223" s="593"/>
      <c r="JZZ223" s="593"/>
      <c r="KAA223" s="593"/>
      <c r="KAB223" s="593"/>
      <c r="KAC223" s="593"/>
      <c r="KAD223" s="593"/>
      <c r="KAE223" s="593"/>
      <c r="KAF223" s="593"/>
      <c r="KAG223" s="593"/>
      <c r="KAH223" s="593"/>
      <c r="KAI223" s="593"/>
      <c r="KAJ223" s="593"/>
      <c r="KAK223" s="593"/>
      <c r="KAL223" s="593"/>
      <c r="KAM223" s="593"/>
      <c r="KAN223" s="593"/>
      <c r="KAO223" s="593"/>
      <c r="KAP223" s="593"/>
      <c r="KAQ223" s="593"/>
      <c r="KAR223" s="593"/>
      <c r="KAS223" s="593"/>
      <c r="KAT223" s="593"/>
      <c r="KAU223" s="593"/>
      <c r="KAV223" s="593"/>
      <c r="KAW223" s="593"/>
      <c r="KAX223" s="593"/>
      <c r="KAY223" s="593"/>
      <c r="KAZ223" s="593"/>
      <c r="KBA223" s="593"/>
      <c r="KBB223" s="593"/>
      <c r="KBC223" s="593"/>
      <c r="KBD223" s="593"/>
      <c r="KBE223" s="593"/>
      <c r="KBF223" s="593"/>
      <c r="KBG223" s="593"/>
      <c r="KBH223" s="593"/>
      <c r="KBI223" s="593"/>
      <c r="KBJ223" s="593"/>
      <c r="KBK223" s="593"/>
      <c r="KBL223" s="593"/>
      <c r="KBM223" s="593"/>
      <c r="KBN223" s="593"/>
      <c r="KBO223" s="593"/>
      <c r="KBP223" s="593"/>
      <c r="KBQ223" s="593"/>
      <c r="KBR223" s="593"/>
      <c r="KBS223" s="593"/>
      <c r="KBT223" s="593"/>
      <c r="KBU223" s="593"/>
      <c r="KBV223" s="593"/>
      <c r="KBW223" s="593"/>
      <c r="KBX223" s="593"/>
      <c r="KBY223" s="593"/>
      <c r="KBZ223" s="593"/>
      <c r="KCA223" s="593"/>
      <c r="KCB223" s="593"/>
      <c r="KCC223" s="593"/>
      <c r="KCD223" s="593"/>
      <c r="KCE223" s="593"/>
      <c r="KCF223" s="593"/>
      <c r="KCG223" s="593"/>
      <c r="KCH223" s="593"/>
      <c r="KCI223" s="593"/>
      <c r="KCJ223" s="593"/>
      <c r="KCK223" s="593"/>
      <c r="KCL223" s="593"/>
      <c r="KCM223" s="593"/>
      <c r="KCN223" s="593"/>
      <c r="KCO223" s="593"/>
      <c r="KCP223" s="593"/>
      <c r="KCQ223" s="593"/>
      <c r="KCR223" s="593"/>
      <c r="KCS223" s="593"/>
      <c r="KCT223" s="593"/>
      <c r="KCU223" s="593"/>
      <c r="KCV223" s="593"/>
      <c r="KCW223" s="593"/>
      <c r="KCX223" s="593"/>
      <c r="KCY223" s="593"/>
      <c r="KCZ223" s="593"/>
      <c r="KDA223" s="593"/>
      <c r="KDB223" s="593"/>
      <c r="KDC223" s="593"/>
      <c r="KDD223" s="593"/>
      <c r="KDE223" s="593"/>
      <c r="KDF223" s="593"/>
      <c r="KDG223" s="593"/>
      <c r="KDH223" s="593"/>
      <c r="KDI223" s="593"/>
      <c r="KDJ223" s="593"/>
      <c r="KDK223" s="593"/>
      <c r="KDL223" s="593"/>
      <c r="KDM223" s="593"/>
      <c r="KDN223" s="593"/>
      <c r="KDO223" s="593"/>
      <c r="KDP223" s="593"/>
      <c r="KDQ223" s="593"/>
      <c r="KDR223" s="593"/>
      <c r="KDS223" s="593"/>
      <c r="KDT223" s="593"/>
      <c r="KDU223" s="593"/>
      <c r="KDV223" s="593"/>
      <c r="KDW223" s="593"/>
      <c r="KDX223" s="593"/>
      <c r="KDY223" s="593"/>
      <c r="KDZ223" s="593"/>
      <c r="KEA223" s="593"/>
      <c r="KEB223" s="593"/>
      <c r="KEC223" s="593"/>
      <c r="KED223" s="593"/>
      <c r="KEE223" s="593"/>
      <c r="KEF223" s="593"/>
      <c r="KEG223" s="593"/>
      <c r="KEH223" s="593"/>
      <c r="KEI223" s="593"/>
      <c r="KEJ223" s="593"/>
      <c r="KEK223" s="593"/>
      <c r="KEL223" s="593"/>
      <c r="KEM223" s="593"/>
      <c r="KEN223" s="593"/>
      <c r="KEO223" s="593"/>
      <c r="KEP223" s="593"/>
      <c r="KEQ223" s="593"/>
      <c r="KER223" s="593"/>
      <c r="KES223" s="593"/>
      <c r="KET223" s="593"/>
      <c r="KEU223" s="593"/>
      <c r="KEV223" s="593"/>
      <c r="KEW223" s="593"/>
      <c r="KEX223" s="593"/>
      <c r="KEY223" s="593"/>
      <c r="KEZ223" s="593"/>
      <c r="KFA223" s="593"/>
      <c r="KFB223" s="593"/>
      <c r="KFC223" s="593"/>
      <c r="KFD223" s="593"/>
      <c r="KFE223" s="593"/>
      <c r="KFF223" s="593"/>
      <c r="KFG223" s="593"/>
      <c r="KFH223" s="593"/>
      <c r="KFI223" s="593"/>
      <c r="KFJ223" s="593"/>
      <c r="KFK223" s="593"/>
      <c r="KFL223" s="593"/>
      <c r="KFM223" s="593"/>
      <c r="KFN223" s="593"/>
      <c r="KFO223" s="593"/>
      <c r="KFP223" s="593"/>
      <c r="KFQ223" s="593"/>
      <c r="KFR223" s="593"/>
      <c r="KFS223" s="593"/>
      <c r="KFT223" s="593"/>
      <c r="KFU223" s="593"/>
      <c r="KFV223" s="593"/>
      <c r="KFW223" s="593"/>
      <c r="KFX223" s="593"/>
      <c r="KFY223" s="593"/>
      <c r="KFZ223" s="593"/>
      <c r="KGA223" s="593"/>
      <c r="KGB223" s="593"/>
      <c r="KGC223" s="593"/>
      <c r="KGD223" s="593"/>
      <c r="KGE223" s="593"/>
      <c r="KGF223" s="593"/>
      <c r="KGG223" s="593"/>
      <c r="KGH223" s="593"/>
      <c r="KGI223" s="593"/>
      <c r="KGJ223" s="593"/>
      <c r="KGK223" s="593"/>
      <c r="KGL223" s="593"/>
      <c r="KGM223" s="593"/>
      <c r="KGN223" s="593"/>
      <c r="KGO223" s="593"/>
      <c r="KGP223" s="593"/>
      <c r="KGQ223" s="593"/>
      <c r="KGR223" s="593"/>
      <c r="KGS223" s="593"/>
      <c r="KGT223" s="593"/>
      <c r="KGU223" s="593"/>
      <c r="KGV223" s="593"/>
      <c r="KGW223" s="593"/>
      <c r="KGX223" s="593"/>
      <c r="KGY223" s="593"/>
      <c r="KGZ223" s="593"/>
      <c r="KHA223" s="593"/>
      <c r="KHB223" s="593"/>
      <c r="KHC223" s="593"/>
      <c r="KHD223" s="593"/>
      <c r="KHE223" s="593"/>
      <c r="KHF223" s="593"/>
      <c r="KHG223" s="593"/>
      <c r="KHH223" s="593"/>
      <c r="KHI223" s="593"/>
      <c r="KHJ223" s="593"/>
      <c r="KHK223" s="593"/>
      <c r="KHL223" s="593"/>
      <c r="KHM223" s="593"/>
      <c r="KHN223" s="593"/>
      <c r="KHO223" s="593"/>
      <c r="KHP223" s="593"/>
      <c r="KHQ223" s="593"/>
      <c r="KHR223" s="593"/>
      <c r="KHS223" s="593"/>
      <c r="KHT223" s="593"/>
      <c r="KHU223" s="593"/>
      <c r="KHV223" s="593"/>
      <c r="KHW223" s="593"/>
      <c r="KHX223" s="593"/>
      <c r="KHY223" s="593"/>
      <c r="KHZ223" s="593"/>
      <c r="KIA223" s="593"/>
      <c r="KIB223" s="593"/>
      <c r="KIC223" s="593"/>
      <c r="KID223" s="593"/>
      <c r="KIE223" s="593"/>
      <c r="KIF223" s="593"/>
      <c r="KIG223" s="593"/>
      <c r="KIH223" s="593"/>
      <c r="KII223" s="593"/>
      <c r="KIJ223" s="593"/>
      <c r="KIK223" s="593"/>
      <c r="KIL223" s="593"/>
      <c r="KIM223" s="593"/>
      <c r="KIN223" s="593"/>
      <c r="KIO223" s="593"/>
      <c r="KIP223" s="593"/>
      <c r="KIQ223" s="593"/>
      <c r="KIR223" s="593"/>
      <c r="KIS223" s="593"/>
      <c r="KIT223" s="593"/>
      <c r="KIU223" s="593"/>
      <c r="KIV223" s="593"/>
      <c r="KIW223" s="593"/>
      <c r="KIX223" s="593"/>
      <c r="KIY223" s="593"/>
      <c r="KIZ223" s="593"/>
      <c r="KJA223" s="593"/>
      <c r="KJB223" s="593"/>
      <c r="KJC223" s="593"/>
      <c r="KJD223" s="593"/>
      <c r="KJE223" s="593"/>
      <c r="KJF223" s="593"/>
      <c r="KJG223" s="593"/>
      <c r="KJH223" s="593"/>
      <c r="KJI223" s="593"/>
      <c r="KJJ223" s="593"/>
      <c r="KJK223" s="593"/>
      <c r="KJL223" s="593"/>
      <c r="KJM223" s="593"/>
      <c r="KJN223" s="593"/>
      <c r="KJO223" s="593"/>
      <c r="KJP223" s="593"/>
      <c r="KJQ223" s="593"/>
      <c r="KJR223" s="593"/>
      <c r="KJS223" s="593"/>
      <c r="KJT223" s="593"/>
      <c r="KJU223" s="593"/>
      <c r="KJV223" s="593"/>
      <c r="KJW223" s="593"/>
      <c r="KJX223" s="593"/>
      <c r="KJY223" s="593"/>
      <c r="KJZ223" s="593"/>
      <c r="KKA223" s="593"/>
      <c r="KKB223" s="593"/>
      <c r="KKC223" s="593"/>
      <c r="KKD223" s="593"/>
      <c r="KKE223" s="593"/>
      <c r="KKF223" s="593"/>
      <c r="KKG223" s="593"/>
      <c r="KKH223" s="593"/>
      <c r="KKI223" s="593"/>
      <c r="KKJ223" s="593"/>
      <c r="KKK223" s="593"/>
      <c r="KKL223" s="593"/>
      <c r="KKM223" s="593"/>
      <c r="KKN223" s="593"/>
      <c r="KKO223" s="593"/>
      <c r="KKP223" s="593"/>
      <c r="KKQ223" s="593"/>
      <c r="KKR223" s="593"/>
      <c r="KKS223" s="593"/>
      <c r="KKT223" s="593"/>
      <c r="KKU223" s="593"/>
      <c r="KKV223" s="593"/>
      <c r="KKW223" s="593"/>
      <c r="KKX223" s="593"/>
      <c r="KKY223" s="593"/>
      <c r="KKZ223" s="593"/>
      <c r="KLA223" s="593"/>
      <c r="KLB223" s="593"/>
      <c r="KLC223" s="593"/>
      <c r="KLD223" s="593"/>
      <c r="KLE223" s="593"/>
      <c r="KLF223" s="593"/>
      <c r="KLG223" s="593"/>
      <c r="KLH223" s="593"/>
      <c r="KLI223" s="593"/>
      <c r="KLJ223" s="593"/>
      <c r="KLK223" s="593"/>
      <c r="KLL223" s="593"/>
      <c r="KLM223" s="593"/>
      <c r="KLN223" s="593"/>
      <c r="KLO223" s="593"/>
      <c r="KLP223" s="593"/>
      <c r="KLQ223" s="593"/>
      <c r="KLR223" s="593"/>
      <c r="KLS223" s="593"/>
      <c r="KLT223" s="593"/>
      <c r="KLU223" s="593"/>
      <c r="KLV223" s="593"/>
      <c r="KLW223" s="593"/>
      <c r="KLX223" s="593"/>
      <c r="KLY223" s="593"/>
      <c r="KLZ223" s="593"/>
      <c r="KMA223" s="593"/>
      <c r="KMB223" s="593"/>
      <c r="KMC223" s="593"/>
      <c r="KMD223" s="593"/>
      <c r="KME223" s="593"/>
      <c r="KMF223" s="593"/>
      <c r="KMG223" s="593"/>
      <c r="KMH223" s="593"/>
      <c r="KMI223" s="593"/>
      <c r="KMJ223" s="593"/>
      <c r="KMK223" s="593"/>
      <c r="KML223" s="593"/>
      <c r="KMM223" s="593"/>
      <c r="KMN223" s="593"/>
      <c r="KMO223" s="593"/>
      <c r="KMP223" s="593"/>
      <c r="KMQ223" s="593"/>
      <c r="KMR223" s="593"/>
      <c r="KMS223" s="593"/>
      <c r="KMT223" s="593"/>
      <c r="KMU223" s="593"/>
      <c r="KMV223" s="593"/>
      <c r="KMW223" s="593"/>
      <c r="KMX223" s="593"/>
      <c r="KMY223" s="593"/>
      <c r="KMZ223" s="593"/>
      <c r="KNA223" s="593"/>
      <c r="KNB223" s="593"/>
      <c r="KNC223" s="593"/>
      <c r="KND223" s="593"/>
      <c r="KNE223" s="593"/>
      <c r="KNF223" s="593"/>
      <c r="KNG223" s="593"/>
      <c r="KNH223" s="593"/>
      <c r="KNI223" s="593"/>
      <c r="KNJ223" s="593"/>
      <c r="KNK223" s="593"/>
      <c r="KNL223" s="593"/>
      <c r="KNM223" s="593"/>
      <c r="KNN223" s="593"/>
      <c r="KNO223" s="593"/>
      <c r="KNP223" s="593"/>
      <c r="KNQ223" s="593"/>
      <c r="KNR223" s="593"/>
      <c r="KNS223" s="593"/>
      <c r="KNT223" s="593"/>
      <c r="KNU223" s="593"/>
      <c r="KNV223" s="593"/>
      <c r="KNW223" s="593"/>
      <c r="KNX223" s="593"/>
      <c r="KNY223" s="593"/>
      <c r="KNZ223" s="593"/>
      <c r="KOA223" s="593"/>
      <c r="KOB223" s="593"/>
      <c r="KOC223" s="593"/>
      <c r="KOD223" s="593"/>
      <c r="KOE223" s="593"/>
      <c r="KOF223" s="593"/>
      <c r="KOG223" s="593"/>
      <c r="KOH223" s="593"/>
      <c r="KOI223" s="593"/>
      <c r="KOJ223" s="593"/>
      <c r="KOK223" s="593"/>
      <c r="KOL223" s="593"/>
      <c r="KOM223" s="593"/>
      <c r="KON223" s="593"/>
      <c r="KOO223" s="593"/>
      <c r="KOP223" s="593"/>
      <c r="KOQ223" s="593"/>
      <c r="KOR223" s="593"/>
      <c r="KOS223" s="593"/>
      <c r="KOT223" s="593"/>
      <c r="KOU223" s="593"/>
      <c r="KOV223" s="593"/>
      <c r="KOW223" s="593"/>
      <c r="KOX223" s="593"/>
      <c r="KOY223" s="593"/>
      <c r="KOZ223" s="593"/>
      <c r="KPA223" s="593"/>
      <c r="KPB223" s="593"/>
      <c r="KPC223" s="593"/>
      <c r="KPD223" s="593"/>
      <c r="KPE223" s="593"/>
      <c r="KPF223" s="593"/>
      <c r="KPG223" s="593"/>
      <c r="KPH223" s="593"/>
      <c r="KPI223" s="593"/>
      <c r="KPJ223" s="593"/>
      <c r="KPK223" s="593"/>
      <c r="KPL223" s="593"/>
      <c r="KPM223" s="593"/>
      <c r="KPN223" s="593"/>
      <c r="KPO223" s="593"/>
      <c r="KPP223" s="593"/>
      <c r="KPQ223" s="593"/>
      <c r="KPR223" s="593"/>
      <c r="KPS223" s="593"/>
      <c r="KPT223" s="593"/>
      <c r="KPU223" s="593"/>
      <c r="KPV223" s="593"/>
      <c r="KPW223" s="593"/>
      <c r="KPX223" s="593"/>
      <c r="KPY223" s="593"/>
      <c r="KPZ223" s="593"/>
      <c r="KQA223" s="593"/>
      <c r="KQB223" s="593"/>
      <c r="KQC223" s="593"/>
      <c r="KQD223" s="593"/>
      <c r="KQE223" s="593"/>
      <c r="KQF223" s="593"/>
      <c r="KQG223" s="593"/>
      <c r="KQH223" s="593"/>
      <c r="KQI223" s="593"/>
      <c r="KQJ223" s="593"/>
      <c r="KQK223" s="593"/>
      <c r="KQL223" s="593"/>
      <c r="KQM223" s="593"/>
      <c r="KQN223" s="593"/>
      <c r="KQO223" s="593"/>
      <c r="KQP223" s="593"/>
      <c r="KQQ223" s="593"/>
      <c r="KQR223" s="593"/>
      <c r="KQS223" s="593"/>
      <c r="KQT223" s="593"/>
      <c r="KQU223" s="593"/>
      <c r="KQV223" s="593"/>
      <c r="KQW223" s="593"/>
      <c r="KQX223" s="593"/>
      <c r="KQY223" s="593"/>
      <c r="KQZ223" s="593"/>
      <c r="KRA223" s="593"/>
      <c r="KRB223" s="593"/>
      <c r="KRC223" s="593"/>
      <c r="KRD223" s="593"/>
      <c r="KRE223" s="593"/>
      <c r="KRF223" s="593"/>
      <c r="KRG223" s="593"/>
      <c r="KRH223" s="593"/>
      <c r="KRI223" s="593"/>
      <c r="KRJ223" s="593"/>
      <c r="KRK223" s="593"/>
      <c r="KRL223" s="593"/>
      <c r="KRM223" s="593"/>
      <c r="KRN223" s="593"/>
      <c r="KRO223" s="593"/>
      <c r="KRP223" s="593"/>
      <c r="KRQ223" s="593"/>
      <c r="KRR223" s="593"/>
      <c r="KRS223" s="593"/>
      <c r="KRT223" s="593"/>
      <c r="KRU223" s="593"/>
      <c r="KRV223" s="593"/>
      <c r="KRW223" s="593"/>
      <c r="KRX223" s="593"/>
      <c r="KRY223" s="593"/>
      <c r="KRZ223" s="593"/>
      <c r="KSA223" s="593"/>
      <c r="KSB223" s="593"/>
      <c r="KSC223" s="593"/>
      <c r="KSD223" s="593"/>
      <c r="KSE223" s="593"/>
      <c r="KSF223" s="593"/>
      <c r="KSG223" s="593"/>
      <c r="KSH223" s="593"/>
      <c r="KSI223" s="593"/>
      <c r="KSJ223" s="593"/>
      <c r="KSK223" s="593"/>
      <c r="KSL223" s="593"/>
      <c r="KSM223" s="593"/>
      <c r="KSN223" s="593"/>
      <c r="KSO223" s="593"/>
      <c r="KSP223" s="593"/>
      <c r="KSQ223" s="593"/>
      <c r="KSR223" s="593"/>
      <c r="KSS223" s="593"/>
      <c r="KST223" s="593"/>
      <c r="KSU223" s="593"/>
      <c r="KSV223" s="593"/>
      <c r="KSW223" s="593"/>
      <c r="KSX223" s="593"/>
      <c r="KSY223" s="593"/>
      <c r="KSZ223" s="593"/>
      <c r="KTA223" s="593"/>
      <c r="KTB223" s="593"/>
      <c r="KTC223" s="593"/>
      <c r="KTD223" s="593"/>
      <c r="KTE223" s="593"/>
      <c r="KTF223" s="593"/>
      <c r="KTG223" s="593"/>
      <c r="KTH223" s="593"/>
      <c r="KTI223" s="593"/>
      <c r="KTJ223" s="593"/>
      <c r="KTK223" s="593"/>
      <c r="KTL223" s="593"/>
      <c r="KTM223" s="593"/>
      <c r="KTN223" s="593"/>
      <c r="KTO223" s="593"/>
      <c r="KTP223" s="593"/>
      <c r="KTQ223" s="593"/>
      <c r="KTR223" s="593"/>
      <c r="KTS223" s="593"/>
      <c r="KTT223" s="593"/>
      <c r="KTU223" s="593"/>
      <c r="KTV223" s="593"/>
      <c r="KTW223" s="593"/>
      <c r="KTX223" s="593"/>
      <c r="KTY223" s="593"/>
      <c r="KTZ223" s="593"/>
      <c r="KUA223" s="593"/>
      <c r="KUB223" s="593"/>
      <c r="KUC223" s="593"/>
      <c r="KUD223" s="593"/>
      <c r="KUE223" s="593"/>
      <c r="KUF223" s="593"/>
      <c r="KUG223" s="593"/>
      <c r="KUH223" s="593"/>
      <c r="KUI223" s="593"/>
      <c r="KUJ223" s="593"/>
      <c r="KUK223" s="593"/>
      <c r="KUL223" s="593"/>
      <c r="KUM223" s="593"/>
      <c r="KUN223" s="593"/>
      <c r="KUO223" s="593"/>
      <c r="KUP223" s="593"/>
      <c r="KUQ223" s="593"/>
      <c r="KUR223" s="593"/>
      <c r="KUS223" s="593"/>
      <c r="KUT223" s="593"/>
      <c r="KUU223" s="593"/>
      <c r="KUV223" s="593"/>
      <c r="KUW223" s="593"/>
      <c r="KUX223" s="593"/>
      <c r="KUY223" s="593"/>
      <c r="KUZ223" s="593"/>
      <c r="KVA223" s="593"/>
      <c r="KVB223" s="593"/>
      <c r="KVC223" s="593"/>
      <c r="KVD223" s="593"/>
      <c r="KVE223" s="593"/>
      <c r="KVF223" s="593"/>
      <c r="KVG223" s="593"/>
      <c r="KVH223" s="593"/>
      <c r="KVI223" s="593"/>
      <c r="KVJ223" s="593"/>
      <c r="KVK223" s="593"/>
      <c r="KVL223" s="593"/>
      <c r="KVM223" s="593"/>
      <c r="KVN223" s="593"/>
      <c r="KVO223" s="593"/>
      <c r="KVP223" s="593"/>
      <c r="KVQ223" s="593"/>
      <c r="KVR223" s="593"/>
      <c r="KVS223" s="593"/>
      <c r="KVT223" s="593"/>
      <c r="KVU223" s="593"/>
      <c r="KVV223" s="593"/>
      <c r="KVW223" s="593"/>
      <c r="KVX223" s="593"/>
      <c r="KVY223" s="593"/>
      <c r="KVZ223" s="593"/>
      <c r="KWA223" s="593"/>
      <c r="KWB223" s="593"/>
      <c r="KWC223" s="593"/>
      <c r="KWD223" s="593"/>
      <c r="KWE223" s="593"/>
      <c r="KWF223" s="593"/>
      <c r="KWG223" s="593"/>
      <c r="KWH223" s="593"/>
      <c r="KWI223" s="593"/>
      <c r="KWJ223" s="593"/>
      <c r="KWK223" s="593"/>
      <c r="KWL223" s="593"/>
      <c r="KWM223" s="593"/>
      <c r="KWN223" s="593"/>
      <c r="KWO223" s="593"/>
      <c r="KWP223" s="593"/>
      <c r="KWQ223" s="593"/>
      <c r="KWR223" s="593"/>
      <c r="KWS223" s="593"/>
      <c r="KWT223" s="593"/>
      <c r="KWU223" s="593"/>
      <c r="KWV223" s="593"/>
      <c r="KWW223" s="593"/>
      <c r="KWX223" s="593"/>
      <c r="KWY223" s="593"/>
      <c r="KWZ223" s="593"/>
      <c r="KXA223" s="593"/>
      <c r="KXB223" s="593"/>
      <c r="KXC223" s="593"/>
      <c r="KXD223" s="593"/>
      <c r="KXE223" s="593"/>
      <c r="KXF223" s="593"/>
      <c r="KXG223" s="593"/>
      <c r="KXH223" s="593"/>
      <c r="KXI223" s="593"/>
      <c r="KXJ223" s="593"/>
      <c r="KXK223" s="593"/>
      <c r="KXL223" s="593"/>
      <c r="KXM223" s="593"/>
      <c r="KXN223" s="593"/>
      <c r="KXO223" s="593"/>
      <c r="KXP223" s="593"/>
      <c r="KXQ223" s="593"/>
      <c r="KXR223" s="593"/>
      <c r="KXS223" s="593"/>
      <c r="KXT223" s="593"/>
      <c r="KXU223" s="593"/>
      <c r="KXV223" s="593"/>
      <c r="KXW223" s="593"/>
      <c r="KXX223" s="593"/>
      <c r="KXY223" s="593"/>
      <c r="KXZ223" s="593"/>
      <c r="KYA223" s="593"/>
      <c r="KYB223" s="593"/>
      <c r="KYC223" s="593"/>
      <c r="KYD223" s="593"/>
      <c r="KYE223" s="593"/>
      <c r="KYF223" s="593"/>
      <c r="KYG223" s="593"/>
      <c r="KYH223" s="593"/>
      <c r="KYI223" s="593"/>
      <c r="KYJ223" s="593"/>
      <c r="KYK223" s="593"/>
      <c r="KYL223" s="593"/>
      <c r="KYM223" s="593"/>
      <c r="KYN223" s="593"/>
      <c r="KYO223" s="593"/>
      <c r="KYP223" s="593"/>
      <c r="KYQ223" s="593"/>
      <c r="KYR223" s="593"/>
      <c r="KYS223" s="593"/>
      <c r="KYT223" s="593"/>
      <c r="KYU223" s="593"/>
      <c r="KYV223" s="593"/>
      <c r="KYW223" s="593"/>
      <c r="KYX223" s="593"/>
      <c r="KYY223" s="593"/>
      <c r="KYZ223" s="593"/>
      <c r="KZA223" s="593"/>
      <c r="KZB223" s="593"/>
      <c r="KZC223" s="593"/>
      <c r="KZD223" s="593"/>
      <c r="KZE223" s="593"/>
      <c r="KZF223" s="593"/>
      <c r="KZG223" s="593"/>
      <c r="KZH223" s="593"/>
      <c r="KZI223" s="593"/>
      <c r="KZJ223" s="593"/>
      <c r="KZK223" s="593"/>
      <c r="KZL223" s="593"/>
      <c r="KZM223" s="593"/>
      <c r="KZN223" s="593"/>
      <c r="KZO223" s="593"/>
      <c r="KZP223" s="593"/>
      <c r="KZQ223" s="593"/>
      <c r="KZR223" s="593"/>
      <c r="KZS223" s="593"/>
      <c r="KZT223" s="593"/>
      <c r="KZU223" s="593"/>
      <c r="KZV223" s="593"/>
      <c r="KZW223" s="593"/>
      <c r="KZX223" s="593"/>
      <c r="KZY223" s="593"/>
      <c r="KZZ223" s="593"/>
      <c r="LAA223" s="593"/>
      <c r="LAB223" s="593"/>
      <c r="LAC223" s="593"/>
      <c r="LAD223" s="593"/>
      <c r="LAE223" s="593"/>
      <c r="LAF223" s="593"/>
      <c r="LAG223" s="593"/>
      <c r="LAH223" s="593"/>
      <c r="LAI223" s="593"/>
      <c r="LAJ223" s="593"/>
      <c r="LAK223" s="593"/>
      <c r="LAL223" s="593"/>
      <c r="LAM223" s="593"/>
      <c r="LAN223" s="593"/>
      <c r="LAO223" s="593"/>
      <c r="LAP223" s="593"/>
      <c r="LAQ223" s="593"/>
      <c r="LAR223" s="593"/>
      <c r="LAS223" s="593"/>
      <c r="LAT223" s="593"/>
      <c r="LAU223" s="593"/>
      <c r="LAV223" s="593"/>
      <c r="LAW223" s="593"/>
      <c r="LAX223" s="593"/>
      <c r="LAY223" s="593"/>
      <c r="LAZ223" s="593"/>
      <c r="LBA223" s="593"/>
      <c r="LBB223" s="593"/>
      <c r="LBC223" s="593"/>
      <c r="LBD223" s="593"/>
      <c r="LBE223" s="593"/>
      <c r="LBF223" s="593"/>
      <c r="LBG223" s="593"/>
      <c r="LBH223" s="593"/>
      <c r="LBI223" s="593"/>
      <c r="LBJ223" s="593"/>
      <c r="LBK223" s="593"/>
      <c r="LBL223" s="593"/>
      <c r="LBM223" s="593"/>
      <c r="LBN223" s="593"/>
      <c r="LBO223" s="593"/>
      <c r="LBP223" s="593"/>
      <c r="LBQ223" s="593"/>
      <c r="LBR223" s="593"/>
      <c r="LBS223" s="593"/>
      <c r="LBT223" s="593"/>
      <c r="LBU223" s="593"/>
      <c r="LBV223" s="593"/>
      <c r="LBW223" s="593"/>
      <c r="LBX223" s="593"/>
      <c r="LBY223" s="593"/>
      <c r="LBZ223" s="593"/>
      <c r="LCA223" s="593"/>
      <c r="LCB223" s="593"/>
      <c r="LCC223" s="593"/>
      <c r="LCD223" s="593"/>
      <c r="LCE223" s="593"/>
      <c r="LCF223" s="593"/>
      <c r="LCG223" s="593"/>
      <c r="LCH223" s="593"/>
      <c r="LCI223" s="593"/>
      <c r="LCJ223" s="593"/>
      <c r="LCK223" s="593"/>
      <c r="LCL223" s="593"/>
      <c r="LCM223" s="593"/>
      <c r="LCN223" s="593"/>
      <c r="LCO223" s="593"/>
      <c r="LCP223" s="593"/>
      <c r="LCQ223" s="593"/>
      <c r="LCR223" s="593"/>
      <c r="LCS223" s="593"/>
      <c r="LCT223" s="593"/>
      <c r="LCU223" s="593"/>
      <c r="LCV223" s="593"/>
      <c r="LCW223" s="593"/>
      <c r="LCX223" s="593"/>
      <c r="LCY223" s="593"/>
      <c r="LCZ223" s="593"/>
      <c r="LDA223" s="593"/>
      <c r="LDB223" s="593"/>
      <c r="LDC223" s="593"/>
      <c r="LDD223" s="593"/>
      <c r="LDE223" s="593"/>
      <c r="LDF223" s="593"/>
      <c r="LDG223" s="593"/>
      <c r="LDH223" s="593"/>
      <c r="LDI223" s="593"/>
      <c r="LDJ223" s="593"/>
      <c r="LDK223" s="593"/>
      <c r="LDL223" s="593"/>
      <c r="LDM223" s="593"/>
      <c r="LDN223" s="593"/>
      <c r="LDO223" s="593"/>
      <c r="LDP223" s="593"/>
      <c r="LDQ223" s="593"/>
      <c r="LDR223" s="593"/>
      <c r="LDS223" s="593"/>
      <c r="LDT223" s="593"/>
      <c r="LDU223" s="593"/>
      <c r="LDV223" s="593"/>
      <c r="LDW223" s="593"/>
      <c r="LDX223" s="593"/>
      <c r="LDY223" s="593"/>
      <c r="LDZ223" s="593"/>
      <c r="LEA223" s="593"/>
      <c r="LEB223" s="593"/>
      <c r="LEC223" s="593"/>
      <c r="LED223" s="593"/>
      <c r="LEE223" s="593"/>
      <c r="LEF223" s="593"/>
      <c r="LEG223" s="593"/>
      <c r="LEH223" s="593"/>
      <c r="LEI223" s="593"/>
      <c r="LEJ223" s="593"/>
      <c r="LEK223" s="593"/>
      <c r="LEL223" s="593"/>
      <c r="LEM223" s="593"/>
      <c r="LEN223" s="593"/>
      <c r="LEO223" s="593"/>
      <c r="LEP223" s="593"/>
      <c r="LEQ223" s="593"/>
      <c r="LER223" s="593"/>
      <c r="LES223" s="593"/>
      <c r="LET223" s="593"/>
      <c r="LEU223" s="593"/>
      <c r="LEV223" s="593"/>
      <c r="LEW223" s="593"/>
      <c r="LEX223" s="593"/>
      <c r="LEY223" s="593"/>
      <c r="LEZ223" s="593"/>
      <c r="LFA223" s="593"/>
      <c r="LFB223" s="593"/>
      <c r="LFC223" s="593"/>
      <c r="LFD223" s="593"/>
      <c r="LFE223" s="593"/>
      <c r="LFF223" s="593"/>
      <c r="LFG223" s="593"/>
      <c r="LFH223" s="593"/>
      <c r="LFI223" s="593"/>
      <c r="LFJ223" s="593"/>
      <c r="LFK223" s="593"/>
      <c r="LFL223" s="593"/>
      <c r="LFM223" s="593"/>
      <c r="LFN223" s="593"/>
      <c r="LFO223" s="593"/>
      <c r="LFP223" s="593"/>
      <c r="LFQ223" s="593"/>
      <c r="LFR223" s="593"/>
      <c r="LFS223" s="593"/>
      <c r="LFT223" s="593"/>
      <c r="LFU223" s="593"/>
      <c r="LFV223" s="593"/>
      <c r="LFW223" s="593"/>
      <c r="LFX223" s="593"/>
      <c r="LFY223" s="593"/>
      <c r="LFZ223" s="593"/>
      <c r="LGA223" s="593"/>
      <c r="LGB223" s="593"/>
      <c r="LGC223" s="593"/>
      <c r="LGD223" s="593"/>
      <c r="LGE223" s="593"/>
      <c r="LGF223" s="593"/>
      <c r="LGG223" s="593"/>
      <c r="LGH223" s="593"/>
      <c r="LGI223" s="593"/>
      <c r="LGJ223" s="593"/>
      <c r="LGK223" s="593"/>
      <c r="LGL223" s="593"/>
      <c r="LGM223" s="593"/>
      <c r="LGN223" s="593"/>
      <c r="LGO223" s="593"/>
      <c r="LGP223" s="593"/>
      <c r="LGQ223" s="593"/>
      <c r="LGR223" s="593"/>
      <c r="LGS223" s="593"/>
      <c r="LGT223" s="593"/>
      <c r="LGU223" s="593"/>
      <c r="LGV223" s="593"/>
      <c r="LGW223" s="593"/>
      <c r="LGX223" s="593"/>
      <c r="LGY223" s="593"/>
      <c r="LGZ223" s="593"/>
      <c r="LHA223" s="593"/>
      <c r="LHB223" s="593"/>
      <c r="LHC223" s="593"/>
      <c r="LHD223" s="593"/>
      <c r="LHE223" s="593"/>
      <c r="LHF223" s="593"/>
      <c r="LHG223" s="593"/>
      <c r="LHH223" s="593"/>
      <c r="LHI223" s="593"/>
      <c r="LHJ223" s="593"/>
      <c r="LHK223" s="593"/>
      <c r="LHL223" s="593"/>
      <c r="LHM223" s="593"/>
      <c r="LHN223" s="593"/>
      <c r="LHO223" s="593"/>
      <c r="LHP223" s="593"/>
      <c r="LHQ223" s="593"/>
      <c r="LHR223" s="593"/>
      <c r="LHS223" s="593"/>
      <c r="LHT223" s="593"/>
      <c r="LHU223" s="593"/>
      <c r="LHV223" s="593"/>
      <c r="LHW223" s="593"/>
      <c r="LHX223" s="593"/>
      <c r="LHY223" s="593"/>
      <c r="LHZ223" s="593"/>
      <c r="LIA223" s="593"/>
      <c r="LIB223" s="593"/>
      <c r="LIC223" s="593"/>
      <c r="LID223" s="593"/>
      <c r="LIE223" s="593"/>
      <c r="LIF223" s="593"/>
      <c r="LIG223" s="593"/>
      <c r="LIH223" s="593"/>
      <c r="LII223" s="593"/>
      <c r="LIJ223" s="593"/>
      <c r="LIK223" s="593"/>
      <c r="LIL223" s="593"/>
      <c r="LIM223" s="593"/>
      <c r="LIN223" s="593"/>
      <c r="LIO223" s="593"/>
      <c r="LIP223" s="593"/>
      <c r="LIQ223" s="593"/>
      <c r="LIR223" s="593"/>
      <c r="LIS223" s="593"/>
      <c r="LIT223" s="593"/>
      <c r="LIU223" s="593"/>
      <c r="LIV223" s="593"/>
      <c r="LIW223" s="593"/>
      <c r="LIX223" s="593"/>
      <c r="LIY223" s="593"/>
      <c r="LIZ223" s="593"/>
      <c r="LJA223" s="593"/>
      <c r="LJB223" s="593"/>
      <c r="LJC223" s="593"/>
      <c r="LJD223" s="593"/>
      <c r="LJE223" s="593"/>
      <c r="LJF223" s="593"/>
      <c r="LJG223" s="593"/>
      <c r="LJH223" s="593"/>
      <c r="LJI223" s="593"/>
      <c r="LJJ223" s="593"/>
      <c r="LJK223" s="593"/>
      <c r="LJL223" s="593"/>
      <c r="LJM223" s="593"/>
      <c r="LJN223" s="593"/>
      <c r="LJO223" s="593"/>
      <c r="LJP223" s="593"/>
      <c r="LJQ223" s="593"/>
      <c r="LJR223" s="593"/>
      <c r="LJS223" s="593"/>
      <c r="LJT223" s="593"/>
      <c r="LJU223" s="593"/>
      <c r="LJV223" s="593"/>
      <c r="LJW223" s="593"/>
      <c r="LJX223" s="593"/>
      <c r="LJY223" s="593"/>
      <c r="LJZ223" s="593"/>
      <c r="LKA223" s="593"/>
      <c r="LKB223" s="593"/>
      <c r="LKC223" s="593"/>
      <c r="LKD223" s="593"/>
      <c r="LKE223" s="593"/>
      <c r="LKF223" s="593"/>
      <c r="LKG223" s="593"/>
      <c r="LKH223" s="593"/>
      <c r="LKI223" s="593"/>
      <c r="LKJ223" s="593"/>
      <c r="LKK223" s="593"/>
      <c r="LKL223" s="593"/>
      <c r="LKM223" s="593"/>
      <c r="LKN223" s="593"/>
      <c r="LKO223" s="593"/>
      <c r="LKP223" s="593"/>
      <c r="LKQ223" s="593"/>
      <c r="LKR223" s="593"/>
      <c r="LKS223" s="593"/>
      <c r="LKT223" s="593"/>
      <c r="LKU223" s="593"/>
      <c r="LKV223" s="593"/>
      <c r="LKW223" s="593"/>
      <c r="LKX223" s="593"/>
      <c r="LKY223" s="593"/>
      <c r="LKZ223" s="593"/>
      <c r="LLA223" s="593"/>
      <c r="LLB223" s="593"/>
      <c r="LLC223" s="593"/>
      <c r="LLD223" s="593"/>
      <c r="LLE223" s="593"/>
      <c r="LLF223" s="593"/>
      <c r="LLG223" s="593"/>
      <c r="LLH223" s="593"/>
      <c r="LLI223" s="593"/>
      <c r="LLJ223" s="593"/>
      <c r="LLK223" s="593"/>
      <c r="LLL223" s="593"/>
      <c r="LLM223" s="593"/>
      <c r="LLN223" s="593"/>
      <c r="LLO223" s="593"/>
      <c r="LLP223" s="593"/>
      <c r="LLQ223" s="593"/>
      <c r="LLR223" s="593"/>
      <c r="LLS223" s="593"/>
      <c r="LLT223" s="593"/>
      <c r="LLU223" s="593"/>
      <c r="LLV223" s="593"/>
      <c r="LLW223" s="593"/>
      <c r="LLX223" s="593"/>
      <c r="LLY223" s="593"/>
      <c r="LLZ223" s="593"/>
      <c r="LMA223" s="593"/>
      <c r="LMB223" s="593"/>
      <c r="LMC223" s="593"/>
      <c r="LMD223" s="593"/>
      <c r="LME223" s="593"/>
      <c r="LMF223" s="593"/>
      <c r="LMG223" s="593"/>
      <c r="LMH223" s="593"/>
      <c r="LMI223" s="593"/>
      <c r="LMJ223" s="593"/>
      <c r="LMK223" s="593"/>
      <c r="LML223" s="593"/>
      <c r="LMM223" s="593"/>
      <c r="LMN223" s="593"/>
      <c r="LMO223" s="593"/>
      <c r="LMP223" s="593"/>
      <c r="LMQ223" s="593"/>
      <c r="LMR223" s="593"/>
      <c r="LMS223" s="593"/>
      <c r="LMT223" s="593"/>
      <c r="LMU223" s="593"/>
      <c r="LMV223" s="593"/>
      <c r="LMW223" s="593"/>
      <c r="LMX223" s="593"/>
      <c r="LMY223" s="593"/>
      <c r="LMZ223" s="593"/>
      <c r="LNA223" s="593"/>
      <c r="LNB223" s="593"/>
      <c r="LNC223" s="593"/>
      <c r="LND223" s="593"/>
      <c r="LNE223" s="593"/>
      <c r="LNF223" s="593"/>
      <c r="LNG223" s="593"/>
      <c r="LNH223" s="593"/>
      <c r="LNI223" s="593"/>
      <c r="LNJ223" s="593"/>
      <c r="LNK223" s="593"/>
      <c r="LNL223" s="593"/>
      <c r="LNM223" s="593"/>
      <c r="LNN223" s="593"/>
      <c r="LNO223" s="593"/>
      <c r="LNP223" s="593"/>
      <c r="LNQ223" s="593"/>
      <c r="LNR223" s="593"/>
      <c r="LNS223" s="593"/>
      <c r="LNT223" s="593"/>
      <c r="LNU223" s="593"/>
      <c r="LNV223" s="593"/>
      <c r="LNW223" s="593"/>
      <c r="LNX223" s="593"/>
      <c r="LNY223" s="593"/>
      <c r="LNZ223" s="593"/>
      <c r="LOA223" s="593"/>
      <c r="LOB223" s="593"/>
      <c r="LOC223" s="593"/>
      <c r="LOD223" s="593"/>
      <c r="LOE223" s="593"/>
      <c r="LOF223" s="593"/>
      <c r="LOG223" s="593"/>
      <c r="LOH223" s="593"/>
      <c r="LOI223" s="593"/>
      <c r="LOJ223" s="593"/>
      <c r="LOK223" s="593"/>
      <c r="LOL223" s="593"/>
      <c r="LOM223" s="593"/>
      <c r="LON223" s="593"/>
      <c r="LOO223" s="593"/>
      <c r="LOP223" s="593"/>
      <c r="LOQ223" s="593"/>
      <c r="LOR223" s="593"/>
      <c r="LOS223" s="593"/>
      <c r="LOT223" s="593"/>
      <c r="LOU223" s="593"/>
      <c r="LOV223" s="593"/>
      <c r="LOW223" s="593"/>
      <c r="LOX223" s="593"/>
      <c r="LOY223" s="593"/>
      <c r="LOZ223" s="593"/>
      <c r="LPA223" s="593"/>
      <c r="LPB223" s="593"/>
      <c r="LPC223" s="593"/>
      <c r="LPD223" s="593"/>
      <c r="LPE223" s="593"/>
      <c r="LPF223" s="593"/>
      <c r="LPG223" s="593"/>
      <c r="LPH223" s="593"/>
      <c r="LPI223" s="593"/>
      <c r="LPJ223" s="593"/>
      <c r="LPK223" s="593"/>
      <c r="LPL223" s="593"/>
      <c r="LPM223" s="593"/>
      <c r="LPN223" s="593"/>
      <c r="LPO223" s="593"/>
      <c r="LPP223" s="593"/>
      <c r="LPQ223" s="593"/>
      <c r="LPR223" s="593"/>
      <c r="LPS223" s="593"/>
      <c r="LPT223" s="593"/>
      <c r="LPU223" s="593"/>
      <c r="LPV223" s="593"/>
      <c r="LPW223" s="593"/>
      <c r="LPX223" s="593"/>
      <c r="LPY223" s="593"/>
      <c r="LPZ223" s="593"/>
      <c r="LQA223" s="593"/>
      <c r="LQB223" s="593"/>
      <c r="LQC223" s="593"/>
      <c r="LQD223" s="593"/>
      <c r="LQE223" s="593"/>
      <c r="LQF223" s="593"/>
      <c r="LQG223" s="593"/>
      <c r="LQH223" s="593"/>
      <c r="LQI223" s="593"/>
      <c r="LQJ223" s="593"/>
      <c r="LQK223" s="593"/>
      <c r="LQL223" s="593"/>
      <c r="LQM223" s="593"/>
      <c r="LQN223" s="593"/>
      <c r="LQO223" s="593"/>
      <c r="LQP223" s="593"/>
      <c r="LQQ223" s="593"/>
      <c r="LQR223" s="593"/>
      <c r="LQS223" s="593"/>
      <c r="LQT223" s="593"/>
      <c r="LQU223" s="593"/>
      <c r="LQV223" s="593"/>
      <c r="LQW223" s="593"/>
      <c r="LQX223" s="593"/>
      <c r="LQY223" s="593"/>
      <c r="LQZ223" s="593"/>
      <c r="LRA223" s="593"/>
      <c r="LRB223" s="593"/>
      <c r="LRC223" s="593"/>
      <c r="LRD223" s="593"/>
      <c r="LRE223" s="593"/>
      <c r="LRF223" s="593"/>
      <c r="LRG223" s="593"/>
      <c r="LRH223" s="593"/>
      <c r="LRI223" s="593"/>
      <c r="LRJ223" s="593"/>
      <c r="LRK223" s="593"/>
      <c r="LRL223" s="593"/>
      <c r="LRM223" s="593"/>
      <c r="LRN223" s="593"/>
      <c r="LRO223" s="593"/>
      <c r="LRP223" s="593"/>
      <c r="LRQ223" s="593"/>
      <c r="LRR223" s="593"/>
      <c r="LRS223" s="593"/>
      <c r="LRT223" s="593"/>
      <c r="LRU223" s="593"/>
      <c r="LRV223" s="593"/>
      <c r="LRW223" s="593"/>
      <c r="LRX223" s="593"/>
      <c r="LRY223" s="593"/>
      <c r="LRZ223" s="593"/>
      <c r="LSA223" s="593"/>
      <c r="LSB223" s="593"/>
      <c r="LSC223" s="593"/>
      <c r="LSD223" s="593"/>
      <c r="LSE223" s="593"/>
      <c r="LSF223" s="593"/>
      <c r="LSG223" s="593"/>
      <c r="LSH223" s="593"/>
      <c r="LSI223" s="593"/>
      <c r="LSJ223" s="593"/>
      <c r="LSK223" s="593"/>
      <c r="LSL223" s="593"/>
      <c r="LSM223" s="593"/>
      <c r="LSN223" s="593"/>
      <c r="LSO223" s="593"/>
      <c r="LSP223" s="593"/>
      <c r="LSQ223" s="593"/>
      <c r="LSR223" s="593"/>
      <c r="LSS223" s="593"/>
      <c r="LST223" s="593"/>
      <c r="LSU223" s="593"/>
      <c r="LSV223" s="593"/>
      <c r="LSW223" s="593"/>
      <c r="LSX223" s="593"/>
      <c r="LSY223" s="593"/>
      <c r="LSZ223" s="593"/>
      <c r="LTA223" s="593"/>
      <c r="LTB223" s="593"/>
      <c r="LTC223" s="593"/>
      <c r="LTD223" s="593"/>
      <c r="LTE223" s="593"/>
      <c r="LTF223" s="593"/>
      <c r="LTG223" s="593"/>
      <c r="LTH223" s="593"/>
      <c r="LTI223" s="593"/>
      <c r="LTJ223" s="593"/>
      <c r="LTK223" s="593"/>
      <c r="LTL223" s="593"/>
      <c r="LTM223" s="593"/>
      <c r="LTN223" s="593"/>
      <c r="LTO223" s="593"/>
      <c r="LTP223" s="593"/>
      <c r="LTQ223" s="593"/>
      <c r="LTR223" s="593"/>
      <c r="LTS223" s="593"/>
      <c r="LTT223" s="593"/>
      <c r="LTU223" s="593"/>
      <c r="LTV223" s="593"/>
      <c r="LTW223" s="593"/>
      <c r="LTX223" s="593"/>
      <c r="LTY223" s="593"/>
      <c r="LTZ223" s="593"/>
      <c r="LUA223" s="593"/>
      <c r="LUB223" s="593"/>
      <c r="LUC223" s="593"/>
      <c r="LUD223" s="593"/>
      <c r="LUE223" s="593"/>
      <c r="LUF223" s="593"/>
      <c r="LUG223" s="593"/>
      <c r="LUH223" s="593"/>
      <c r="LUI223" s="593"/>
      <c r="LUJ223" s="593"/>
      <c r="LUK223" s="593"/>
      <c r="LUL223" s="593"/>
      <c r="LUM223" s="593"/>
      <c r="LUN223" s="593"/>
      <c r="LUO223" s="593"/>
      <c r="LUP223" s="593"/>
      <c r="LUQ223" s="593"/>
      <c r="LUR223" s="593"/>
      <c r="LUS223" s="593"/>
      <c r="LUT223" s="593"/>
      <c r="LUU223" s="593"/>
      <c r="LUV223" s="593"/>
      <c r="LUW223" s="593"/>
      <c r="LUX223" s="593"/>
      <c r="LUY223" s="593"/>
      <c r="LUZ223" s="593"/>
      <c r="LVA223" s="593"/>
      <c r="LVB223" s="593"/>
      <c r="LVC223" s="593"/>
      <c r="LVD223" s="593"/>
      <c r="LVE223" s="593"/>
      <c r="LVF223" s="593"/>
      <c r="LVG223" s="593"/>
      <c r="LVH223" s="593"/>
      <c r="LVI223" s="593"/>
      <c r="LVJ223" s="593"/>
      <c r="LVK223" s="593"/>
      <c r="LVL223" s="593"/>
      <c r="LVM223" s="593"/>
      <c r="LVN223" s="593"/>
      <c r="LVO223" s="593"/>
      <c r="LVP223" s="593"/>
      <c r="LVQ223" s="593"/>
      <c r="LVR223" s="593"/>
      <c r="LVS223" s="593"/>
      <c r="LVT223" s="593"/>
      <c r="LVU223" s="593"/>
      <c r="LVV223" s="593"/>
      <c r="LVW223" s="593"/>
      <c r="LVX223" s="593"/>
      <c r="LVY223" s="593"/>
      <c r="LVZ223" s="593"/>
      <c r="LWA223" s="593"/>
      <c r="LWB223" s="593"/>
      <c r="LWC223" s="593"/>
      <c r="LWD223" s="593"/>
      <c r="LWE223" s="593"/>
      <c r="LWF223" s="593"/>
      <c r="LWG223" s="593"/>
      <c r="LWH223" s="593"/>
      <c r="LWI223" s="593"/>
      <c r="LWJ223" s="593"/>
      <c r="LWK223" s="593"/>
      <c r="LWL223" s="593"/>
      <c r="LWM223" s="593"/>
      <c r="LWN223" s="593"/>
      <c r="LWO223" s="593"/>
      <c r="LWP223" s="593"/>
      <c r="LWQ223" s="593"/>
      <c r="LWR223" s="593"/>
      <c r="LWS223" s="593"/>
      <c r="LWT223" s="593"/>
      <c r="LWU223" s="593"/>
      <c r="LWV223" s="593"/>
      <c r="LWW223" s="593"/>
      <c r="LWX223" s="593"/>
      <c r="LWY223" s="593"/>
      <c r="LWZ223" s="593"/>
      <c r="LXA223" s="593"/>
      <c r="LXB223" s="593"/>
      <c r="LXC223" s="593"/>
      <c r="LXD223" s="593"/>
      <c r="LXE223" s="593"/>
      <c r="LXF223" s="593"/>
      <c r="LXG223" s="593"/>
      <c r="LXH223" s="593"/>
      <c r="LXI223" s="593"/>
      <c r="LXJ223" s="593"/>
      <c r="LXK223" s="593"/>
      <c r="LXL223" s="593"/>
      <c r="LXM223" s="593"/>
      <c r="LXN223" s="593"/>
      <c r="LXO223" s="593"/>
      <c r="LXP223" s="593"/>
      <c r="LXQ223" s="593"/>
      <c r="LXR223" s="593"/>
      <c r="LXS223" s="593"/>
      <c r="LXT223" s="593"/>
      <c r="LXU223" s="593"/>
      <c r="LXV223" s="593"/>
      <c r="LXW223" s="593"/>
      <c r="LXX223" s="593"/>
      <c r="LXY223" s="593"/>
      <c r="LXZ223" s="593"/>
      <c r="LYA223" s="593"/>
      <c r="LYB223" s="593"/>
      <c r="LYC223" s="593"/>
      <c r="LYD223" s="593"/>
      <c r="LYE223" s="593"/>
      <c r="LYF223" s="593"/>
      <c r="LYG223" s="593"/>
      <c r="LYH223" s="593"/>
      <c r="LYI223" s="593"/>
      <c r="LYJ223" s="593"/>
      <c r="LYK223" s="593"/>
      <c r="LYL223" s="593"/>
      <c r="LYM223" s="593"/>
      <c r="LYN223" s="593"/>
      <c r="LYO223" s="593"/>
      <c r="LYP223" s="593"/>
      <c r="LYQ223" s="593"/>
      <c r="LYR223" s="593"/>
      <c r="LYS223" s="593"/>
      <c r="LYT223" s="593"/>
      <c r="LYU223" s="593"/>
      <c r="LYV223" s="593"/>
      <c r="LYW223" s="593"/>
      <c r="LYX223" s="593"/>
      <c r="LYY223" s="593"/>
      <c r="LYZ223" s="593"/>
      <c r="LZA223" s="593"/>
      <c r="LZB223" s="593"/>
      <c r="LZC223" s="593"/>
      <c r="LZD223" s="593"/>
      <c r="LZE223" s="593"/>
      <c r="LZF223" s="593"/>
      <c r="LZG223" s="593"/>
      <c r="LZH223" s="593"/>
      <c r="LZI223" s="593"/>
      <c r="LZJ223" s="593"/>
      <c r="LZK223" s="593"/>
      <c r="LZL223" s="593"/>
      <c r="LZM223" s="593"/>
      <c r="LZN223" s="593"/>
      <c r="LZO223" s="593"/>
      <c r="LZP223" s="593"/>
      <c r="LZQ223" s="593"/>
      <c r="LZR223" s="593"/>
      <c r="LZS223" s="593"/>
      <c r="LZT223" s="593"/>
      <c r="LZU223" s="593"/>
      <c r="LZV223" s="593"/>
      <c r="LZW223" s="593"/>
      <c r="LZX223" s="593"/>
      <c r="LZY223" s="593"/>
      <c r="LZZ223" s="593"/>
      <c r="MAA223" s="593"/>
      <c r="MAB223" s="593"/>
      <c r="MAC223" s="593"/>
      <c r="MAD223" s="593"/>
      <c r="MAE223" s="593"/>
      <c r="MAF223" s="593"/>
      <c r="MAG223" s="593"/>
      <c r="MAH223" s="593"/>
      <c r="MAI223" s="593"/>
      <c r="MAJ223" s="593"/>
      <c r="MAK223" s="593"/>
      <c r="MAL223" s="593"/>
      <c r="MAM223" s="593"/>
      <c r="MAN223" s="593"/>
      <c r="MAO223" s="593"/>
      <c r="MAP223" s="593"/>
      <c r="MAQ223" s="593"/>
      <c r="MAR223" s="593"/>
      <c r="MAS223" s="593"/>
      <c r="MAT223" s="593"/>
      <c r="MAU223" s="593"/>
      <c r="MAV223" s="593"/>
      <c r="MAW223" s="593"/>
      <c r="MAX223" s="593"/>
      <c r="MAY223" s="593"/>
      <c r="MAZ223" s="593"/>
      <c r="MBA223" s="593"/>
      <c r="MBB223" s="593"/>
      <c r="MBC223" s="593"/>
      <c r="MBD223" s="593"/>
      <c r="MBE223" s="593"/>
      <c r="MBF223" s="593"/>
      <c r="MBG223" s="593"/>
      <c r="MBH223" s="593"/>
      <c r="MBI223" s="593"/>
      <c r="MBJ223" s="593"/>
      <c r="MBK223" s="593"/>
      <c r="MBL223" s="593"/>
      <c r="MBM223" s="593"/>
      <c r="MBN223" s="593"/>
      <c r="MBO223" s="593"/>
      <c r="MBP223" s="593"/>
      <c r="MBQ223" s="593"/>
      <c r="MBR223" s="593"/>
      <c r="MBS223" s="593"/>
      <c r="MBT223" s="593"/>
      <c r="MBU223" s="593"/>
      <c r="MBV223" s="593"/>
      <c r="MBW223" s="593"/>
      <c r="MBX223" s="593"/>
      <c r="MBY223" s="593"/>
      <c r="MBZ223" s="593"/>
      <c r="MCA223" s="593"/>
      <c r="MCB223" s="593"/>
      <c r="MCC223" s="593"/>
      <c r="MCD223" s="593"/>
      <c r="MCE223" s="593"/>
      <c r="MCF223" s="593"/>
      <c r="MCG223" s="593"/>
      <c r="MCH223" s="593"/>
      <c r="MCI223" s="593"/>
      <c r="MCJ223" s="593"/>
      <c r="MCK223" s="593"/>
      <c r="MCL223" s="593"/>
      <c r="MCM223" s="593"/>
      <c r="MCN223" s="593"/>
      <c r="MCO223" s="593"/>
      <c r="MCP223" s="593"/>
      <c r="MCQ223" s="593"/>
      <c r="MCR223" s="593"/>
      <c r="MCS223" s="593"/>
      <c r="MCT223" s="593"/>
      <c r="MCU223" s="593"/>
      <c r="MCV223" s="593"/>
      <c r="MCW223" s="593"/>
      <c r="MCX223" s="593"/>
      <c r="MCY223" s="593"/>
      <c r="MCZ223" s="593"/>
      <c r="MDA223" s="593"/>
      <c r="MDB223" s="593"/>
      <c r="MDC223" s="593"/>
      <c r="MDD223" s="593"/>
      <c r="MDE223" s="593"/>
      <c r="MDF223" s="593"/>
      <c r="MDG223" s="593"/>
      <c r="MDH223" s="593"/>
      <c r="MDI223" s="593"/>
      <c r="MDJ223" s="593"/>
      <c r="MDK223" s="593"/>
      <c r="MDL223" s="593"/>
      <c r="MDM223" s="593"/>
      <c r="MDN223" s="593"/>
      <c r="MDO223" s="593"/>
      <c r="MDP223" s="593"/>
      <c r="MDQ223" s="593"/>
      <c r="MDR223" s="593"/>
      <c r="MDS223" s="593"/>
      <c r="MDT223" s="593"/>
      <c r="MDU223" s="593"/>
      <c r="MDV223" s="593"/>
      <c r="MDW223" s="593"/>
      <c r="MDX223" s="593"/>
      <c r="MDY223" s="593"/>
      <c r="MDZ223" s="593"/>
      <c r="MEA223" s="593"/>
      <c r="MEB223" s="593"/>
      <c r="MEC223" s="593"/>
      <c r="MED223" s="593"/>
      <c r="MEE223" s="593"/>
      <c r="MEF223" s="593"/>
      <c r="MEG223" s="593"/>
      <c r="MEH223" s="593"/>
      <c r="MEI223" s="593"/>
      <c r="MEJ223" s="593"/>
      <c r="MEK223" s="593"/>
      <c r="MEL223" s="593"/>
      <c r="MEM223" s="593"/>
      <c r="MEN223" s="593"/>
      <c r="MEO223" s="593"/>
      <c r="MEP223" s="593"/>
      <c r="MEQ223" s="593"/>
      <c r="MER223" s="593"/>
      <c r="MES223" s="593"/>
      <c r="MET223" s="593"/>
      <c r="MEU223" s="593"/>
      <c r="MEV223" s="593"/>
      <c r="MEW223" s="593"/>
      <c r="MEX223" s="593"/>
      <c r="MEY223" s="593"/>
      <c r="MEZ223" s="593"/>
      <c r="MFA223" s="593"/>
      <c r="MFB223" s="593"/>
      <c r="MFC223" s="593"/>
      <c r="MFD223" s="593"/>
      <c r="MFE223" s="593"/>
      <c r="MFF223" s="593"/>
      <c r="MFG223" s="593"/>
      <c r="MFH223" s="593"/>
      <c r="MFI223" s="593"/>
      <c r="MFJ223" s="593"/>
      <c r="MFK223" s="593"/>
      <c r="MFL223" s="593"/>
      <c r="MFM223" s="593"/>
      <c r="MFN223" s="593"/>
      <c r="MFO223" s="593"/>
      <c r="MFP223" s="593"/>
      <c r="MFQ223" s="593"/>
      <c r="MFR223" s="593"/>
      <c r="MFS223" s="593"/>
      <c r="MFT223" s="593"/>
      <c r="MFU223" s="593"/>
      <c r="MFV223" s="593"/>
      <c r="MFW223" s="593"/>
      <c r="MFX223" s="593"/>
      <c r="MFY223" s="593"/>
      <c r="MFZ223" s="593"/>
      <c r="MGA223" s="593"/>
      <c r="MGB223" s="593"/>
      <c r="MGC223" s="593"/>
      <c r="MGD223" s="593"/>
      <c r="MGE223" s="593"/>
      <c r="MGF223" s="593"/>
      <c r="MGG223" s="593"/>
      <c r="MGH223" s="593"/>
      <c r="MGI223" s="593"/>
      <c r="MGJ223" s="593"/>
      <c r="MGK223" s="593"/>
      <c r="MGL223" s="593"/>
      <c r="MGM223" s="593"/>
      <c r="MGN223" s="593"/>
      <c r="MGO223" s="593"/>
      <c r="MGP223" s="593"/>
      <c r="MGQ223" s="593"/>
      <c r="MGR223" s="593"/>
      <c r="MGS223" s="593"/>
      <c r="MGT223" s="593"/>
      <c r="MGU223" s="593"/>
      <c r="MGV223" s="593"/>
      <c r="MGW223" s="593"/>
      <c r="MGX223" s="593"/>
      <c r="MGY223" s="593"/>
      <c r="MGZ223" s="593"/>
      <c r="MHA223" s="593"/>
      <c r="MHB223" s="593"/>
      <c r="MHC223" s="593"/>
      <c r="MHD223" s="593"/>
      <c r="MHE223" s="593"/>
      <c r="MHF223" s="593"/>
      <c r="MHG223" s="593"/>
      <c r="MHH223" s="593"/>
      <c r="MHI223" s="593"/>
      <c r="MHJ223" s="593"/>
      <c r="MHK223" s="593"/>
      <c r="MHL223" s="593"/>
      <c r="MHM223" s="593"/>
      <c r="MHN223" s="593"/>
      <c r="MHO223" s="593"/>
      <c r="MHP223" s="593"/>
      <c r="MHQ223" s="593"/>
      <c r="MHR223" s="593"/>
      <c r="MHS223" s="593"/>
      <c r="MHT223" s="593"/>
      <c r="MHU223" s="593"/>
      <c r="MHV223" s="593"/>
      <c r="MHW223" s="593"/>
      <c r="MHX223" s="593"/>
      <c r="MHY223" s="593"/>
      <c r="MHZ223" s="593"/>
      <c r="MIA223" s="593"/>
      <c r="MIB223" s="593"/>
      <c r="MIC223" s="593"/>
      <c r="MID223" s="593"/>
      <c r="MIE223" s="593"/>
      <c r="MIF223" s="593"/>
      <c r="MIG223" s="593"/>
      <c r="MIH223" s="593"/>
      <c r="MII223" s="593"/>
      <c r="MIJ223" s="593"/>
      <c r="MIK223" s="593"/>
      <c r="MIL223" s="593"/>
      <c r="MIM223" s="593"/>
      <c r="MIN223" s="593"/>
      <c r="MIO223" s="593"/>
      <c r="MIP223" s="593"/>
      <c r="MIQ223" s="593"/>
      <c r="MIR223" s="593"/>
      <c r="MIS223" s="593"/>
      <c r="MIT223" s="593"/>
      <c r="MIU223" s="593"/>
      <c r="MIV223" s="593"/>
      <c r="MIW223" s="593"/>
      <c r="MIX223" s="593"/>
      <c r="MIY223" s="593"/>
      <c r="MIZ223" s="593"/>
      <c r="MJA223" s="593"/>
      <c r="MJB223" s="593"/>
      <c r="MJC223" s="593"/>
      <c r="MJD223" s="593"/>
      <c r="MJE223" s="593"/>
      <c r="MJF223" s="593"/>
      <c r="MJG223" s="593"/>
      <c r="MJH223" s="593"/>
      <c r="MJI223" s="593"/>
      <c r="MJJ223" s="593"/>
      <c r="MJK223" s="593"/>
      <c r="MJL223" s="593"/>
      <c r="MJM223" s="593"/>
      <c r="MJN223" s="593"/>
      <c r="MJO223" s="593"/>
      <c r="MJP223" s="593"/>
      <c r="MJQ223" s="593"/>
      <c r="MJR223" s="593"/>
      <c r="MJS223" s="593"/>
      <c r="MJT223" s="593"/>
      <c r="MJU223" s="593"/>
      <c r="MJV223" s="593"/>
      <c r="MJW223" s="593"/>
      <c r="MJX223" s="593"/>
      <c r="MJY223" s="593"/>
      <c r="MJZ223" s="593"/>
      <c r="MKA223" s="593"/>
      <c r="MKB223" s="593"/>
      <c r="MKC223" s="593"/>
      <c r="MKD223" s="593"/>
      <c r="MKE223" s="593"/>
      <c r="MKF223" s="593"/>
      <c r="MKG223" s="593"/>
      <c r="MKH223" s="593"/>
      <c r="MKI223" s="593"/>
      <c r="MKJ223" s="593"/>
      <c r="MKK223" s="593"/>
      <c r="MKL223" s="593"/>
      <c r="MKM223" s="593"/>
      <c r="MKN223" s="593"/>
      <c r="MKO223" s="593"/>
      <c r="MKP223" s="593"/>
      <c r="MKQ223" s="593"/>
      <c r="MKR223" s="593"/>
      <c r="MKS223" s="593"/>
      <c r="MKT223" s="593"/>
      <c r="MKU223" s="593"/>
      <c r="MKV223" s="593"/>
      <c r="MKW223" s="593"/>
      <c r="MKX223" s="593"/>
      <c r="MKY223" s="593"/>
      <c r="MKZ223" s="593"/>
      <c r="MLA223" s="593"/>
      <c r="MLB223" s="593"/>
      <c r="MLC223" s="593"/>
      <c r="MLD223" s="593"/>
      <c r="MLE223" s="593"/>
      <c r="MLF223" s="593"/>
      <c r="MLG223" s="593"/>
      <c r="MLH223" s="593"/>
      <c r="MLI223" s="593"/>
      <c r="MLJ223" s="593"/>
      <c r="MLK223" s="593"/>
      <c r="MLL223" s="593"/>
      <c r="MLM223" s="593"/>
      <c r="MLN223" s="593"/>
      <c r="MLO223" s="593"/>
      <c r="MLP223" s="593"/>
      <c r="MLQ223" s="593"/>
      <c r="MLR223" s="593"/>
      <c r="MLS223" s="593"/>
      <c r="MLT223" s="593"/>
      <c r="MLU223" s="593"/>
      <c r="MLV223" s="593"/>
      <c r="MLW223" s="593"/>
      <c r="MLX223" s="593"/>
      <c r="MLY223" s="593"/>
      <c r="MLZ223" s="593"/>
      <c r="MMA223" s="593"/>
      <c r="MMB223" s="593"/>
      <c r="MMC223" s="593"/>
      <c r="MMD223" s="593"/>
      <c r="MME223" s="593"/>
      <c r="MMF223" s="593"/>
      <c r="MMG223" s="593"/>
      <c r="MMH223" s="593"/>
      <c r="MMI223" s="593"/>
      <c r="MMJ223" s="593"/>
      <c r="MMK223" s="593"/>
      <c r="MML223" s="593"/>
      <c r="MMM223" s="593"/>
      <c r="MMN223" s="593"/>
      <c r="MMO223" s="593"/>
      <c r="MMP223" s="593"/>
      <c r="MMQ223" s="593"/>
      <c r="MMR223" s="593"/>
      <c r="MMS223" s="593"/>
      <c r="MMT223" s="593"/>
      <c r="MMU223" s="593"/>
      <c r="MMV223" s="593"/>
      <c r="MMW223" s="593"/>
      <c r="MMX223" s="593"/>
      <c r="MMY223" s="593"/>
      <c r="MMZ223" s="593"/>
      <c r="MNA223" s="593"/>
      <c r="MNB223" s="593"/>
      <c r="MNC223" s="593"/>
      <c r="MND223" s="593"/>
      <c r="MNE223" s="593"/>
      <c r="MNF223" s="593"/>
      <c r="MNG223" s="593"/>
      <c r="MNH223" s="593"/>
      <c r="MNI223" s="593"/>
      <c r="MNJ223" s="593"/>
      <c r="MNK223" s="593"/>
      <c r="MNL223" s="593"/>
      <c r="MNM223" s="593"/>
      <c r="MNN223" s="593"/>
      <c r="MNO223" s="593"/>
      <c r="MNP223" s="593"/>
      <c r="MNQ223" s="593"/>
      <c r="MNR223" s="593"/>
      <c r="MNS223" s="593"/>
      <c r="MNT223" s="593"/>
      <c r="MNU223" s="593"/>
      <c r="MNV223" s="593"/>
      <c r="MNW223" s="593"/>
      <c r="MNX223" s="593"/>
      <c r="MNY223" s="593"/>
      <c r="MNZ223" s="593"/>
      <c r="MOA223" s="593"/>
      <c r="MOB223" s="593"/>
      <c r="MOC223" s="593"/>
      <c r="MOD223" s="593"/>
      <c r="MOE223" s="593"/>
      <c r="MOF223" s="593"/>
      <c r="MOG223" s="593"/>
      <c r="MOH223" s="593"/>
      <c r="MOI223" s="593"/>
      <c r="MOJ223" s="593"/>
      <c r="MOK223" s="593"/>
      <c r="MOL223" s="593"/>
      <c r="MOM223" s="593"/>
      <c r="MON223" s="593"/>
      <c r="MOO223" s="593"/>
      <c r="MOP223" s="593"/>
      <c r="MOQ223" s="593"/>
      <c r="MOR223" s="593"/>
      <c r="MOS223" s="593"/>
      <c r="MOT223" s="593"/>
      <c r="MOU223" s="593"/>
      <c r="MOV223" s="593"/>
      <c r="MOW223" s="593"/>
      <c r="MOX223" s="593"/>
      <c r="MOY223" s="593"/>
      <c r="MOZ223" s="593"/>
      <c r="MPA223" s="593"/>
      <c r="MPB223" s="593"/>
      <c r="MPC223" s="593"/>
      <c r="MPD223" s="593"/>
      <c r="MPE223" s="593"/>
      <c r="MPF223" s="593"/>
      <c r="MPG223" s="593"/>
      <c r="MPH223" s="593"/>
      <c r="MPI223" s="593"/>
      <c r="MPJ223" s="593"/>
      <c r="MPK223" s="593"/>
      <c r="MPL223" s="593"/>
      <c r="MPM223" s="593"/>
      <c r="MPN223" s="593"/>
      <c r="MPO223" s="593"/>
      <c r="MPP223" s="593"/>
      <c r="MPQ223" s="593"/>
      <c r="MPR223" s="593"/>
      <c r="MPS223" s="593"/>
      <c r="MPT223" s="593"/>
      <c r="MPU223" s="593"/>
      <c r="MPV223" s="593"/>
      <c r="MPW223" s="593"/>
      <c r="MPX223" s="593"/>
      <c r="MPY223" s="593"/>
      <c r="MPZ223" s="593"/>
      <c r="MQA223" s="593"/>
      <c r="MQB223" s="593"/>
      <c r="MQC223" s="593"/>
      <c r="MQD223" s="593"/>
      <c r="MQE223" s="593"/>
      <c r="MQF223" s="593"/>
      <c r="MQG223" s="593"/>
      <c r="MQH223" s="593"/>
      <c r="MQI223" s="593"/>
      <c r="MQJ223" s="593"/>
      <c r="MQK223" s="593"/>
      <c r="MQL223" s="593"/>
      <c r="MQM223" s="593"/>
      <c r="MQN223" s="593"/>
      <c r="MQO223" s="593"/>
      <c r="MQP223" s="593"/>
      <c r="MQQ223" s="593"/>
      <c r="MQR223" s="593"/>
      <c r="MQS223" s="593"/>
      <c r="MQT223" s="593"/>
      <c r="MQU223" s="593"/>
      <c r="MQV223" s="593"/>
      <c r="MQW223" s="593"/>
      <c r="MQX223" s="593"/>
      <c r="MQY223" s="593"/>
      <c r="MQZ223" s="593"/>
      <c r="MRA223" s="593"/>
      <c r="MRB223" s="593"/>
      <c r="MRC223" s="593"/>
      <c r="MRD223" s="593"/>
      <c r="MRE223" s="593"/>
      <c r="MRF223" s="593"/>
      <c r="MRG223" s="593"/>
      <c r="MRH223" s="593"/>
      <c r="MRI223" s="593"/>
      <c r="MRJ223" s="593"/>
      <c r="MRK223" s="593"/>
      <c r="MRL223" s="593"/>
      <c r="MRM223" s="593"/>
      <c r="MRN223" s="593"/>
      <c r="MRO223" s="593"/>
      <c r="MRP223" s="593"/>
      <c r="MRQ223" s="593"/>
      <c r="MRR223" s="593"/>
      <c r="MRS223" s="593"/>
      <c r="MRT223" s="593"/>
      <c r="MRU223" s="593"/>
      <c r="MRV223" s="593"/>
      <c r="MRW223" s="593"/>
      <c r="MRX223" s="593"/>
      <c r="MRY223" s="593"/>
      <c r="MRZ223" s="593"/>
      <c r="MSA223" s="593"/>
      <c r="MSB223" s="593"/>
      <c r="MSC223" s="593"/>
      <c r="MSD223" s="593"/>
      <c r="MSE223" s="593"/>
      <c r="MSF223" s="593"/>
      <c r="MSG223" s="593"/>
      <c r="MSH223" s="593"/>
      <c r="MSI223" s="593"/>
      <c r="MSJ223" s="593"/>
      <c r="MSK223" s="593"/>
      <c r="MSL223" s="593"/>
      <c r="MSM223" s="593"/>
      <c r="MSN223" s="593"/>
      <c r="MSO223" s="593"/>
      <c r="MSP223" s="593"/>
      <c r="MSQ223" s="593"/>
      <c r="MSR223" s="593"/>
      <c r="MSS223" s="593"/>
      <c r="MST223" s="593"/>
      <c r="MSU223" s="593"/>
      <c r="MSV223" s="593"/>
      <c r="MSW223" s="593"/>
      <c r="MSX223" s="593"/>
      <c r="MSY223" s="593"/>
      <c r="MSZ223" s="593"/>
      <c r="MTA223" s="593"/>
      <c r="MTB223" s="593"/>
      <c r="MTC223" s="593"/>
      <c r="MTD223" s="593"/>
      <c r="MTE223" s="593"/>
      <c r="MTF223" s="593"/>
      <c r="MTG223" s="593"/>
      <c r="MTH223" s="593"/>
      <c r="MTI223" s="593"/>
      <c r="MTJ223" s="593"/>
      <c r="MTK223" s="593"/>
      <c r="MTL223" s="593"/>
      <c r="MTM223" s="593"/>
      <c r="MTN223" s="593"/>
      <c r="MTO223" s="593"/>
      <c r="MTP223" s="593"/>
      <c r="MTQ223" s="593"/>
      <c r="MTR223" s="593"/>
      <c r="MTS223" s="593"/>
      <c r="MTT223" s="593"/>
      <c r="MTU223" s="593"/>
      <c r="MTV223" s="593"/>
      <c r="MTW223" s="593"/>
      <c r="MTX223" s="593"/>
      <c r="MTY223" s="593"/>
      <c r="MTZ223" s="593"/>
      <c r="MUA223" s="593"/>
      <c r="MUB223" s="593"/>
      <c r="MUC223" s="593"/>
      <c r="MUD223" s="593"/>
      <c r="MUE223" s="593"/>
      <c r="MUF223" s="593"/>
      <c r="MUG223" s="593"/>
      <c r="MUH223" s="593"/>
      <c r="MUI223" s="593"/>
      <c r="MUJ223" s="593"/>
      <c r="MUK223" s="593"/>
      <c r="MUL223" s="593"/>
      <c r="MUM223" s="593"/>
      <c r="MUN223" s="593"/>
      <c r="MUO223" s="593"/>
      <c r="MUP223" s="593"/>
      <c r="MUQ223" s="593"/>
      <c r="MUR223" s="593"/>
      <c r="MUS223" s="593"/>
      <c r="MUT223" s="593"/>
      <c r="MUU223" s="593"/>
      <c r="MUV223" s="593"/>
      <c r="MUW223" s="593"/>
      <c r="MUX223" s="593"/>
      <c r="MUY223" s="593"/>
      <c r="MUZ223" s="593"/>
      <c r="MVA223" s="593"/>
      <c r="MVB223" s="593"/>
      <c r="MVC223" s="593"/>
      <c r="MVD223" s="593"/>
      <c r="MVE223" s="593"/>
      <c r="MVF223" s="593"/>
      <c r="MVG223" s="593"/>
      <c r="MVH223" s="593"/>
      <c r="MVI223" s="593"/>
      <c r="MVJ223" s="593"/>
      <c r="MVK223" s="593"/>
      <c r="MVL223" s="593"/>
      <c r="MVM223" s="593"/>
      <c r="MVN223" s="593"/>
      <c r="MVO223" s="593"/>
      <c r="MVP223" s="593"/>
      <c r="MVQ223" s="593"/>
      <c r="MVR223" s="593"/>
      <c r="MVS223" s="593"/>
      <c r="MVT223" s="593"/>
      <c r="MVU223" s="593"/>
      <c r="MVV223" s="593"/>
      <c r="MVW223" s="593"/>
      <c r="MVX223" s="593"/>
      <c r="MVY223" s="593"/>
      <c r="MVZ223" s="593"/>
      <c r="MWA223" s="593"/>
      <c r="MWB223" s="593"/>
      <c r="MWC223" s="593"/>
      <c r="MWD223" s="593"/>
      <c r="MWE223" s="593"/>
      <c r="MWF223" s="593"/>
      <c r="MWG223" s="593"/>
      <c r="MWH223" s="593"/>
      <c r="MWI223" s="593"/>
      <c r="MWJ223" s="593"/>
      <c r="MWK223" s="593"/>
      <c r="MWL223" s="593"/>
      <c r="MWM223" s="593"/>
      <c r="MWN223" s="593"/>
      <c r="MWO223" s="593"/>
      <c r="MWP223" s="593"/>
      <c r="MWQ223" s="593"/>
      <c r="MWR223" s="593"/>
      <c r="MWS223" s="593"/>
      <c r="MWT223" s="593"/>
      <c r="MWU223" s="593"/>
      <c r="MWV223" s="593"/>
      <c r="MWW223" s="593"/>
      <c r="MWX223" s="593"/>
      <c r="MWY223" s="593"/>
      <c r="MWZ223" s="593"/>
      <c r="MXA223" s="593"/>
      <c r="MXB223" s="593"/>
      <c r="MXC223" s="593"/>
      <c r="MXD223" s="593"/>
      <c r="MXE223" s="593"/>
      <c r="MXF223" s="593"/>
      <c r="MXG223" s="593"/>
      <c r="MXH223" s="593"/>
      <c r="MXI223" s="593"/>
      <c r="MXJ223" s="593"/>
      <c r="MXK223" s="593"/>
      <c r="MXL223" s="593"/>
      <c r="MXM223" s="593"/>
      <c r="MXN223" s="593"/>
      <c r="MXO223" s="593"/>
      <c r="MXP223" s="593"/>
      <c r="MXQ223" s="593"/>
      <c r="MXR223" s="593"/>
      <c r="MXS223" s="593"/>
      <c r="MXT223" s="593"/>
      <c r="MXU223" s="593"/>
      <c r="MXV223" s="593"/>
      <c r="MXW223" s="593"/>
      <c r="MXX223" s="593"/>
      <c r="MXY223" s="593"/>
      <c r="MXZ223" s="593"/>
      <c r="MYA223" s="593"/>
      <c r="MYB223" s="593"/>
      <c r="MYC223" s="593"/>
      <c r="MYD223" s="593"/>
      <c r="MYE223" s="593"/>
      <c r="MYF223" s="593"/>
      <c r="MYG223" s="593"/>
      <c r="MYH223" s="593"/>
      <c r="MYI223" s="593"/>
      <c r="MYJ223" s="593"/>
      <c r="MYK223" s="593"/>
      <c r="MYL223" s="593"/>
      <c r="MYM223" s="593"/>
      <c r="MYN223" s="593"/>
      <c r="MYO223" s="593"/>
      <c r="MYP223" s="593"/>
      <c r="MYQ223" s="593"/>
      <c r="MYR223" s="593"/>
      <c r="MYS223" s="593"/>
      <c r="MYT223" s="593"/>
      <c r="MYU223" s="593"/>
      <c r="MYV223" s="593"/>
      <c r="MYW223" s="593"/>
      <c r="MYX223" s="593"/>
      <c r="MYY223" s="593"/>
      <c r="MYZ223" s="593"/>
      <c r="MZA223" s="593"/>
      <c r="MZB223" s="593"/>
      <c r="MZC223" s="593"/>
      <c r="MZD223" s="593"/>
      <c r="MZE223" s="593"/>
      <c r="MZF223" s="593"/>
      <c r="MZG223" s="593"/>
      <c r="MZH223" s="593"/>
      <c r="MZI223" s="593"/>
      <c r="MZJ223" s="593"/>
      <c r="MZK223" s="593"/>
      <c r="MZL223" s="593"/>
      <c r="MZM223" s="593"/>
      <c r="MZN223" s="593"/>
      <c r="MZO223" s="593"/>
      <c r="MZP223" s="593"/>
      <c r="MZQ223" s="593"/>
      <c r="MZR223" s="593"/>
      <c r="MZS223" s="593"/>
      <c r="MZT223" s="593"/>
      <c r="MZU223" s="593"/>
      <c r="MZV223" s="593"/>
      <c r="MZW223" s="593"/>
      <c r="MZX223" s="593"/>
      <c r="MZY223" s="593"/>
      <c r="MZZ223" s="593"/>
      <c r="NAA223" s="593"/>
      <c r="NAB223" s="593"/>
      <c r="NAC223" s="593"/>
      <c r="NAD223" s="593"/>
      <c r="NAE223" s="593"/>
      <c r="NAF223" s="593"/>
      <c r="NAG223" s="593"/>
      <c r="NAH223" s="593"/>
      <c r="NAI223" s="593"/>
      <c r="NAJ223" s="593"/>
      <c r="NAK223" s="593"/>
      <c r="NAL223" s="593"/>
      <c r="NAM223" s="593"/>
      <c r="NAN223" s="593"/>
      <c r="NAO223" s="593"/>
      <c r="NAP223" s="593"/>
      <c r="NAQ223" s="593"/>
      <c r="NAR223" s="593"/>
      <c r="NAS223" s="593"/>
      <c r="NAT223" s="593"/>
      <c r="NAU223" s="593"/>
      <c r="NAV223" s="593"/>
      <c r="NAW223" s="593"/>
      <c r="NAX223" s="593"/>
      <c r="NAY223" s="593"/>
      <c r="NAZ223" s="593"/>
      <c r="NBA223" s="593"/>
      <c r="NBB223" s="593"/>
      <c r="NBC223" s="593"/>
      <c r="NBD223" s="593"/>
      <c r="NBE223" s="593"/>
      <c r="NBF223" s="593"/>
      <c r="NBG223" s="593"/>
      <c r="NBH223" s="593"/>
      <c r="NBI223" s="593"/>
      <c r="NBJ223" s="593"/>
      <c r="NBK223" s="593"/>
      <c r="NBL223" s="593"/>
      <c r="NBM223" s="593"/>
      <c r="NBN223" s="593"/>
      <c r="NBO223" s="593"/>
      <c r="NBP223" s="593"/>
      <c r="NBQ223" s="593"/>
      <c r="NBR223" s="593"/>
      <c r="NBS223" s="593"/>
      <c r="NBT223" s="593"/>
      <c r="NBU223" s="593"/>
      <c r="NBV223" s="593"/>
      <c r="NBW223" s="593"/>
      <c r="NBX223" s="593"/>
      <c r="NBY223" s="593"/>
      <c r="NBZ223" s="593"/>
      <c r="NCA223" s="593"/>
      <c r="NCB223" s="593"/>
      <c r="NCC223" s="593"/>
      <c r="NCD223" s="593"/>
      <c r="NCE223" s="593"/>
      <c r="NCF223" s="593"/>
      <c r="NCG223" s="593"/>
      <c r="NCH223" s="593"/>
      <c r="NCI223" s="593"/>
      <c r="NCJ223" s="593"/>
      <c r="NCK223" s="593"/>
      <c r="NCL223" s="593"/>
      <c r="NCM223" s="593"/>
      <c r="NCN223" s="593"/>
      <c r="NCO223" s="593"/>
      <c r="NCP223" s="593"/>
      <c r="NCQ223" s="593"/>
      <c r="NCR223" s="593"/>
      <c r="NCS223" s="593"/>
      <c r="NCT223" s="593"/>
      <c r="NCU223" s="593"/>
      <c r="NCV223" s="593"/>
      <c r="NCW223" s="593"/>
      <c r="NCX223" s="593"/>
      <c r="NCY223" s="593"/>
      <c r="NCZ223" s="593"/>
      <c r="NDA223" s="593"/>
      <c r="NDB223" s="593"/>
      <c r="NDC223" s="593"/>
      <c r="NDD223" s="593"/>
      <c r="NDE223" s="593"/>
      <c r="NDF223" s="593"/>
      <c r="NDG223" s="593"/>
      <c r="NDH223" s="593"/>
      <c r="NDI223" s="593"/>
      <c r="NDJ223" s="593"/>
      <c r="NDK223" s="593"/>
      <c r="NDL223" s="593"/>
      <c r="NDM223" s="593"/>
      <c r="NDN223" s="593"/>
      <c r="NDO223" s="593"/>
      <c r="NDP223" s="593"/>
      <c r="NDQ223" s="593"/>
      <c r="NDR223" s="593"/>
      <c r="NDS223" s="593"/>
      <c r="NDT223" s="593"/>
      <c r="NDU223" s="593"/>
      <c r="NDV223" s="593"/>
      <c r="NDW223" s="593"/>
      <c r="NDX223" s="593"/>
      <c r="NDY223" s="593"/>
      <c r="NDZ223" s="593"/>
      <c r="NEA223" s="593"/>
      <c r="NEB223" s="593"/>
      <c r="NEC223" s="593"/>
      <c r="NED223" s="593"/>
      <c r="NEE223" s="593"/>
      <c r="NEF223" s="593"/>
      <c r="NEG223" s="593"/>
      <c r="NEH223" s="593"/>
      <c r="NEI223" s="593"/>
      <c r="NEJ223" s="593"/>
      <c r="NEK223" s="593"/>
      <c r="NEL223" s="593"/>
      <c r="NEM223" s="593"/>
      <c r="NEN223" s="593"/>
      <c r="NEO223" s="593"/>
      <c r="NEP223" s="593"/>
      <c r="NEQ223" s="593"/>
      <c r="NER223" s="593"/>
      <c r="NES223" s="593"/>
      <c r="NET223" s="593"/>
      <c r="NEU223" s="593"/>
      <c r="NEV223" s="593"/>
      <c r="NEW223" s="593"/>
      <c r="NEX223" s="593"/>
      <c r="NEY223" s="593"/>
      <c r="NEZ223" s="593"/>
      <c r="NFA223" s="593"/>
      <c r="NFB223" s="593"/>
      <c r="NFC223" s="593"/>
      <c r="NFD223" s="593"/>
      <c r="NFE223" s="593"/>
      <c r="NFF223" s="593"/>
      <c r="NFG223" s="593"/>
      <c r="NFH223" s="593"/>
      <c r="NFI223" s="593"/>
      <c r="NFJ223" s="593"/>
      <c r="NFK223" s="593"/>
      <c r="NFL223" s="593"/>
      <c r="NFM223" s="593"/>
      <c r="NFN223" s="593"/>
      <c r="NFO223" s="593"/>
      <c r="NFP223" s="593"/>
      <c r="NFQ223" s="593"/>
      <c r="NFR223" s="593"/>
      <c r="NFS223" s="593"/>
      <c r="NFT223" s="593"/>
      <c r="NFU223" s="593"/>
      <c r="NFV223" s="593"/>
      <c r="NFW223" s="593"/>
      <c r="NFX223" s="593"/>
      <c r="NFY223" s="593"/>
      <c r="NFZ223" s="593"/>
      <c r="NGA223" s="593"/>
      <c r="NGB223" s="593"/>
      <c r="NGC223" s="593"/>
      <c r="NGD223" s="593"/>
      <c r="NGE223" s="593"/>
      <c r="NGF223" s="593"/>
      <c r="NGG223" s="593"/>
      <c r="NGH223" s="593"/>
      <c r="NGI223" s="593"/>
      <c r="NGJ223" s="593"/>
      <c r="NGK223" s="593"/>
      <c r="NGL223" s="593"/>
      <c r="NGM223" s="593"/>
      <c r="NGN223" s="593"/>
      <c r="NGO223" s="593"/>
      <c r="NGP223" s="593"/>
      <c r="NGQ223" s="593"/>
      <c r="NGR223" s="593"/>
      <c r="NGS223" s="593"/>
      <c r="NGT223" s="593"/>
      <c r="NGU223" s="593"/>
      <c r="NGV223" s="593"/>
      <c r="NGW223" s="593"/>
      <c r="NGX223" s="593"/>
      <c r="NGY223" s="593"/>
      <c r="NGZ223" s="593"/>
      <c r="NHA223" s="593"/>
      <c r="NHB223" s="593"/>
      <c r="NHC223" s="593"/>
      <c r="NHD223" s="593"/>
      <c r="NHE223" s="593"/>
      <c r="NHF223" s="593"/>
      <c r="NHG223" s="593"/>
      <c r="NHH223" s="593"/>
      <c r="NHI223" s="593"/>
      <c r="NHJ223" s="593"/>
      <c r="NHK223" s="593"/>
      <c r="NHL223" s="593"/>
      <c r="NHM223" s="593"/>
      <c r="NHN223" s="593"/>
      <c r="NHO223" s="593"/>
      <c r="NHP223" s="593"/>
      <c r="NHQ223" s="593"/>
      <c r="NHR223" s="593"/>
      <c r="NHS223" s="593"/>
      <c r="NHT223" s="593"/>
      <c r="NHU223" s="593"/>
      <c r="NHV223" s="593"/>
      <c r="NHW223" s="593"/>
      <c r="NHX223" s="593"/>
      <c r="NHY223" s="593"/>
      <c r="NHZ223" s="593"/>
      <c r="NIA223" s="593"/>
      <c r="NIB223" s="593"/>
      <c r="NIC223" s="593"/>
      <c r="NID223" s="593"/>
      <c r="NIE223" s="593"/>
      <c r="NIF223" s="593"/>
      <c r="NIG223" s="593"/>
      <c r="NIH223" s="593"/>
      <c r="NII223" s="593"/>
      <c r="NIJ223" s="593"/>
      <c r="NIK223" s="593"/>
      <c r="NIL223" s="593"/>
      <c r="NIM223" s="593"/>
      <c r="NIN223" s="593"/>
      <c r="NIO223" s="593"/>
      <c r="NIP223" s="593"/>
      <c r="NIQ223" s="593"/>
      <c r="NIR223" s="593"/>
      <c r="NIS223" s="593"/>
      <c r="NIT223" s="593"/>
      <c r="NIU223" s="593"/>
      <c r="NIV223" s="593"/>
      <c r="NIW223" s="593"/>
      <c r="NIX223" s="593"/>
      <c r="NIY223" s="593"/>
      <c r="NIZ223" s="593"/>
      <c r="NJA223" s="593"/>
      <c r="NJB223" s="593"/>
      <c r="NJC223" s="593"/>
      <c r="NJD223" s="593"/>
      <c r="NJE223" s="593"/>
      <c r="NJF223" s="593"/>
      <c r="NJG223" s="593"/>
      <c r="NJH223" s="593"/>
      <c r="NJI223" s="593"/>
      <c r="NJJ223" s="593"/>
      <c r="NJK223" s="593"/>
      <c r="NJL223" s="593"/>
      <c r="NJM223" s="593"/>
      <c r="NJN223" s="593"/>
      <c r="NJO223" s="593"/>
      <c r="NJP223" s="593"/>
      <c r="NJQ223" s="593"/>
      <c r="NJR223" s="593"/>
      <c r="NJS223" s="593"/>
      <c r="NJT223" s="593"/>
      <c r="NJU223" s="593"/>
      <c r="NJV223" s="593"/>
      <c r="NJW223" s="593"/>
      <c r="NJX223" s="593"/>
      <c r="NJY223" s="593"/>
      <c r="NJZ223" s="593"/>
      <c r="NKA223" s="593"/>
      <c r="NKB223" s="593"/>
      <c r="NKC223" s="593"/>
      <c r="NKD223" s="593"/>
      <c r="NKE223" s="593"/>
      <c r="NKF223" s="593"/>
      <c r="NKG223" s="593"/>
      <c r="NKH223" s="593"/>
      <c r="NKI223" s="593"/>
      <c r="NKJ223" s="593"/>
      <c r="NKK223" s="593"/>
      <c r="NKL223" s="593"/>
      <c r="NKM223" s="593"/>
      <c r="NKN223" s="593"/>
      <c r="NKO223" s="593"/>
      <c r="NKP223" s="593"/>
      <c r="NKQ223" s="593"/>
      <c r="NKR223" s="593"/>
      <c r="NKS223" s="593"/>
      <c r="NKT223" s="593"/>
      <c r="NKU223" s="593"/>
      <c r="NKV223" s="593"/>
      <c r="NKW223" s="593"/>
      <c r="NKX223" s="593"/>
      <c r="NKY223" s="593"/>
      <c r="NKZ223" s="593"/>
      <c r="NLA223" s="593"/>
      <c r="NLB223" s="593"/>
      <c r="NLC223" s="593"/>
      <c r="NLD223" s="593"/>
      <c r="NLE223" s="593"/>
      <c r="NLF223" s="593"/>
      <c r="NLG223" s="593"/>
      <c r="NLH223" s="593"/>
      <c r="NLI223" s="593"/>
      <c r="NLJ223" s="593"/>
      <c r="NLK223" s="593"/>
      <c r="NLL223" s="593"/>
      <c r="NLM223" s="593"/>
      <c r="NLN223" s="593"/>
      <c r="NLO223" s="593"/>
      <c r="NLP223" s="593"/>
      <c r="NLQ223" s="593"/>
      <c r="NLR223" s="593"/>
      <c r="NLS223" s="593"/>
      <c r="NLT223" s="593"/>
      <c r="NLU223" s="593"/>
      <c r="NLV223" s="593"/>
      <c r="NLW223" s="593"/>
      <c r="NLX223" s="593"/>
      <c r="NLY223" s="593"/>
      <c r="NLZ223" s="593"/>
      <c r="NMA223" s="593"/>
      <c r="NMB223" s="593"/>
      <c r="NMC223" s="593"/>
      <c r="NMD223" s="593"/>
      <c r="NME223" s="593"/>
      <c r="NMF223" s="593"/>
      <c r="NMG223" s="593"/>
      <c r="NMH223" s="593"/>
      <c r="NMI223" s="593"/>
      <c r="NMJ223" s="593"/>
      <c r="NMK223" s="593"/>
      <c r="NML223" s="593"/>
      <c r="NMM223" s="593"/>
      <c r="NMN223" s="593"/>
      <c r="NMO223" s="593"/>
      <c r="NMP223" s="593"/>
      <c r="NMQ223" s="593"/>
      <c r="NMR223" s="593"/>
      <c r="NMS223" s="593"/>
      <c r="NMT223" s="593"/>
      <c r="NMU223" s="593"/>
      <c r="NMV223" s="593"/>
      <c r="NMW223" s="593"/>
      <c r="NMX223" s="593"/>
      <c r="NMY223" s="593"/>
      <c r="NMZ223" s="593"/>
      <c r="NNA223" s="593"/>
      <c r="NNB223" s="593"/>
      <c r="NNC223" s="593"/>
      <c r="NND223" s="593"/>
      <c r="NNE223" s="593"/>
      <c r="NNF223" s="593"/>
      <c r="NNG223" s="593"/>
      <c r="NNH223" s="593"/>
      <c r="NNI223" s="593"/>
      <c r="NNJ223" s="593"/>
      <c r="NNK223" s="593"/>
      <c r="NNL223" s="593"/>
      <c r="NNM223" s="593"/>
      <c r="NNN223" s="593"/>
      <c r="NNO223" s="593"/>
      <c r="NNP223" s="593"/>
      <c r="NNQ223" s="593"/>
      <c r="NNR223" s="593"/>
      <c r="NNS223" s="593"/>
      <c r="NNT223" s="593"/>
      <c r="NNU223" s="593"/>
      <c r="NNV223" s="593"/>
      <c r="NNW223" s="593"/>
      <c r="NNX223" s="593"/>
      <c r="NNY223" s="593"/>
      <c r="NNZ223" s="593"/>
      <c r="NOA223" s="593"/>
      <c r="NOB223" s="593"/>
      <c r="NOC223" s="593"/>
      <c r="NOD223" s="593"/>
      <c r="NOE223" s="593"/>
      <c r="NOF223" s="593"/>
      <c r="NOG223" s="593"/>
      <c r="NOH223" s="593"/>
      <c r="NOI223" s="593"/>
      <c r="NOJ223" s="593"/>
      <c r="NOK223" s="593"/>
      <c r="NOL223" s="593"/>
      <c r="NOM223" s="593"/>
      <c r="NON223" s="593"/>
      <c r="NOO223" s="593"/>
      <c r="NOP223" s="593"/>
      <c r="NOQ223" s="593"/>
      <c r="NOR223" s="593"/>
      <c r="NOS223" s="593"/>
      <c r="NOT223" s="593"/>
      <c r="NOU223" s="593"/>
      <c r="NOV223" s="593"/>
      <c r="NOW223" s="593"/>
      <c r="NOX223" s="593"/>
      <c r="NOY223" s="593"/>
      <c r="NOZ223" s="593"/>
      <c r="NPA223" s="593"/>
      <c r="NPB223" s="593"/>
      <c r="NPC223" s="593"/>
      <c r="NPD223" s="593"/>
      <c r="NPE223" s="593"/>
      <c r="NPF223" s="593"/>
      <c r="NPG223" s="593"/>
      <c r="NPH223" s="593"/>
      <c r="NPI223" s="593"/>
      <c r="NPJ223" s="593"/>
      <c r="NPK223" s="593"/>
      <c r="NPL223" s="593"/>
      <c r="NPM223" s="593"/>
      <c r="NPN223" s="593"/>
      <c r="NPO223" s="593"/>
      <c r="NPP223" s="593"/>
      <c r="NPQ223" s="593"/>
      <c r="NPR223" s="593"/>
      <c r="NPS223" s="593"/>
      <c r="NPT223" s="593"/>
      <c r="NPU223" s="593"/>
      <c r="NPV223" s="593"/>
      <c r="NPW223" s="593"/>
      <c r="NPX223" s="593"/>
      <c r="NPY223" s="593"/>
      <c r="NPZ223" s="593"/>
      <c r="NQA223" s="593"/>
      <c r="NQB223" s="593"/>
      <c r="NQC223" s="593"/>
      <c r="NQD223" s="593"/>
      <c r="NQE223" s="593"/>
      <c r="NQF223" s="593"/>
      <c r="NQG223" s="593"/>
      <c r="NQH223" s="593"/>
      <c r="NQI223" s="593"/>
      <c r="NQJ223" s="593"/>
      <c r="NQK223" s="593"/>
      <c r="NQL223" s="593"/>
      <c r="NQM223" s="593"/>
      <c r="NQN223" s="593"/>
      <c r="NQO223" s="593"/>
      <c r="NQP223" s="593"/>
      <c r="NQQ223" s="593"/>
      <c r="NQR223" s="593"/>
      <c r="NQS223" s="593"/>
      <c r="NQT223" s="593"/>
      <c r="NQU223" s="593"/>
      <c r="NQV223" s="593"/>
      <c r="NQW223" s="593"/>
      <c r="NQX223" s="593"/>
      <c r="NQY223" s="593"/>
      <c r="NQZ223" s="593"/>
      <c r="NRA223" s="593"/>
      <c r="NRB223" s="593"/>
      <c r="NRC223" s="593"/>
      <c r="NRD223" s="593"/>
      <c r="NRE223" s="593"/>
      <c r="NRF223" s="593"/>
      <c r="NRG223" s="593"/>
      <c r="NRH223" s="593"/>
      <c r="NRI223" s="593"/>
      <c r="NRJ223" s="593"/>
      <c r="NRK223" s="593"/>
      <c r="NRL223" s="593"/>
      <c r="NRM223" s="593"/>
      <c r="NRN223" s="593"/>
      <c r="NRO223" s="593"/>
      <c r="NRP223" s="593"/>
      <c r="NRQ223" s="593"/>
      <c r="NRR223" s="593"/>
      <c r="NRS223" s="593"/>
      <c r="NRT223" s="593"/>
      <c r="NRU223" s="593"/>
      <c r="NRV223" s="593"/>
      <c r="NRW223" s="593"/>
      <c r="NRX223" s="593"/>
      <c r="NRY223" s="593"/>
      <c r="NRZ223" s="593"/>
      <c r="NSA223" s="593"/>
      <c r="NSB223" s="593"/>
      <c r="NSC223" s="593"/>
      <c r="NSD223" s="593"/>
      <c r="NSE223" s="593"/>
      <c r="NSF223" s="593"/>
      <c r="NSG223" s="593"/>
      <c r="NSH223" s="593"/>
      <c r="NSI223" s="593"/>
      <c r="NSJ223" s="593"/>
      <c r="NSK223" s="593"/>
      <c r="NSL223" s="593"/>
      <c r="NSM223" s="593"/>
      <c r="NSN223" s="593"/>
      <c r="NSO223" s="593"/>
      <c r="NSP223" s="593"/>
      <c r="NSQ223" s="593"/>
      <c r="NSR223" s="593"/>
      <c r="NSS223" s="593"/>
      <c r="NST223" s="593"/>
      <c r="NSU223" s="593"/>
      <c r="NSV223" s="593"/>
      <c r="NSW223" s="593"/>
      <c r="NSX223" s="593"/>
      <c r="NSY223" s="593"/>
      <c r="NSZ223" s="593"/>
      <c r="NTA223" s="593"/>
      <c r="NTB223" s="593"/>
      <c r="NTC223" s="593"/>
      <c r="NTD223" s="593"/>
      <c r="NTE223" s="593"/>
      <c r="NTF223" s="593"/>
      <c r="NTG223" s="593"/>
      <c r="NTH223" s="593"/>
      <c r="NTI223" s="593"/>
      <c r="NTJ223" s="593"/>
      <c r="NTK223" s="593"/>
      <c r="NTL223" s="593"/>
      <c r="NTM223" s="593"/>
      <c r="NTN223" s="593"/>
      <c r="NTO223" s="593"/>
      <c r="NTP223" s="593"/>
      <c r="NTQ223" s="593"/>
      <c r="NTR223" s="593"/>
      <c r="NTS223" s="593"/>
      <c r="NTT223" s="593"/>
      <c r="NTU223" s="593"/>
      <c r="NTV223" s="593"/>
      <c r="NTW223" s="593"/>
      <c r="NTX223" s="593"/>
      <c r="NTY223" s="593"/>
      <c r="NTZ223" s="593"/>
      <c r="NUA223" s="593"/>
      <c r="NUB223" s="593"/>
      <c r="NUC223" s="593"/>
      <c r="NUD223" s="593"/>
      <c r="NUE223" s="593"/>
      <c r="NUF223" s="593"/>
      <c r="NUG223" s="593"/>
      <c r="NUH223" s="593"/>
      <c r="NUI223" s="593"/>
      <c r="NUJ223" s="593"/>
      <c r="NUK223" s="593"/>
      <c r="NUL223" s="593"/>
      <c r="NUM223" s="593"/>
      <c r="NUN223" s="593"/>
      <c r="NUO223" s="593"/>
      <c r="NUP223" s="593"/>
      <c r="NUQ223" s="593"/>
      <c r="NUR223" s="593"/>
      <c r="NUS223" s="593"/>
      <c r="NUT223" s="593"/>
      <c r="NUU223" s="593"/>
      <c r="NUV223" s="593"/>
      <c r="NUW223" s="593"/>
      <c r="NUX223" s="593"/>
      <c r="NUY223" s="593"/>
      <c r="NUZ223" s="593"/>
      <c r="NVA223" s="593"/>
      <c r="NVB223" s="593"/>
      <c r="NVC223" s="593"/>
      <c r="NVD223" s="593"/>
      <c r="NVE223" s="593"/>
      <c r="NVF223" s="593"/>
      <c r="NVG223" s="593"/>
      <c r="NVH223" s="593"/>
      <c r="NVI223" s="593"/>
      <c r="NVJ223" s="593"/>
      <c r="NVK223" s="593"/>
      <c r="NVL223" s="593"/>
      <c r="NVM223" s="593"/>
      <c r="NVN223" s="593"/>
      <c r="NVO223" s="593"/>
      <c r="NVP223" s="593"/>
      <c r="NVQ223" s="593"/>
      <c r="NVR223" s="593"/>
      <c r="NVS223" s="593"/>
      <c r="NVT223" s="593"/>
      <c r="NVU223" s="593"/>
      <c r="NVV223" s="593"/>
      <c r="NVW223" s="593"/>
      <c r="NVX223" s="593"/>
      <c r="NVY223" s="593"/>
      <c r="NVZ223" s="593"/>
      <c r="NWA223" s="593"/>
      <c r="NWB223" s="593"/>
      <c r="NWC223" s="593"/>
      <c r="NWD223" s="593"/>
      <c r="NWE223" s="593"/>
      <c r="NWF223" s="593"/>
      <c r="NWG223" s="593"/>
      <c r="NWH223" s="593"/>
      <c r="NWI223" s="593"/>
      <c r="NWJ223" s="593"/>
      <c r="NWK223" s="593"/>
      <c r="NWL223" s="593"/>
      <c r="NWM223" s="593"/>
      <c r="NWN223" s="593"/>
      <c r="NWO223" s="593"/>
      <c r="NWP223" s="593"/>
      <c r="NWQ223" s="593"/>
      <c r="NWR223" s="593"/>
      <c r="NWS223" s="593"/>
      <c r="NWT223" s="593"/>
      <c r="NWU223" s="593"/>
      <c r="NWV223" s="593"/>
      <c r="NWW223" s="593"/>
      <c r="NWX223" s="593"/>
      <c r="NWY223" s="593"/>
      <c r="NWZ223" s="593"/>
      <c r="NXA223" s="593"/>
      <c r="NXB223" s="593"/>
      <c r="NXC223" s="593"/>
      <c r="NXD223" s="593"/>
      <c r="NXE223" s="593"/>
      <c r="NXF223" s="593"/>
      <c r="NXG223" s="593"/>
      <c r="NXH223" s="593"/>
      <c r="NXI223" s="593"/>
      <c r="NXJ223" s="593"/>
      <c r="NXK223" s="593"/>
      <c r="NXL223" s="593"/>
      <c r="NXM223" s="593"/>
      <c r="NXN223" s="593"/>
      <c r="NXO223" s="593"/>
      <c r="NXP223" s="593"/>
      <c r="NXQ223" s="593"/>
      <c r="NXR223" s="593"/>
      <c r="NXS223" s="593"/>
      <c r="NXT223" s="593"/>
      <c r="NXU223" s="593"/>
      <c r="NXV223" s="593"/>
      <c r="NXW223" s="593"/>
      <c r="NXX223" s="593"/>
      <c r="NXY223" s="593"/>
      <c r="NXZ223" s="593"/>
      <c r="NYA223" s="593"/>
      <c r="NYB223" s="593"/>
      <c r="NYC223" s="593"/>
      <c r="NYD223" s="593"/>
      <c r="NYE223" s="593"/>
      <c r="NYF223" s="593"/>
      <c r="NYG223" s="593"/>
      <c r="NYH223" s="593"/>
      <c r="NYI223" s="593"/>
      <c r="NYJ223" s="593"/>
      <c r="NYK223" s="593"/>
      <c r="NYL223" s="593"/>
      <c r="NYM223" s="593"/>
      <c r="NYN223" s="593"/>
      <c r="NYO223" s="593"/>
      <c r="NYP223" s="593"/>
      <c r="NYQ223" s="593"/>
      <c r="NYR223" s="593"/>
      <c r="NYS223" s="593"/>
      <c r="NYT223" s="593"/>
      <c r="NYU223" s="593"/>
      <c r="NYV223" s="593"/>
      <c r="NYW223" s="593"/>
      <c r="NYX223" s="593"/>
      <c r="NYY223" s="593"/>
      <c r="NYZ223" s="593"/>
      <c r="NZA223" s="593"/>
      <c r="NZB223" s="593"/>
      <c r="NZC223" s="593"/>
      <c r="NZD223" s="593"/>
      <c r="NZE223" s="593"/>
      <c r="NZF223" s="593"/>
      <c r="NZG223" s="593"/>
      <c r="NZH223" s="593"/>
      <c r="NZI223" s="593"/>
      <c r="NZJ223" s="593"/>
      <c r="NZK223" s="593"/>
      <c r="NZL223" s="593"/>
      <c r="NZM223" s="593"/>
      <c r="NZN223" s="593"/>
      <c r="NZO223" s="593"/>
      <c r="NZP223" s="593"/>
      <c r="NZQ223" s="593"/>
      <c r="NZR223" s="593"/>
      <c r="NZS223" s="593"/>
      <c r="NZT223" s="593"/>
      <c r="NZU223" s="593"/>
      <c r="NZV223" s="593"/>
      <c r="NZW223" s="593"/>
      <c r="NZX223" s="593"/>
      <c r="NZY223" s="593"/>
      <c r="NZZ223" s="593"/>
      <c r="OAA223" s="593"/>
      <c r="OAB223" s="593"/>
      <c r="OAC223" s="593"/>
      <c r="OAD223" s="593"/>
      <c r="OAE223" s="593"/>
      <c r="OAF223" s="593"/>
      <c r="OAG223" s="593"/>
      <c r="OAH223" s="593"/>
      <c r="OAI223" s="593"/>
      <c r="OAJ223" s="593"/>
      <c r="OAK223" s="593"/>
      <c r="OAL223" s="593"/>
      <c r="OAM223" s="593"/>
      <c r="OAN223" s="593"/>
      <c r="OAO223" s="593"/>
      <c r="OAP223" s="593"/>
      <c r="OAQ223" s="593"/>
      <c r="OAR223" s="593"/>
      <c r="OAS223" s="593"/>
      <c r="OAT223" s="593"/>
      <c r="OAU223" s="593"/>
      <c r="OAV223" s="593"/>
      <c r="OAW223" s="593"/>
      <c r="OAX223" s="593"/>
      <c r="OAY223" s="593"/>
      <c r="OAZ223" s="593"/>
      <c r="OBA223" s="593"/>
      <c r="OBB223" s="593"/>
      <c r="OBC223" s="593"/>
      <c r="OBD223" s="593"/>
      <c r="OBE223" s="593"/>
      <c r="OBF223" s="593"/>
      <c r="OBG223" s="593"/>
      <c r="OBH223" s="593"/>
      <c r="OBI223" s="593"/>
      <c r="OBJ223" s="593"/>
      <c r="OBK223" s="593"/>
      <c r="OBL223" s="593"/>
      <c r="OBM223" s="593"/>
      <c r="OBN223" s="593"/>
      <c r="OBO223" s="593"/>
      <c r="OBP223" s="593"/>
      <c r="OBQ223" s="593"/>
      <c r="OBR223" s="593"/>
      <c r="OBS223" s="593"/>
      <c r="OBT223" s="593"/>
      <c r="OBU223" s="593"/>
      <c r="OBV223" s="593"/>
      <c r="OBW223" s="593"/>
      <c r="OBX223" s="593"/>
      <c r="OBY223" s="593"/>
      <c r="OBZ223" s="593"/>
      <c r="OCA223" s="593"/>
      <c r="OCB223" s="593"/>
      <c r="OCC223" s="593"/>
      <c r="OCD223" s="593"/>
      <c r="OCE223" s="593"/>
      <c r="OCF223" s="593"/>
      <c r="OCG223" s="593"/>
      <c r="OCH223" s="593"/>
      <c r="OCI223" s="593"/>
      <c r="OCJ223" s="593"/>
      <c r="OCK223" s="593"/>
      <c r="OCL223" s="593"/>
      <c r="OCM223" s="593"/>
      <c r="OCN223" s="593"/>
      <c r="OCO223" s="593"/>
      <c r="OCP223" s="593"/>
      <c r="OCQ223" s="593"/>
      <c r="OCR223" s="593"/>
      <c r="OCS223" s="593"/>
      <c r="OCT223" s="593"/>
      <c r="OCU223" s="593"/>
      <c r="OCV223" s="593"/>
      <c r="OCW223" s="593"/>
      <c r="OCX223" s="593"/>
      <c r="OCY223" s="593"/>
      <c r="OCZ223" s="593"/>
      <c r="ODA223" s="593"/>
      <c r="ODB223" s="593"/>
      <c r="ODC223" s="593"/>
      <c r="ODD223" s="593"/>
      <c r="ODE223" s="593"/>
      <c r="ODF223" s="593"/>
      <c r="ODG223" s="593"/>
      <c r="ODH223" s="593"/>
      <c r="ODI223" s="593"/>
      <c r="ODJ223" s="593"/>
      <c r="ODK223" s="593"/>
      <c r="ODL223" s="593"/>
      <c r="ODM223" s="593"/>
      <c r="ODN223" s="593"/>
      <c r="ODO223" s="593"/>
      <c r="ODP223" s="593"/>
      <c r="ODQ223" s="593"/>
      <c r="ODR223" s="593"/>
      <c r="ODS223" s="593"/>
      <c r="ODT223" s="593"/>
      <c r="ODU223" s="593"/>
      <c r="ODV223" s="593"/>
      <c r="ODW223" s="593"/>
      <c r="ODX223" s="593"/>
      <c r="ODY223" s="593"/>
      <c r="ODZ223" s="593"/>
      <c r="OEA223" s="593"/>
      <c r="OEB223" s="593"/>
      <c r="OEC223" s="593"/>
      <c r="OED223" s="593"/>
      <c r="OEE223" s="593"/>
      <c r="OEF223" s="593"/>
      <c r="OEG223" s="593"/>
      <c r="OEH223" s="593"/>
      <c r="OEI223" s="593"/>
      <c r="OEJ223" s="593"/>
      <c r="OEK223" s="593"/>
      <c r="OEL223" s="593"/>
      <c r="OEM223" s="593"/>
      <c r="OEN223" s="593"/>
      <c r="OEO223" s="593"/>
      <c r="OEP223" s="593"/>
      <c r="OEQ223" s="593"/>
      <c r="OER223" s="593"/>
      <c r="OES223" s="593"/>
      <c r="OET223" s="593"/>
      <c r="OEU223" s="593"/>
      <c r="OEV223" s="593"/>
      <c r="OEW223" s="593"/>
      <c r="OEX223" s="593"/>
      <c r="OEY223" s="593"/>
      <c r="OEZ223" s="593"/>
      <c r="OFA223" s="593"/>
      <c r="OFB223" s="593"/>
      <c r="OFC223" s="593"/>
      <c r="OFD223" s="593"/>
      <c r="OFE223" s="593"/>
      <c r="OFF223" s="593"/>
      <c r="OFG223" s="593"/>
      <c r="OFH223" s="593"/>
      <c r="OFI223" s="593"/>
      <c r="OFJ223" s="593"/>
      <c r="OFK223" s="593"/>
      <c r="OFL223" s="593"/>
      <c r="OFM223" s="593"/>
      <c r="OFN223" s="593"/>
      <c r="OFO223" s="593"/>
      <c r="OFP223" s="593"/>
      <c r="OFQ223" s="593"/>
      <c r="OFR223" s="593"/>
      <c r="OFS223" s="593"/>
      <c r="OFT223" s="593"/>
      <c r="OFU223" s="593"/>
      <c r="OFV223" s="593"/>
      <c r="OFW223" s="593"/>
      <c r="OFX223" s="593"/>
      <c r="OFY223" s="593"/>
      <c r="OFZ223" s="593"/>
      <c r="OGA223" s="593"/>
      <c r="OGB223" s="593"/>
      <c r="OGC223" s="593"/>
      <c r="OGD223" s="593"/>
      <c r="OGE223" s="593"/>
      <c r="OGF223" s="593"/>
      <c r="OGG223" s="593"/>
      <c r="OGH223" s="593"/>
      <c r="OGI223" s="593"/>
      <c r="OGJ223" s="593"/>
      <c r="OGK223" s="593"/>
      <c r="OGL223" s="593"/>
      <c r="OGM223" s="593"/>
      <c r="OGN223" s="593"/>
      <c r="OGO223" s="593"/>
      <c r="OGP223" s="593"/>
      <c r="OGQ223" s="593"/>
      <c r="OGR223" s="593"/>
      <c r="OGS223" s="593"/>
      <c r="OGT223" s="593"/>
      <c r="OGU223" s="593"/>
      <c r="OGV223" s="593"/>
      <c r="OGW223" s="593"/>
      <c r="OGX223" s="593"/>
      <c r="OGY223" s="593"/>
      <c r="OGZ223" s="593"/>
      <c r="OHA223" s="593"/>
      <c r="OHB223" s="593"/>
      <c r="OHC223" s="593"/>
      <c r="OHD223" s="593"/>
      <c r="OHE223" s="593"/>
      <c r="OHF223" s="593"/>
      <c r="OHG223" s="593"/>
      <c r="OHH223" s="593"/>
      <c r="OHI223" s="593"/>
      <c r="OHJ223" s="593"/>
      <c r="OHK223" s="593"/>
      <c r="OHL223" s="593"/>
      <c r="OHM223" s="593"/>
      <c r="OHN223" s="593"/>
      <c r="OHO223" s="593"/>
      <c r="OHP223" s="593"/>
      <c r="OHQ223" s="593"/>
      <c r="OHR223" s="593"/>
      <c r="OHS223" s="593"/>
      <c r="OHT223" s="593"/>
      <c r="OHU223" s="593"/>
      <c r="OHV223" s="593"/>
      <c r="OHW223" s="593"/>
      <c r="OHX223" s="593"/>
      <c r="OHY223" s="593"/>
      <c r="OHZ223" s="593"/>
      <c r="OIA223" s="593"/>
      <c r="OIB223" s="593"/>
      <c r="OIC223" s="593"/>
      <c r="OID223" s="593"/>
      <c r="OIE223" s="593"/>
      <c r="OIF223" s="593"/>
      <c r="OIG223" s="593"/>
      <c r="OIH223" s="593"/>
      <c r="OII223" s="593"/>
      <c r="OIJ223" s="593"/>
      <c r="OIK223" s="593"/>
      <c r="OIL223" s="593"/>
      <c r="OIM223" s="593"/>
      <c r="OIN223" s="593"/>
      <c r="OIO223" s="593"/>
      <c r="OIP223" s="593"/>
      <c r="OIQ223" s="593"/>
      <c r="OIR223" s="593"/>
      <c r="OIS223" s="593"/>
      <c r="OIT223" s="593"/>
      <c r="OIU223" s="593"/>
      <c r="OIV223" s="593"/>
      <c r="OIW223" s="593"/>
      <c r="OIX223" s="593"/>
      <c r="OIY223" s="593"/>
      <c r="OIZ223" s="593"/>
      <c r="OJA223" s="593"/>
      <c r="OJB223" s="593"/>
      <c r="OJC223" s="593"/>
      <c r="OJD223" s="593"/>
      <c r="OJE223" s="593"/>
      <c r="OJF223" s="593"/>
      <c r="OJG223" s="593"/>
      <c r="OJH223" s="593"/>
      <c r="OJI223" s="593"/>
      <c r="OJJ223" s="593"/>
      <c r="OJK223" s="593"/>
      <c r="OJL223" s="593"/>
      <c r="OJM223" s="593"/>
      <c r="OJN223" s="593"/>
      <c r="OJO223" s="593"/>
      <c r="OJP223" s="593"/>
      <c r="OJQ223" s="593"/>
      <c r="OJR223" s="593"/>
      <c r="OJS223" s="593"/>
      <c r="OJT223" s="593"/>
      <c r="OJU223" s="593"/>
      <c r="OJV223" s="593"/>
      <c r="OJW223" s="593"/>
      <c r="OJX223" s="593"/>
      <c r="OJY223" s="593"/>
      <c r="OJZ223" s="593"/>
      <c r="OKA223" s="593"/>
      <c r="OKB223" s="593"/>
      <c r="OKC223" s="593"/>
      <c r="OKD223" s="593"/>
      <c r="OKE223" s="593"/>
      <c r="OKF223" s="593"/>
      <c r="OKG223" s="593"/>
      <c r="OKH223" s="593"/>
      <c r="OKI223" s="593"/>
      <c r="OKJ223" s="593"/>
      <c r="OKK223" s="593"/>
      <c r="OKL223" s="593"/>
      <c r="OKM223" s="593"/>
      <c r="OKN223" s="593"/>
      <c r="OKO223" s="593"/>
      <c r="OKP223" s="593"/>
      <c r="OKQ223" s="593"/>
      <c r="OKR223" s="593"/>
      <c r="OKS223" s="593"/>
      <c r="OKT223" s="593"/>
      <c r="OKU223" s="593"/>
      <c r="OKV223" s="593"/>
      <c r="OKW223" s="593"/>
      <c r="OKX223" s="593"/>
      <c r="OKY223" s="593"/>
      <c r="OKZ223" s="593"/>
      <c r="OLA223" s="593"/>
      <c r="OLB223" s="593"/>
      <c r="OLC223" s="593"/>
      <c r="OLD223" s="593"/>
      <c r="OLE223" s="593"/>
      <c r="OLF223" s="593"/>
      <c r="OLG223" s="593"/>
      <c r="OLH223" s="593"/>
      <c r="OLI223" s="593"/>
      <c r="OLJ223" s="593"/>
      <c r="OLK223" s="593"/>
      <c r="OLL223" s="593"/>
      <c r="OLM223" s="593"/>
      <c r="OLN223" s="593"/>
      <c r="OLO223" s="593"/>
      <c r="OLP223" s="593"/>
      <c r="OLQ223" s="593"/>
      <c r="OLR223" s="593"/>
      <c r="OLS223" s="593"/>
      <c r="OLT223" s="593"/>
      <c r="OLU223" s="593"/>
      <c r="OLV223" s="593"/>
      <c r="OLW223" s="593"/>
      <c r="OLX223" s="593"/>
      <c r="OLY223" s="593"/>
      <c r="OLZ223" s="593"/>
      <c r="OMA223" s="593"/>
      <c r="OMB223" s="593"/>
      <c r="OMC223" s="593"/>
      <c r="OMD223" s="593"/>
      <c r="OME223" s="593"/>
      <c r="OMF223" s="593"/>
      <c r="OMG223" s="593"/>
      <c r="OMH223" s="593"/>
      <c r="OMI223" s="593"/>
      <c r="OMJ223" s="593"/>
      <c r="OMK223" s="593"/>
      <c r="OML223" s="593"/>
      <c r="OMM223" s="593"/>
      <c r="OMN223" s="593"/>
      <c r="OMO223" s="593"/>
      <c r="OMP223" s="593"/>
      <c r="OMQ223" s="593"/>
      <c r="OMR223" s="593"/>
      <c r="OMS223" s="593"/>
      <c r="OMT223" s="593"/>
      <c r="OMU223" s="593"/>
      <c r="OMV223" s="593"/>
      <c r="OMW223" s="593"/>
      <c r="OMX223" s="593"/>
      <c r="OMY223" s="593"/>
      <c r="OMZ223" s="593"/>
      <c r="ONA223" s="593"/>
      <c r="ONB223" s="593"/>
      <c r="ONC223" s="593"/>
      <c r="OND223" s="593"/>
      <c r="ONE223" s="593"/>
      <c r="ONF223" s="593"/>
      <c r="ONG223" s="593"/>
      <c r="ONH223" s="593"/>
      <c r="ONI223" s="593"/>
      <c r="ONJ223" s="593"/>
      <c r="ONK223" s="593"/>
      <c r="ONL223" s="593"/>
      <c r="ONM223" s="593"/>
      <c r="ONN223" s="593"/>
      <c r="ONO223" s="593"/>
      <c r="ONP223" s="593"/>
      <c r="ONQ223" s="593"/>
      <c r="ONR223" s="593"/>
      <c r="ONS223" s="593"/>
      <c r="ONT223" s="593"/>
      <c r="ONU223" s="593"/>
      <c r="ONV223" s="593"/>
      <c r="ONW223" s="593"/>
      <c r="ONX223" s="593"/>
      <c r="ONY223" s="593"/>
      <c r="ONZ223" s="593"/>
      <c r="OOA223" s="593"/>
      <c r="OOB223" s="593"/>
      <c r="OOC223" s="593"/>
      <c r="OOD223" s="593"/>
      <c r="OOE223" s="593"/>
      <c r="OOF223" s="593"/>
      <c r="OOG223" s="593"/>
      <c r="OOH223" s="593"/>
      <c r="OOI223" s="593"/>
      <c r="OOJ223" s="593"/>
      <c r="OOK223" s="593"/>
      <c r="OOL223" s="593"/>
      <c r="OOM223" s="593"/>
      <c r="OON223" s="593"/>
      <c r="OOO223" s="593"/>
      <c r="OOP223" s="593"/>
      <c r="OOQ223" s="593"/>
      <c r="OOR223" s="593"/>
      <c r="OOS223" s="593"/>
      <c r="OOT223" s="593"/>
      <c r="OOU223" s="593"/>
      <c r="OOV223" s="593"/>
      <c r="OOW223" s="593"/>
      <c r="OOX223" s="593"/>
      <c r="OOY223" s="593"/>
      <c r="OOZ223" s="593"/>
      <c r="OPA223" s="593"/>
      <c r="OPB223" s="593"/>
      <c r="OPC223" s="593"/>
      <c r="OPD223" s="593"/>
      <c r="OPE223" s="593"/>
      <c r="OPF223" s="593"/>
      <c r="OPG223" s="593"/>
      <c r="OPH223" s="593"/>
      <c r="OPI223" s="593"/>
      <c r="OPJ223" s="593"/>
      <c r="OPK223" s="593"/>
      <c r="OPL223" s="593"/>
      <c r="OPM223" s="593"/>
      <c r="OPN223" s="593"/>
      <c r="OPO223" s="593"/>
      <c r="OPP223" s="593"/>
      <c r="OPQ223" s="593"/>
      <c r="OPR223" s="593"/>
      <c r="OPS223" s="593"/>
      <c r="OPT223" s="593"/>
      <c r="OPU223" s="593"/>
      <c r="OPV223" s="593"/>
      <c r="OPW223" s="593"/>
      <c r="OPX223" s="593"/>
      <c r="OPY223" s="593"/>
      <c r="OPZ223" s="593"/>
      <c r="OQA223" s="593"/>
      <c r="OQB223" s="593"/>
      <c r="OQC223" s="593"/>
      <c r="OQD223" s="593"/>
      <c r="OQE223" s="593"/>
      <c r="OQF223" s="593"/>
      <c r="OQG223" s="593"/>
      <c r="OQH223" s="593"/>
      <c r="OQI223" s="593"/>
      <c r="OQJ223" s="593"/>
      <c r="OQK223" s="593"/>
      <c r="OQL223" s="593"/>
      <c r="OQM223" s="593"/>
      <c r="OQN223" s="593"/>
      <c r="OQO223" s="593"/>
      <c r="OQP223" s="593"/>
      <c r="OQQ223" s="593"/>
      <c r="OQR223" s="593"/>
      <c r="OQS223" s="593"/>
      <c r="OQT223" s="593"/>
      <c r="OQU223" s="593"/>
      <c r="OQV223" s="593"/>
      <c r="OQW223" s="593"/>
      <c r="OQX223" s="593"/>
      <c r="OQY223" s="593"/>
      <c r="OQZ223" s="593"/>
      <c r="ORA223" s="593"/>
      <c r="ORB223" s="593"/>
      <c r="ORC223" s="593"/>
      <c r="ORD223" s="593"/>
      <c r="ORE223" s="593"/>
      <c r="ORF223" s="593"/>
      <c r="ORG223" s="593"/>
      <c r="ORH223" s="593"/>
      <c r="ORI223" s="593"/>
      <c r="ORJ223" s="593"/>
      <c r="ORK223" s="593"/>
      <c r="ORL223" s="593"/>
      <c r="ORM223" s="593"/>
      <c r="ORN223" s="593"/>
      <c r="ORO223" s="593"/>
      <c r="ORP223" s="593"/>
      <c r="ORQ223" s="593"/>
      <c r="ORR223" s="593"/>
      <c r="ORS223" s="593"/>
      <c r="ORT223" s="593"/>
      <c r="ORU223" s="593"/>
      <c r="ORV223" s="593"/>
      <c r="ORW223" s="593"/>
      <c r="ORX223" s="593"/>
      <c r="ORY223" s="593"/>
      <c r="ORZ223" s="593"/>
      <c r="OSA223" s="593"/>
      <c r="OSB223" s="593"/>
      <c r="OSC223" s="593"/>
      <c r="OSD223" s="593"/>
      <c r="OSE223" s="593"/>
      <c r="OSF223" s="593"/>
      <c r="OSG223" s="593"/>
      <c r="OSH223" s="593"/>
      <c r="OSI223" s="593"/>
      <c r="OSJ223" s="593"/>
      <c r="OSK223" s="593"/>
      <c r="OSL223" s="593"/>
      <c r="OSM223" s="593"/>
      <c r="OSN223" s="593"/>
      <c r="OSO223" s="593"/>
      <c r="OSP223" s="593"/>
      <c r="OSQ223" s="593"/>
      <c r="OSR223" s="593"/>
      <c r="OSS223" s="593"/>
      <c r="OST223" s="593"/>
      <c r="OSU223" s="593"/>
      <c r="OSV223" s="593"/>
      <c r="OSW223" s="593"/>
      <c r="OSX223" s="593"/>
      <c r="OSY223" s="593"/>
      <c r="OSZ223" s="593"/>
      <c r="OTA223" s="593"/>
      <c r="OTB223" s="593"/>
      <c r="OTC223" s="593"/>
      <c r="OTD223" s="593"/>
      <c r="OTE223" s="593"/>
      <c r="OTF223" s="593"/>
      <c r="OTG223" s="593"/>
      <c r="OTH223" s="593"/>
      <c r="OTI223" s="593"/>
      <c r="OTJ223" s="593"/>
      <c r="OTK223" s="593"/>
      <c r="OTL223" s="593"/>
      <c r="OTM223" s="593"/>
      <c r="OTN223" s="593"/>
      <c r="OTO223" s="593"/>
      <c r="OTP223" s="593"/>
      <c r="OTQ223" s="593"/>
      <c r="OTR223" s="593"/>
      <c r="OTS223" s="593"/>
      <c r="OTT223" s="593"/>
      <c r="OTU223" s="593"/>
      <c r="OTV223" s="593"/>
      <c r="OTW223" s="593"/>
      <c r="OTX223" s="593"/>
      <c r="OTY223" s="593"/>
      <c r="OTZ223" s="593"/>
      <c r="OUA223" s="593"/>
      <c r="OUB223" s="593"/>
      <c r="OUC223" s="593"/>
      <c r="OUD223" s="593"/>
      <c r="OUE223" s="593"/>
      <c r="OUF223" s="593"/>
      <c r="OUG223" s="593"/>
      <c r="OUH223" s="593"/>
      <c r="OUI223" s="593"/>
      <c r="OUJ223" s="593"/>
      <c r="OUK223" s="593"/>
      <c r="OUL223" s="593"/>
      <c r="OUM223" s="593"/>
      <c r="OUN223" s="593"/>
      <c r="OUO223" s="593"/>
      <c r="OUP223" s="593"/>
      <c r="OUQ223" s="593"/>
      <c r="OUR223" s="593"/>
      <c r="OUS223" s="593"/>
      <c r="OUT223" s="593"/>
      <c r="OUU223" s="593"/>
      <c r="OUV223" s="593"/>
      <c r="OUW223" s="593"/>
      <c r="OUX223" s="593"/>
      <c r="OUY223" s="593"/>
      <c r="OUZ223" s="593"/>
      <c r="OVA223" s="593"/>
      <c r="OVB223" s="593"/>
      <c r="OVC223" s="593"/>
      <c r="OVD223" s="593"/>
      <c r="OVE223" s="593"/>
      <c r="OVF223" s="593"/>
      <c r="OVG223" s="593"/>
      <c r="OVH223" s="593"/>
      <c r="OVI223" s="593"/>
      <c r="OVJ223" s="593"/>
      <c r="OVK223" s="593"/>
      <c r="OVL223" s="593"/>
      <c r="OVM223" s="593"/>
      <c r="OVN223" s="593"/>
      <c r="OVO223" s="593"/>
      <c r="OVP223" s="593"/>
      <c r="OVQ223" s="593"/>
      <c r="OVR223" s="593"/>
      <c r="OVS223" s="593"/>
      <c r="OVT223" s="593"/>
      <c r="OVU223" s="593"/>
      <c r="OVV223" s="593"/>
      <c r="OVW223" s="593"/>
      <c r="OVX223" s="593"/>
      <c r="OVY223" s="593"/>
      <c r="OVZ223" s="593"/>
      <c r="OWA223" s="593"/>
      <c r="OWB223" s="593"/>
      <c r="OWC223" s="593"/>
      <c r="OWD223" s="593"/>
      <c r="OWE223" s="593"/>
      <c r="OWF223" s="593"/>
      <c r="OWG223" s="593"/>
      <c r="OWH223" s="593"/>
      <c r="OWI223" s="593"/>
      <c r="OWJ223" s="593"/>
      <c r="OWK223" s="593"/>
      <c r="OWL223" s="593"/>
      <c r="OWM223" s="593"/>
      <c r="OWN223" s="593"/>
      <c r="OWO223" s="593"/>
      <c r="OWP223" s="593"/>
      <c r="OWQ223" s="593"/>
      <c r="OWR223" s="593"/>
      <c r="OWS223" s="593"/>
      <c r="OWT223" s="593"/>
      <c r="OWU223" s="593"/>
      <c r="OWV223" s="593"/>
      <c r="OWW223" s="593"/>
      <c r="OWX223" s="593"/>
      <c r="OWY223" s="593"/>
      <c r="OWZ223" s="593"/>
      <c r="OXA223" s="593"/>
      <c r="OXB223" s="593"/>
      <c r="OXC223" s="593"/>
      <c r="OXD223" s="593"/>
      <c r="OXE223" s="593"/>
      <c r="OXF223" s="593"/>
      <c r="OXG223" s="593"/>
      <c r="OXH223" s="593"/>
      <c r="OXI223" s="593"/>
      <c r="OXJ223" s="593"/>
      <c r="OXK223" s="593"/>
      <c r="OXL223" s="593"/>
      <c r="OXM223" s="593"/>
      <c r="OXN223" s="593"/>
      <c r="OXO223" s="593"/>
      <c r="OXP223" s="593"/>
      <c r="OXQ223" s="593"/>
      <c r="OXR223" s="593"/>
      <c r="OXS223" s="593"/>
      <c r="OXT223" s="593"/>
      <c r="OXU223" s="593"/>
      <c r="OXV223" s="593"/>
      <c r="OXW223" s="593"/>
      <c r="OXX223" s="593"/>
      <c r="OXY223" s="593"/>
      <c r="OXZ223" s="593"/>
      <c r="OYA223" s="593"/>
      <c r="OYB223" s="593"/>
      <c r="OYC223" s="593"/>
      <c r="OYD223" s="593"/>
      <c r="OYE223" s="593"/>
      <c r="OYF223" s="593"/>
      <c r="OYG223" s="593"/>
      <c r="OYH223" s="593"/>
      <c r="OYI223" s="593"/>
      <c r="OYJ223" s="593"/>
      <c r="OYK223" s="593"/>
      <c r="OYL223" s="593"/>
      <c r="OYM223" s="593"/>
      <c r="OYN223" s="593"/>
      <c r="OYO223" s="593"/>
      <c r="OYP223" s="593"/>
      <c r="OYQ223" s="593"/>
      <c r="OYR223" s="593"/>
      <c r="OYS223" s="593"/>
      <c r="OYT223" s="593"/>
      <c r="OYU223" s="593"/>
      <c r="OYV223" s="593"/>
      <c r="OYW223" s="593"/>
      <c r="OYX223" s="593"/>
      <c r="OYY223" s="593"/>
      <c r="OYZ223" s="593"/>
      <c r="OZA223" s="593"/>
      <c r="OZB223" s="593"/>
      <c r="OZC223" s="593"/>
      <c r="OZD223" s="593"/>
      <c r="OZE223" s="593"/>
      <c r="OZF223" s="593"/>
      <c r="OZG223" s="593"/>
      <c r="OZH223" s="593"/>
      <c r="OZI223" s="593"/>
      <c r="OZJ223" s="593"/>
      <c r="OZK223" s="593"/>
      <c r="OZL223" s="593"/>
      <c r="OZM223" s="593"/>
      <c r="OZN223" s="593"/>
      <c r="OZO223" s="593"/>
      <c r="OZP223" s="593"/>
      <c r="OZQ223" s="593"/>
      <c r="OZR223" s="593"/>
      <c r="OZS223" s="593"/>
      <c r="OZT223" s="593"/>
      <c r="OZU223" s="593"/>
      <c r="OZV223" s="593"/>
      <c r="OZW223" s="593"/>
      <c r="OZX223" s="593"/>
      <c r="OZY223" s="593"/>
      <c r="OZZ223" s="593"/>
      <c r="PAA223" s="593"/>
      <c r="PAB223" s="593"/>
      <c r="PAC223" s="593"/>
      <c r="PAD223" s="593"/>
      <c r="PAE223" s="593"/>
      <c r="PAF223" s="593"/>
      <c r="PAG223" s="593"/>
      <c r="PAH223" s="593"/>
      <c r="PAI223" s="593"/>
      <c r="PAJ223" s="593"/>
      <c r="PAK223" s="593"/>
      <c r="PAL223" s="593"/>
      <c r="PAM223" s="593"/>
      <c r="PAN223" s="593"/>
      <c r="PAO223" s="593"/>
      <c r="PAP223" s="593"/>
      <c r="PAQ223" s="593"/>
      <c r="PAR223" s="593"/>
      <c r="PAS223" s="593"/>
      <c r="PAT223" s="593"/>
      <c r="PAU223" s="593"/>
      <c r="PAV223" s="593"/>
      <c r="PAW223" s="593"/>
      <c r="PAX223" s="593"/>
      <c r="PAY223" s="593"/>
      <c r="PAZ223" s="593"/>
      <c r="PBA223" s="593"/>
      <c r="PBB223" s="593"/>
      <c r="PBC223" s="593"/>
      <c r="PBD223" s="593"/>
      <c r="PBE223" s="593"/>
      <c r="PBF223" s="593"/>
      <c r="PBG223" s="593"/>
      <c r="PBH223" s="593"/>
      <c r="PBI223" s="593"/>
      <c r="PBJ223" s="593"/>
      <c r="PBK223" s="593"/>
      <c r="PBL223" s="593"/>
      <c r="PBM223" s="593"/>
      <c r="PBN223" s="593"/>
      <c r="PBO223" s="593"/>
      <c r="PBP223" s="593"/>
      <c r="PBQ223" s="593"/>
      <c r="PBR223" s="593"/>
      <c r="PBS223" s="593"/>
      <c r="PBT223" s="593"/>
      <c r="PBU223" s="593"/>
      <c r="PBV223" s="593"/>
      <c r="PBW223" s="593"/>
      <c r="PBX223" s="593"/>
      <c r="PBY223" s="593"/>
      <c r="PBZ223" s="593"/>
      <c r="PCA223" s="593"/>
      <c r="PCB223" s="593"/>
      <c r="PCC223" s="593"/>
      <c r="PCD223" s="593"/>
      <c r="PCE223" s="593"/>
      <c r="PCF223" s="593"/>
      <c r="PCG223" s="593"/>
      <c r="PCH223" s="593"/>
      <c r="PCI223" s="593"/>
      <c r="PCJ223" s="593"/>
      <c r="PCK223" s="593"/>
      <c r="PCL223" s="593"/>
      <c r="PCM223" s="593"/>
      <c r="PCN223" s="593"/>
      <c r="PCO223" s="593"/>
      <c r="PCP223" s="593"/>
      <c r="PCQ223" s="593"/>
      <c r="PCR223" s="593"/>
      <c r="PCS223" s="593"/>
      <c r="PCT223" s="593"/>
      <c r="PCU223" s="593"/>
      <c r="PCV223" s="593"/>
      <c r="PCW223" s="593"/>
      <c r="PCX223" s="593"/>
      <c r="PCY223" s="593"/>
      <c r="PCZ223" s="593"/>
      <c r="PDA223" s="593"/>
      <c r="PDB223" s="593"/>
      <c r="PDC223" s="593"/>
      <c r="PDD223" s="593"/>
      <c r="PDE223" s="593"/>
      <c r="PDF223" s="593"/>
      <c r="PDG223" s="593"/>
      <c r="PDH223" s="593"/>
      <c r="PDI223" s="593"/>
      <c r="PDJ223" s="593"/>
      <c r="PDK223" s="593"/>
      <c r="PDL223" s="593"/>
      <c r="PDM223" s="593"/>
      <c r="PDN223" s="593"/>
      <c r="PDO223" s="593"/>
      <c r="PDP223" s="593"/>
      <c r="PDQ223" s="593"/>
      <c r="PDR223" s="593"/>
      <c r="PDS223" s="593"/>
      <c r="PDT223" s="593"/>
      <c r="PDU223" s="593"/>
      <c r="PDV223" s="593"/>
      <c r="PDW223" s="593"/>
      <c r="PDX223" s="593"/>
      <c r="PDY223" s="593"/>
      <c r="PDZ223" s="593"/>
      <c r="PEA223" s="593"/>
      <c r="PEB223" s="593"/>
      <c r="PEC223" s="593"/>
      <c r="PED223" s="593"/>
      <c r="PEE223" s="593"/>
      <c r="PEF223" s="593"/>
      <c r="PEG223" s="593"/>
      <c r="PEH223" s="593"/>
      <c r="PEI223" s="593"/>
      <c r="PEJ223" s="593"/>
      <c r="PEK223" s="593"/>
      <c r="PEL223" s="593"/>
      <c r="PEM223" s="593"/>
      <c r="PEN223" s="593"/>
      <c r="PEO223" s="593"/>
      <c r="PEP223" s="593"/>
      <c r="PEQ223" s="593"/>
      <c r="PER223" s="593"/>
      <c r="PES223" s="593"/>
      <c r="PET223" s="593"/>
      <c r="PEU223" s="593"/>
      <c r="PEV223" s="593"/>
      <c r="PEW223" s="593"/>
      <c r="PEX223" s="593"/>
      <c r="PEY223" s="593"/>
      <c r="PEZ223" s="593"/>
      <c r="PFA223" s="593"/>
      <c r="PFB223" s="593"/>
      <c r="PFC223" s="593"/>
      <c r="PFD223" s="593"/>
      <c r="PFE223" s="593"/>
      <c r="PFF223" s="593"/>
      <c r="PFG223" s="593"/>
      <c r="PFH223" s="593"/>
      <c r="PFI223" s="593"/>
      <c r="PFJ223" s="593"/>
      <c r="PFK223" s="593"/>
      <c r="PFL223" s="593"/>
      <c r="PFM223" s="593"/>
      <c r="PFN223" s="593"/>
      <c r="PFO223" s="593"/>
      <c r="PFP223" s="593"/>
      <c r="PFQ223" s="593"/>
      <c r="PFR223" s="593"/>
      <c r="PFS223" s="593"/>
      <c r="PFT223" s="593"/>
      <c r="PFU223" s="593"/>
      <c r="PFV223" s="593"/>
      <c r="PFW223" s="593"/>
      <c r="PFX223" s="593"/>
      <c r="PFY223" s="593"/>
      <c r="PFZ223" s="593"/>
      <c r="PGA223" s="593"/>
      <c r="PGB223" s="593"/>
      <c r="PGC223" s="593"/>
      <c r="PGD223" s="593"/>
      <c r="PGE223" s="593"/>
      <c r="PGF223" s="593"/>
      <c r="PGG223" s="593"/>
      <c r="PGH223" s="593"/>
      <c r="PGI223" s="593"/>
      <c r="PGJ223" s="593"/>
      <c r="PGK223" s="593"/>
      <c r="PGL223" s="593"/>
      <c r="PGM223" s="593"/>
      <c r="PGN223" s="593"/>
      <c r="PGO223" s="593"/>
      <c r="PGP223" s="593"/>
      <c r="PGQ223" s="593"/>
      <c r="PGR223" s="593"/>
      <c r="PGS223" s="593"/>
      <c r="PGT223" s="593"/>
      <c r="PGU223" s="593"/>
      <c r="PGV223" s="593"/>
      <c r="PGW223" s="593"/>
      <c r="PGX223" s="593"/>
      <c r="PGY223" s="593"/>
      <c r="PGZ223" s="593"/>
      <c r="PHA223" s="593"/>
      <c r="PHB223" s="593"/>
      <c r="PHC223" s="593"/>
      <c r="PHD223" s="593"/>
      <c r="PHE223" s="593"/>
      <c r="PHF223" s="593"/>
      <c r="PHG223" s="593"/>
      <c r="PHH223" s="593"/>
      <c r="PHI223" s="593"/>
      <c r="PHJ223" s="593"/>
      <c r="PHK223" s="593"/>
      <c r="PHL223" s="593"/>
      <c r="PHM223" s="593"/>
      <c r="PHN223" s="593"/>
      <c r="PHO223" s="593"/>
      <c r="PHP223" s="593"/>
      <c r="PHQ223" s="593"/>
      <c r="PHR223" s="593"/>
      <c r="PHS223" s="593"/>
      <c r="PHT223" s="593"/>
      <c r="PHU223" s="593"/>
      <c r="PHV223" s="593"/>
      <c r="PHW223" s="593"/>
      <c r="PHX223" s="593"/>
      <c r="PHY223" s="593"/>
      <c r="PHZ223" s="593"/>
      <c r="PIA223" s="593"/>
      <c r="PIB223" s="593"/>
      <c r="PIC223" s="593"/>
      <c r="PID223" s="593"/>
      <c r="PIE223" s="593"/>
      <c r="PIF223" s="593"/>
      <c r="PIG223" s="593"/>
      <c r="PIH223" s="593"/>
      <c r="PII223" s="593"/>
      <c r="PIJ223" s="593"/>
      <c r="PIK223" s="593"/>
      <c r="PIL223" s="593"/>
      <c r="PIM223" s="593"/>
      <c r="PIN223" s="593"/>
      <c r="PIO223" s="593"/>
      <c r="PIP223" s="593"/>
      <c r="PIQ223" s="593"/>
      <c r="PIR223" s="593"/>
      <c r="PIS223" s="593"/>
      <c r="PIT223" s="593"/>
      <c r="PIU223" s="593"/>
      <c r="PIV223" s="593"/>
      <c r="PIW223" s="593"/>
      <c r="PIX223" s="593"/>
      <c r="PIY223" s="593"/>
      <c r="PIZ223" s="593"/>
      <c r="PJA223" s="593"/>
      <c r="PJB223" s="593"/>
      <c r="PJC223" s="593"/>
      <c r="PJD223" s="593"/>
      <c r="PJE223" s="593"/>
      <c r="PJF223" s="593"/>
      <c r="PJG223" s="593"/>
      <c r="PJH223" s="593"/>
      <c r="PJI223" s="593"/>
      <c r="PJJ223" s="593"/>
      <c r="PJK223" s="593"/>
      <c r="PJL223" s="593"/>
      <c r="PJM223" s="593"/>
      <c r="PJN223" s="593"/>
      <c r="PJO223" s="593"/>
      <c r="PJP223" s="593"/>
      <c r="PJQ223" s="593"/>
      <c r="PJR223" s="593"/>
      <c r="PJS223" s="593"/>
      <c r="PJT223" s="593"/>
      <c r="PJU223" s="593"/>
      <c r="PJV223" s="593"/>
      <c r="PJW223" s="593"/>
      <c r="PJX223" s="593"/>
      <c r="PJY223" s="593"/>
      <c r="PJZ223" s="593"/>
      <c r="PKA223" s="593"/>
      <c r="PKB223" s="593"/>
      <c r="PKC223" s="593"/>
      <c r="PKD223" s="593"/>
      <c r="PKE223" s="593"/>
      <c r="PKF223" s="593"/>
      <c r="PKG223" s="593"/>
      <c r="PKH223" s="593"/>
      <c r="PKI223" s="593"/>
      <c r="PKJ223" s="593"/>
      <c r="PKK223" s="593"/>
      <c r="PKL223" s="593"/>
      <c r="PKM223" s="593"/>
      <c r="PKN223" s="593"/>
      <c r="PKO223" s="593"/>
      <c r="PKP223" s="593"/>
      <c r="PKQ223" s="593"/>
      <c r="PKR223" s="593"/>
      <c r="PKS223" s="593"/>
      <c r="PKT223" s="593"/>
      <c r="PKU223" s="593"/>
      <c r="PKV223" s="593"/>
      <c r="PKW223" s="593"/>
      <c r="PKX223" s="593"/>
      <c r="PKY223" s="593"/>
      <c r="PKZ223" s="593"/>
      <c r="PLA223" s="593"/>
      <c r="PLB223" s="593"/>
      <c r="PLC223" s="593"/>
      <c r="PLD223" s="593"/>
      <c r="PLE223" s="593"/>
      <c r="PLF223" s="593"/>
      <c r="PLG223" s="593"/>
      <c r="PLH223" s="593"/>
      <c r="PLI223" s="593"/>
      <c r="PLJ223" s="593"/>
      <c r="PLK223" s="593"/>
      <c r="PLL223" s="593"/>
      <c r="PLM223" s="593"/>
      <c r="PLN223" s="593"/>
      <c r="PLO223" s="593"/>
      <c r="PLP223" s="593"/>
      <c r="PLQ223" s="593"/>
      <c r="PLR223" s="593"/>
      <c r="PLS223" s="593"/>
      <c r="PLT223" s="593"/>
      <c r="PLU223" s="593"/>
      <c r="PLV223" s="593"/>
      <c r="PLW223" s="593"/>
      <c r="PLX223" s="593"/>
      <c r="PLY223" s="593"/>
      <c r="PLZ223" s="593"/>
      <c r="PMA223" s="593"/>
      <c r="PMB223" s="593"/>
      <c r="PMC223" s="593"/>
      <c r="PMD223" s="593"/>
      <c r="PME223" s="593"/>
      <c r="PMF223" s="593"/>
      <c r="PMG223" s="593"/>
      <c r="PMH223" s="593"/>
      <c r="PMI223" s="593"/>
      <c r="PMJ223" s="593"/>
      <c r="PMK223" s="593"/>
      <c r="PML223" s="593"/>
      <c r="PMM223" s="593"/>
      <c r="PMN223" s="593"/>
      <c r="PMO223" s="593"/>
      <c r="PMP223" s="593"/>
      <c r="PMQ223" s="593"/>
      <c r="PMR223" s="593"/>
      <c r="PMS223" s="593"/>
      <c r="PMT223" s="593"/>
      <c r="PMU223" s="593"/>
      <c r="PMV223" s="593"/>
      <c r="PMW223" s="593"/>
      <c r="PMX223" s="593"/>
      <c r="PMY223" s="593"/>
      <c r="PMZ223" s="593"/>
      <c r="PNA223" s="593"/>
      <c r="PNB223" s="593"/>
      <c r="PNC223" s="593"/>
      <c r="PND223" s="593"/>
      <c r="PNE223" s="593"/>
      <c r="PNF223" s="593"/>
      <c r="PNG223" s="593"/>
      <c r="PNH223" s="593"/>
      <c r="PNI223" s="593"/>
      <c r="PNJ223" s="593"/>
      <c r="PNK223" s="593"/>
      <c r="PNL223" s="593"/>
      <c r="PNM223" s="593"/>
      <c r="PNN223" s="593"/>
      <c r="PNO223" s="593"/>
      <c r="PNP223" s="593"/>
      <c r="PNQ223" s="593"/>
      <c r="PNR223" s="593"/>
      <c r="PNS223" s="593"/>
      <c r="PNT223" s="593"/>
      <c r="PNU223" s="593"/>
      <c r="PNV223" s="593"/>
      <c r="PNW223" s="593"/>
      <c r="PNX223" s="593"/>
      <c r="PNY223" s="593"/>
      <c r="PNZ223" s="593"/>
      <c r="POA223" s="593"/>
      <c r="POB223" s="593"/>
      <c r="POC223" s="593"/>
      <c r="POD223" s="593"/>
      <c r="POE223" s="593"/>
      <c r="POF223" s="593"/>
      <c r="POG223" s="593"/>
      <c r="POH223" s="593"/>
      <c r="POI223" s="593"/>
      <c r="POJ223" s="593"/>
      <c r="POK223" s="593"/>
      <c r="POL223" s="593"/>
      <c r="POM223" s="593"/>
      <c r="PON223" s="593"/>
      <c r="POO223" s="593"/>
      <c r="POP223" s="593"/>
      <c r="POQ223" s="593"/>
      <c r="POR223" s="593"/>
      <c r="POS223" s="593"/>
      <c r="POT223" s="593"/>
      <c r="POU223" s="593"/>
      <c r="POV223" s="593"/>
      <c r="POW223" s="593"/>
      <c r="POX223" s="593"/>
      <c r="POY223" s="593"/>
      <c r="POZ223" s="593"/>
      <c r="PPA223" s="593"/>
      <c r="PPB223" s="593"/>
      <c r="PPC223" s="593"/>
      <c r="PPD223" s="593"/>
      <c r="PPE223" s="593"/>
      <c r="PPF223" s="593"/>
      <c r="PPG223" s="593"/>
      <c r="PPH223" s="593"/>
      <c r="PPI223" s="593"/>
      <c r="PPJ223" s="593"/>
      <c r="PPK223" s="593"/>
      <c r="PPL223" s="593"/>
      <c r="PPM223" s="593"/>
      <c r="PPN223" s="593"/>
      <c r="PPO223" s="593"/>
      <c r="PPP223" s="593"/>
      <c r="PPQ223" s="593"/>
      <c r="PPR223" s="593"/>
      <c r="PPS223" s="593"/>
      <c r="PPT223" s="593"/>
      <c r="PPU223" s="593"/>
      <c r="PPV223" s="593"/>
      <c r="PPW223" s="593"/>
      <c r="PPX223" s="593"/>
      <c r="PPY223" s="593"/>
      <c r="PPZ223" s="593"/>
      <c r="PQA223" s="593"/>
      <c r="PQB223" s="593"/>
      <c r="PQC223" s="593"/>
      <c r="PQD223" s="593"/>
      <c r="PQE223" s="593"/>
      <c r="PQF223" s="593"/>
      <c r="PQG223" s="593"/>
      <c r="PQH223" s="593"/>
      <c r="PQI223" s="593"/>
      <c r="PQJ223" s="593"/>
      <c r="PQK223" s="593"/>
      <c r="PQL223" s="593"/>
      <c r="PQM223" s="593"/>
      <c r="PQN223" s="593"/>
      <c r="PQO223" s="593"/>
      <c r="PQP223" s="593"/>
      <c r="PQQ223" s="593"/>
      <c r="PQR223" s="593"/>
      <c r="PQS223" s="593"/>
      <c r="PQT223" s="593"/>
      <c r="PQU223" s="593"/>
      <c r="PQV223" s="593"/>
      <c r="PQW223" s="593"/>
      <c r="PQX223" s="593"/>
      <c r="PQY223" s="593"/>
      <c r="PQZ223" s="593"/>
      <c r="PRA223" s="593"/>
      <c r="PRB223" s="593"/>
      <c r="PRC223" s="593"/>
      <c r="PRD223" s="593"/>
      <c r="PRE223" s="593"/>
      <c r="PRF223" s="593"/>
      <c r="PRG223" s="593"/>
      <c r="PRH223" s="593"/>
      <c r="PRI223" s="593"/>
      <c r="PRJ223" s="593"/>
      <c r="PRK223" s="593"/>
      <c r="PRL223" s="593"/>
      <c r="PRM223" s="593"/>
      <c r="PRN223" s="593"/>
      <c r="PRO223" s="593"/>
      <c r="PRP223" s="593"/>
      <c r="PRQ223" s="593"/>
      <c r="PRR223" s="593"/>
      <c r="PRS223" s="593"/>
      <c r="PRT223" s="593"/>
      <c r="PRU223" s="593"/>
      <c r="PRV223" s="593"/>
      <c r="PRW223" s="593"/>
      <c r="PRX223" s="593"/>
      <c r="PRY223" s="593"/>
      <c r="PRZ223" s="593"/>
      <c r="PSA223" s="593"/>
      <c r="PSB223" s="593"/>
      <c r="PSC223" s="593"/>
      <c r="PSD223" s="593"/>
      <c r="PSE223" s="593"/>
      <c r="PSF223" s="593"/>
      <c r="PSG223" s="593"/>
      <c r="PSH223" s="593"/>
      <c r="PSI223" s="593"/>
      <c r="PSJ223" s="593"/>
      <c r="PSK223" s="593"/>
      <c r="PSL223" s="593"/>
      <c r="PSM223" s="593"/>
      <c r="PSN223" s="593"/>
      <c r="PSO223" s="593"/>
      <c r="PSP223" s="593"/>
      <c r="PSQ223" s="593"/>
      <c r="PSR223" s="593"/>
      <c r="PSS223" s="593"/>
      <c r="PST223" s="593"/>
      <c r="PSU223" s="593"/>
      <c r="PSV223" s="593"/>
      <c r="PSW223" s="593"/>
      <c r="PSX223" s="593"/>
      <c r="PSY223" s="593"/>
      <c r="PSZ223" s="593"/>
      <c r="PTA223" s="593"/>
      <c r="PTB223" s="593"/>
      <c r="PTC223" s="593"/>
      <c r="PTD223" s="593"/>
      <c r="PTE223" s="593"/>
      <c r="PTF223" s="593"/>
      <c r="PTG223" s="593"/>
      <c r="PTH223" s="593"/>
      <c r="PTI223" s="593"/>
      <c r="PTJ223" s="593"/>
      <c r="PTK223" s="593"/>
      <c r="PTL223" s="593"/>
      <c r="PTM223" s="593"/>
      <c r="PTN223" s="593"/>
      <c r="PTO223" s="593"/>
      <c r="PTP223" s="593"/>
      <c r="PTQ223" s="593"/>
      <c r="PTR223" s="593"/>
      <c r="PTS223" s="593"/>
      <c r="PTT223" s="593"/>
      <c r="PTU223" s="593"/>
      <c r="PTV223" s="593"/>
      <c r="PTW223" s="593"/>
      <c r="PTX223" s="593"/>
      <c r="PTY223" s="593"/>
      <c r="PTZ223" s="593"/>
      <c r="PUA223" s="593"/>
      <c r="PUB223" s="593"/>
      <c r="PUC223" s="593"/>
      <c r="PUD223" s="593"/>
      <c r="PUE223" s="593"/>
      <c r="PUF223" s="593"/>
      <c r="PUG223" s="593"/>
      <c r="PUH223" s="593"/>
      <c r="PUI223" s="593"/>
      <c r="PUJ223" s="593"/>
      <c r="PUK223" s="593"/>
      <c r="PUL223" s="593"/>
      <c r="PUM223" s="593"/>
      <c r="PUN223" s="593"/>
      <c r="PUO223" s="593"/>
      <c r="PUP223" s="593"/>
      <c r="PUQ223" s="593"/>
      <c r="PUR223" s="593"/>
      <c r="PUS223" s="593"/>
      <c r="PUT223" s="593"/>
      <c r="PUU223" s="593"/>
      <c r="PUV223" s="593"/>
      <c r="PUW223" s="593"/>
      <c r="PUX223" s="593"/>
      <c r="PUY223" s="593"/>
      <c r="PUZ223" s="593"/>
      <c r="PVA223" s="593"/>
      <c r="PVB223" s="593"/>
      <c r="PVC223" s="593"/>
      <c r="PVD223" s="593"/>
      <c r="PVE223" s="593"/>
      <c r="PVF223" s="593"/>
      <c r="PVG223" s="593"/>
      <c r="PVH223" s="593"/>
      <c r="PVI223" s="593"/>
      <c r="PVJ223" s="593"/>
      <c r="PVK223" s="593"/>
      <c r="PVL223" s="593"/>
      <c r="PVM223" s="593"/>
      <c r="PVN223" s="593"/>
      <c r="PVO223" s="593"/>
      <c r="PVP223" s="593"/>
      <c r="PVQ223" s="593"/>
      <c r="PVR223" s="593"/>
      <c r="PVS223" s="593"/>
      <c r="PVT223" s="593"/>
      <c r="PVU223" s="593"/>
      <c r="PVV223" s="593"/>
      <c r="PVW223" s="593"/>
      <c r="PVX223" s="593"/>
      <c r="PVY223" s="593"/>
      <c r="PVZ223" s="593"/>
      <c r="PWA223" s="593"/>
      <c r="PWB223" s="593"/>
      <c r="PWC223" s="593"/>
      <c r="PWD223" s="593"/>
      <c r="PWE223" s="593"/>
      <c r="PWF223" s="593"/>
      <c r="PWG223" s="593"/>
      <c r="PWH223" s="593"/>
      <c r="PWI223" s="593"/>
      <c r="PWJ223" s="593"/>
      <c r="PWK223" s="593"/>
      <c r="PWL223" s="593"/>
      <c r="PWM223" s="593"/>
      <c r="PWN223" s="593"/>
      <c r="PWO223" s="593"/>
      <c r="PWP223" s="593"/>
      <c r="PWQ223" s="593"/>
      <c r="PWR223" s="593"/>
      <c r="PWS223" s="593"/>
      <c r="PWT223" s="593"/>
      <c r="PWU223" s="593"/>
      <c r="PWV223" s="593"/>
      <c r="PWW223" s="593"/>
      <c r="PWX223" s="593"/>
      <c r="PWY223" s="593"/>
      <c r="PWZ223" s="593"/>
      <c r="PXA223" s="593"/>
      <c r="PXB223" s="593"/>
      <c r="PXC223" s="593"/>
      <c r="PXD223" s="593"/>
      <c r="PXE223" s="593"/>
      <c r="PXF223" s="593"/>
      <c r="PXG223" s="593"/>
      <c r="PXH223" s="593"/>
      <c r="PXI223" s="593"/>
      <c r="PXJ223" s="593"/>
      <c r="PXK223" s="593"/>
      <c r="PXL223" s="593"/>
      <c r="PXM223" s="593"/>
      <c r="PXN223" s="593"/>
      <c r="PXO223" s="593"/>
      <c r="PXP223" s="593"/>
      <c r="PXQ223" s="593"/>
      <c r="PXR223" s="593"/>
      <c r="PXS223" s="593"/>
      <c r="PXT223" s="593"/>
      <c r="PXU223" s="593"/>
      <c r="PXV223" s="593"/>
      <c r="PXW223" s="593"/>
      <c r="PXX223" s="593"/>
      <c r="PXY223" s="593"/>
      <c r="PXZ223" s="593"/>
      <c r="PYA223" s="593"/>
      <c r="PYB223" s="593"/>
      <c r="PYC223" s="593"/>
      <c r="PYD223" s="593"/>
      <c r="PYE223" s="593"/>
      <c r="PYF223" s="593"/>
      <c r="PYG223" s="593"/>
      <c r="PYH223" s="593"/>
      <c r="PYI223" s="593"/>
      <c r="PYJ223" s="593"/>
      <c r="PYK223" s="593"/>
      <c r="PYL223" s="593"/>
      <c r="PYM223" s="593"/>
      <c r="PYN223" s="593"/>
      <c r="PYO223" s="593"/>
      <c r="PYP223" s="593"/>
      <c r="PYQ223" s="593"/>
      <c r="PYR223" s="593"/>
      <c r="PYS223" s="593"/>
      <c r="PYT223" s="593"/>
      <c r="PYU223" s="593"/>
      <c r="PYV223" s="593"/>
      <c r="PYW223" s="593"/>
      <c r="PYX223" s="593"/>
      <c r="PYY223" s="593"/>
      <c r="PYZ223" s="593"/>
      <c r="PZA223" s="593"/>
      <c r="PZB223" s="593"/>
      <c r="PZC223" s="593"/>
      <c r="PZD223" s="593"/>
      <c r="PZE223" s="593"/>
      <c r="PZF223" s="593"/>
      <c r="PZG223" s="593"/>
      <c r="PZH223" s="593"/>
      <c r="PZI223" s="593"/>
      <c r="PZJ223" s="593"/>
      <c r="PZK223" s="593"/>
      <c r="PZL223" s="593"/>
      <c r="PZM223" s="593"/>
      <c r="PZN223" s="593"/>
      <c r="PZO223" s="593"/>
      <c r="PZP223" s="593"/>
      <c r="PZQ223" s="593"/>
      <c r="PZR223" s="593"/>
      <c r="PZS223" s="593"/>
      <c r="PZT223" s="593"/>
      <c r="PZU223" s="593"/>
      <c r="PZV223" s="593"/>
      <c r="PZW223" s="593"/>
      <c r="PZX223" s="593"/>
      <c r="PZY223" s="593"/>
      <c r="PZZ223" s="593"/>
      <c r="QAA223" s="593"/>
      <c r="QAB223" s="593"/>
      <c r="QAC223" s="593"/>
      <c r="QAD223" s="593"/>
      <c r="QAE223" s="593"/>
      <c r="QAF223" s="593"/>
      <c r="QAG223" s="593"/>
      <c r="QAH223" s="593"/>
      <c r="QAI223" s="593"/>
      <c r="QAJ223" s="593"/>
      <c r="QAK223" s="593"/>
      <c r="QAL223" s="593"/>
      <c r="QAM223" s="593"/>
      <c r="QAN223" s="593"/>
      <c r="QAO223" s="593"/>
      <c r="QAP223" s="593"/>
      <c r="QAQ223" s="593"/>
      <c r="QAR223" s="593"/>
      <c r="QAS223" s="593"/>
      <c r="QAT223" s="593"/>
      <c r="QAU223" s="593"/>
      <c r="QAV223" s="593"/>
      <c r="QAW223" s="593"/>
      <c r="QAX223" s="593"/>
      <c r="QAY223" s="593"/>
      <c r="QAZ223" s="593"/>
      <c r="QBA223" s="593"/>
      <c r="QBB223" s="593"/>
      <c r="QBC223" s="593"/>
      <c r="QBD223" s="593"/>
      <c r="QBE223" s="593"/>
      <c r="QBF223" s="593"/>
      <c r="QBG223" s="593"/>
      <c r="QBH223" s="593"/>
      <c r="QBI223" s="593"/>
      <c r="QBJ223" s="593"/>
      <c r="QBK223" s="593"/>
      <c r="QBL223" s="593"/>
      <c r="QBM223" s="593"/>
      <c r="QBN223" s="593"/>
      <c r="QBO223" s="593"/>
      <c r="QBP223" s="593"/>
      <c r="QBQ223" s="593"/>
      <c r="QBR223" s="593"/>
      <c r="QBS223" s="593"/>
      <c r="QBT223" s="593"/>
      <c r="QBU223" s="593"/>
      <c r="QBV223" s="593"/>
      <c r="QBW223" s="593"/>
      <c r="QBX223" s="593"/>
      <c r="QBY223" s="593"/>
      <c r="QBZ223" s="593"/>
      <c r="QCA223" s="593"/>
      <c r="QCB223" s="593"/>
      <c r="QCC223" s="593"/>
      <c r="QCD223" s="593"/>
      <c r="QCE223" s="593"/>
      <c r="QCF223" s="593"/>
      <c r="QCG223" s="593"/>
      <c r="QCH223" s="593"/>
      <c r="QCI223" s="593"/>
      <c r="QCJ223" s="593"/>
      <c r="QCK223" s="593"/>
      <c r="QCL223" s="593"/>
      <c r="QCM223" s="593"/>
      <c r="QCN223" s="593"/>
      <c r="QCO223" s="593"/>
      <c r="QCP223" s="593"/>
      <c r="QCQ223" s="593"/>
      <c r="QCR223" s="593"/>
      <c r="QCS223" s="593"/>
      <c r="QCT223" s="593"/>
      <c r="QCU223" s="593"/>
      <c r="QCV223" s="593"/>
      <c r="QCW223" s="593"/>
      <c r="QCX223" s="593"/>
      <c r="QCY223" s="593"/>
      <c r="QCZ223" s="593"/>
      <c r="QDA223" s="593"/>
      <c r="QDB223" s="593"/>
      <c r="QDC223" s="593"/>
      <c r="QDD223" s="593"/>
      <c r="QDE223" s="593"/>
      <c r="QDF223" s="593"/>
      <c r="QDG223" s="593"/>
      <c r="QDH223" s="593"/>
      <c r="QDI223" s="593"/>
      <c r="QDJ223" s="593"/>
      <c r="QDK223" s="593"/>
      <c r="QDL223" s="593"/>
      <c r="QDM223" s="593"/>
      <c r="QDN223" s="593"/>
      <c r="QDO223" s="593"/>
      <c r="QDP223" s="593"/>
      <c r="QDQ223" s="593"/>
      <c r="QDR223" s="593"/>
      <c r="QDS223" s="593"/>
      <c r="QDT223" s="593"/>
      <c r="QDU223" s="593"/>
      <c r="QDV223" s="593"/>
      <c r="QDW223" s="593"/>
      <c r="QDX223" s="593"/>
      <c r="QDY223" s="593"/>
      <c r="QDZ223" s="593"/>
      <c r="QEA223" s="593"/>
      <c r="QEB223" s="593"/>
      <c r="QEC223" s="593"/>
      <c r="QED223" s="593"/>
      <c r="QEE223" s="593"/>
      <c r="QEF223" s="593"/>
      <c r="QEG223" s="593"/>
      <c r="QEH223" s="593"/>
      <c r="QEI223" s="593"/>
      <c r="QEJ223" s="593"/>
      <c r="QEK223" s="593"/>
      <c r="QEL223" s="593"/>
      <c r="QEM223" s="593"/>
      <c r="QEN223" s="593"/>
      <c r="QEO223" s="593"/>
      <c r="QEP223" s="593"/>
      <c r="QEQ223" s="593"/>
      <c r="QER223" s="593"/>
      <c r="QES223" s="593"/>
      <c r="QET223" s="593"/>
      <c r="QEU223" s="593"/>
      <c r="QEV223" s="593"/>
      <c r="QEW223" s="593"/>
      <c r="QEX223" s="593"/>
      <c r="QEY223" s="593"/>
      <c r="QEZ223" s="593"/>
      <c r="QFA223" s="593"/>
      <c r="QFB223" s="593"/>
      <c r="QFC223" s="593"/>
      <c r="QFD223" s="593"/>
      <c r="QFE223" s="593"/>
      <c r="QFF223" s="593"/>
      <c r="QFG223" s="593"/>
      <c r="QFH223" s="593"/>
      <c r="QFI223" s="593"/>
      <c r="QFJ223" s="593"/>
      <c r="QFK223" s="593"/>
      <c r="QFL223" s="593"/>
      <c r="QFM223" s="593"/>
      <c r="QFN223" s="593"/>
      <c r="QFO223" s="593"/>
      <c r="QFP223" s="593"/>
      <c r="QFQ223" s="593"/>
      <c r="QFR223" s="593"/>
      <c r="QFS223" s="593"/>
      <c r="QFT223" s="593"/>
      <c r="QFU223" s="593"/>
      <c r="QFV223" s="593"/>
      <c r="QFW223" s="593"/>
      <c r="QFX223" s="593"/>
      <c r="QFY223" s="593"/>
      <c r="QFZ223" s="593"/>
      <c r="QGA223" s="593"/>
      <c r="QGB223" s="593"/>
      <c r="QGC223" s="593"/>
      <c r="QGD223" s="593"/>
      <c r="QGE223" s="593"/>
      <c r="QGF223" s="593"/>
      <c r="QGG223" s="593"/>
      <c r="QGH223" s="593"/>
      <c r="QGI223" s="593"/>
      <c r="QGJ223" s="593"/>
      <c r="QGK223" s="593"/>
      <c r="QGL223" s="593"/>
      <c r="QGM223" s="593"/>
      <c r="QGN223" s="593"/>
      <c r="QGO223" s="593"/>
      <c r="QGP223" s="593"/>
      <c r="QGQ223" s="593"/>
      <c r="QGR223" s="593"/>
      <c r="QGS223" s="593"/>
      <c r="QGT223" s="593"/>
      <c r="QGU223" s="593"/>
      <c r="QGV223" s="593"/>
      <c r="QGW223" s="593"/>
      <c r="QGX223" s="593"/>
      <c r="QGY223" s="593"/>
      <c r="QGZ223" s="593"/>
      <c r="QHA223" s="593"/>
      <c r="QHB223" s="593"/>
      <c r="QHC223" s="593"/>
      <c r="QHD223" s="593"/>
      <c r="QHE223" s="593"/>
      <c r="QHF223" s="593"/>
      <c r="QHG223" s="593"/>
      <c r="QHH223" s="593"/>
      <c r="QHI223" s="593"/>
      <c r="QHJ223" s="593"/>
      <c r="QHK223" s="593"/>
      <c r="QHL223" s="593"/>
      <c r="QHM223" s="593"/>
      <c r="QHN223" s="593"/>
      <c r="QHO223" s="593"/>
      <c r="QHP223" s="593"/>
      <c r="QHQ223" s="593"/>
      <c r="QHR223" s="593"/>
      <c r="QHS223" s="593"/>
      <c r="QHT223" s="593"/>
      <c r="QHU223" s="593"/>
      <c r="QHV223" s="593"/>
      <c r="QHW223" s="593"/>
      <c r="QHX223" s="593"/>
      <c r="QHY223" s="593"/>
      <c r="QHZ223" s="593"/>
      <c r="QIA223" s="593"/>
      <c r="QIB223" s="593"/>
      <c r="QIC223" s="593"/>
      <c r="QID223" s="593"/>
      <c r="QIE223" s="593"/>
      <c r="QIF223" s="593"/>
      <c r="QIG223" s="593"/>
      <c r="QIH223" s="593"/>
      <c r="QII223" s="593"/>
      <c r="QIJ223" s="593"/>
      <c r="QIK223" s="593"/>
      <c r="QIL223" s="593"/>
      <c r="QIM223" s="593"/>
      <c r="QIN223" s="593"/>
      <c r="QIO223" s="593"/>
      <c r="QIP223" s="593"/>
      <c r="QIQ223" s="593"/>
      <c r="QIR223" s="593"/>
      <c r="QIS223" s="593"/>
      <c r="QIT223" s="593"/>
      <c r="QIU223" s="593"/>
      <c r="QIV223" s="593"/>
      <c r="QIW223" s="593"/>
      <c r="QIX223" s="593"/>
      <c r="QIY223" s="593"/>
      <c r="QIZ223" s="593"/>
      <c r="QJA223" s="593"/>
      <c r="QJB223" s="593"/>
      <c r="QJC223" s="593"/>
      <c r="QJD223" s="593"/>
      <c r="QJE223" s="593"/>
      <c r="QJF223" s="593"/>
      <c r="QJG223" s="593"/>
      <c r="QJH223" s="593"/>
      <c r="QJI223" s="593"/>
      <c r="QJJ223" s="593"/>
      <c r="QJK223" s="593"/>
      <c r="QJL223" s="593"/>
      <c r="QJM223" s="593"/>
      <c r="QJN223" s="593"/>
      <c r="QJO223" s="593"/>
      <c r="QJP223" s="593"/>
      <c r="QJQ223" s="593"/>
      <c r="QJR223" s="593"/>
      <c r="QJS223" s="593"/>
      <c r="QJT223" s="593"/>
      <c r="QJU223" s="593"/>
      <c r="QJV223" s="593"/>
      <c r="QJW223" s="593"/>
      <c r="QJX223" s="593"/>
      <c r="QJY223" s="593"/>
      <c r="QJZ223" s="593"/>
      <c r="QKA223" s="593"/>
      <c r="QKB223" s="593"/>
      <c r="QKC223" s="593"/>
      <c r="QKD223" s="593"/>
      <c r="QKE223" s="593"/>
      <c r="QKF223" s="593"/>
      <c r="QKG223" s="593"/>
      <c r="QKH223" s="593"/>
      <c r="QKI223" s="593"/>
      <c r="QKJ223" s="593"/>
      <c r="QKK223" s="593"/>
      <c r="QKL223" s="593"/>
      <c r="QKM223" s="593"/>
      <c r="QKN223" s="593"/>
      <c r="QKO223" s="593"/>
      <c r="QKP223" s="593"/>
      <c r="QKQ223" s="593"/>
      <c r="QKR223" s="593"/>
      <c r="QKS223" s="593"/>
      <c r="QKT223" s="593"/>
      <c r="QKU223" s="593"/>
      <c r="QKV223" s="593"/>
      <c r="QKW223" s="593"/>
      <c r="QKX223" s="593"/>
      <c r="QKY223" s="593"/>
      <c r="QKZ223" s="593"/>
      <c r="QLA223" s="593"/>
      <c r="QLB223" s="593"/>
      <c r="QLC223" s="593"/>
      <c r="QLD223" s="593"/>
      <c r="QLE223" s="593"/>
      <c r="QLF223" s="593"/>
      <c r="QLG223" s="593"/>
      <c r="QLH223" s="593"/>
      <c r="QLI223" s="593"/>
      <c r="QLJ223" s="593"/>
      <c r="QLK223" s="593"/>
      <c r="QLL223" s="593"/>
      <c r="QLM223" s="593"/>
      <c r="QLN223" s="593"/>
      <c r="QLO223" s="593"/>
      <c r="QLP223" s="593"/>
      <c r="QLQ223" s="593"/>
      <c r="QLR223" s="593"/>
      <c r="QLS223" s="593"/>
      <c r="QLT223" s="593"/>
      <c r="QLU223" s="593"/>
      <c r="QLV223" s="593"/>
      <c r="QLW223" s="593"/>
      <c r="QLX223" s="593"/>
      <c r="QLY223" s="593"/>
      <c r="QLZ223" s="593"/>
      <c r="QMA223" s="593"/>
      <c r="QMB223" s="593"/>
      <c r="QMC223" s="593"/>
      <c r="QMD223" s="593"/>
      <c r="QME223" s="593"/>
      <c r="QMF223" s="593"/>
      <c r="QMG223" s="593"/>
      <c r="QMH223" s="593"/>
      <c r="QMI223" s="593"/>
      <c r="QMJ223" s="593"/>
      <c r="QMK223" s="593"/>
      <c r="QML223" s="593"/>
      <c r="QMM223" s="593"/>
      <c r="QMN223" s="593"/>
      <c r="QMO223" s="593"/>
      <c r="QMP223" s="593"/>
      <c r="QMQ223" s="593"/>
      <c r="QMR223" s="593"/>
      <c r="QMS223" s="593"/>
      <c r="QMT223" s="593"/>
      <c r="QMU223" s="593"/>
      <c r="QMV223" s="593"/>
      <c r="QMW223" s="593"/>
      <c r="QMX223" s="593"/>
      <c r="QMY223" s="593"/>
      <c r="QMZ223" s="593"/>
      <c r="QNA223" s="593"/>
      <c r="QNB223" s="593"/>
      <c r="QNC223" s="593"/>
      <c r="QND223" s="593"/>
      <c r="QNE223" s="593"/>
      <c r="QNF223" s="593"/>
      <c r="QNG223" s="593"/>
      <c r="QNH223" s="593"/>
      <c r="QNI223" s="593"/>
      <c r="QNJ223" s="593"/>
      <c r="QNK223" s="593"/>
      <c r="QNL223" s="593"/>
      <c r="QNM223" s="593"/>
      <c r="QNN223" s="593"/>
      <c r="QNO223" s="593"/>
      <c r="QNP223" s="593"/>
      <c r="QNQ223" s="593"/>
      <c r="QNR223" s="593"/>
      <c r="QNS223" s="593"/>
      <c r="QNT223" s="593"/>
      <c r="QNU223" s="593"/>
      <c r="QNV223" s="593"/>
      <c r="QNW223" s="593"/>
      <c r="QNX223" s="593"/>
      <c r="QNY223" s="593"/>
      <c r="QNZ223" s="593"/>
      <c r="QOA223" s="593"/>
      <c r="QOB223" s="593"/>
      <c r="QOC223" s="593"/>
      <c r="QOD223" s="593"/>
      <c r="QOE223" s="593"/>
      <c r="QOF223" s="593"/>
      <c r="QOG223" s="593"/>
      <c r="QOH223" s="593"/>
      <c r="QOI223" s="593"/>
      <c r="QOJ223" s="593"/>
      <c r="QOK223" s="593"/>
      <c r="QOL223" s="593"/>
      <c r="QOM223" s="593"/>
      <c r="QON223" s="593"/>
      <c r="QOO223" s="593"/>
      <c r="QOP223" s="593"/>
      <c r="QOQ223" s="593"/>
      <c r="QOR223" s="593"/>
      <c r="QOS223" s="593"/>
      <c r="QOT223" s="593"/>
      <c r="QOU223" s="593"/>
      <c r="QOV223" s="593"/>
      <c r="QOW223" s="593"/>
      <c r="QOX223" s="593"/>
      <c r="QOY223" s="593"/>
      <c r="QOZ223" s="593"/>
      <c r="QPA223" s="593"/>
      <c r="QPB223" s="593"/>
      <c r="QPC223" s="593"/>
      <c r="QPD223" s="593"/>
      <c r="QPE223" s="593"/>
      <c r="QPF223" s="593"/>
      <c r="QPG223" s="593"/>
      <c r="QPH223" s="593"/>
      <c r="QPI223" s="593"/>
      <c r="QPJ223" s="593"/>
      <c r="QPK223" s="593"/>
      <c r="QPL223" s="593"/>
      <c r="QPM223" s="593"/>
      <c r="QPN223" s="593"/>
      <c r="QPO223" s="593"/>
      <c r="QPP223" s="593"/>
      <c r="QPQ223" s="593"/>
      <c r="QPR223" s="593"/>
      <c r="QPS223" s="593"/>
      <c r="QPT223" s="593"/>
      <c r="QPU223" s="593"/>
      <c r="QPV223" s="593"/>
      <c r="QPW223" s="593"/>
      <c r="QPX223" s="593"/>
      <c r="QPY223" s="593"/>
      <c r="QPZ223" s="593"/>
      <c r="QQA223" s="593"/>
      <c r="QQB223" s="593"/>
      <c r="QQC223" s="593"/>
      <c r="QQD223" s="593"/>
      <c r="QQE223" s="593"/>
      <c r="QQF223" s="593"/>
      <c r="QQG223" s="593"/>
      <c r="QQH223" s="593"/>
      <c r="QQI223" s="593"/>
      <c r="QQJ223" s="593"/>
      <c r="QQK223" s="593"/>
      <c r="QQL223" s="593"/>
      <c r="QQM223" s="593"/>
      <c r="QQN223" s="593"/>
      <c r="QQO223" s="593"/>
      <c r="QQP223" s="593"/>
      <c r="QQQ223" s="593"/>
      <c r="QQR223" s="593"/>
      <c r="QQS223" s="593"/>
      <c r="QQT223" s="593"/>
      <c r="QQU223" s="593"/>
      <c r="QQV223" s="593"/>
      <c r="QQW223" s="593"/>
      <c r="QQX223" s="593"/>
      <c r="QQY223" s="593"/>
      <c r="QQZ223" s="593"/>
      <c r="QRA223" s="593"/>
      <c r="QRB223" s="593"/>
      <c r="QRC223" s="593"/>
      <c r="QRD223" s="593"/>
      <c r="QRE223" s="593"/>
      <c r="QRF223" s="593"/>
      <c r="QRG223" s="593"/>
      <c r="QRH223" s="593"/>
      <c r="QRI223" s="593"/>
      <c r="QRJ223" s="593"/>
      <c r="QRK223" s="593"/>
      <c r="QRL223" s="593"/>
      <c r="QRM223" s="593"/>
      <c r="QRN223" s="593"/>
      <c r="QRO223" s="593"/>
      <c r="QRP223" s="593"/>
      <c r="QRQ223" s="593"/>
      <c r="QRR223" s="593"/>
      <c r="QRS223" s="593"/>
      <c r="QRT223" s="593"/>
      <c r="QRU223" s="593"/>
      <c r="QRV223" s="593"/>
      <c r="QRW223" s="593"/>
      <c r="QRX223" s="593"/>
      <c r="QRY223" s="593"/>
      <c r="QRZ223" s="593"/>
      <c r="QSA223" s="593"/>
      <c r="QSB223" s="593"/>
      <c r="QSC223" s="593"/>
      <c r="QSD223" s="593"/>
      <c r="QSE223" s="593"/>
      <c r="QSF223" s="593"/>
      <c r="QSG223" s="593"/>
      <c r="QSH223" s="593"/>
      <c r="QSI223" s="593"/>
      <c r="QSJ223" s="593"/>
      <c r="QSK223" s="593"/>
      <c r="QSL223" s="593"/>
      <c r="QSM223" s="593"/>
      <c r="QSN223" s="593"/>
      <c r="QSO223" s="593"/>
      <c r="QSP223" s="593"/>
      <c r="QSQ223" s="593"/>
      <c r="QSR223" s="593"/>
      <c r="QSS223" s="593"/>
      <c r="QST223" s="593"/>
      <c r="QSU223" s="593"/>
      <c r="QSV223" s="593"/>
      <c r="QSW223" s="593"/>
      <c r="QSX223" s="593"/>
      <c r="QSY223" s="593"/>
      <c r="QSZ223" s="593"/>
      <c r="QTA223" s="593"/>
      <c r="QTB223" s="593"/>
      <c r="QTC223" s="593"/>
      <c r="QTD223" s="593"/>
      <c r="QTE223" s="593"/>
      <c r="QTF223" s="593"/>
      <c r="QTG223" s="593"/>
      <c r="QTH223" s="593"/>
      <c r="QTI223" s="593"/>
      <c r="QTJ223" s="593"/>
      <c r="QTK223" s="593"/>
      <c r="QTL223" s="593"/>
      <c r="QTM223" s="593"/>
      <c r="QTN223" s="593"/>
      <c r="QTO223" s="593"/>
      <c r="QTP223" s="593"/>
      <c r="QTQ223" s="593"/>
      <c r="QTR223" s="593"/>
      <c r="QTS223" s="593"/>
      <c r="QTT223" s="593"/>
      <c r="QTU223" s="593"/>
      <c r="QTV223" s="593"/>
      <c r="QTW223" s="593"/>
      <c r="QTX223" s="593"/>
      <c r="QTY223" s="593"/>
      <c r="QTZ223" s="593"/>
      <c r="QUA223" s="593"/>
      <c r="QUB223" s="593"/>
      <c r="QUC223" s="593"/>
      <c r="QUD223" s="593"/>
      <c r="QUE223" s="593"/>
      <c r="QUF223" s="593"/>
      <c r="QUG223" s="593"/>
      <c r="QUH223" s="593"/>
      <c r="QUI223" s="593"/>
      <c r="QUJ223" s="593"/>
      <c r="QUK223" s="593"/>
      <c r="QUL223" s="593"/>
      <c r="QUM223" s="593"/>
      <c r="QUN223" s="593"/>
      <c r="QUO223" s="593"/>
      <c r="QUP223" s="593"/>
      <c r="QUQ223" s="593"/>
      <c r="QUR223" s="593"/>
      <c r="QUS223" s="593"/>
      <c r="QUT223" s="593"/>
      <c r="QUU223" s="593"/>
      <c r="QUV223" s="593"/>
      <c r="QUW223" s="593"/>
      <c r="QUX223" s="593"/>
      <c r="QUY223" s="593"/>
      <c r="QUZ223" s="593"/>
      <c r="QVA223" s="593"/>
      <c r="QVB223" s="593"/>
      <c r="QVC223" s="593"/>
      <c r="QVD223" s="593"/>
      <c r="QVE223" s="593"/>
      <c r="QVF223" s="593"/>
      <c r="QVG223" s="593"/>
      <c r="QVH223" s="593"/>
      <c r="QVI223" s="593"/>
      <c r="QVJ223" s="593"/>
      <c r="QVK223" s="593"/>
      <c r="QVL223" s="593"/>
      <c r="QVM223" s="593"/>
      <c r="QVN223" s="593"/>
      <c r="QVO223" s="593"/>
      <c r="QVP223" s="593"/>
      <c r="QVQ223" s="593"/>
      <c r="QVR223" s="593"/>
      <c r="QVS223" s="593"/>
      <c r="QVT223" s="593"/>
      <c r="QVU223" s="593"/>
      <c r="QVV223" s="593"/>
      <c r="QVW223" s="593"/>
      <c r="QVX223" s="593"/>
      <c r="QVY223" s="593"/>
      <c r="QVZ223" s="593"/>
      <c r="QWA223" s="593"/>
      <c r="QWB223" s="593"/>
      <c r="QWC223" s="593"/>
      <c r="QWD223" s="593"/>
      <c r="QWE223" s="593"/>
      <c r="QWF223" s="593"/>
      <c r="QWG223" s="593"/>
      <c r="QWH223" s="593"/>
      <c r="QWI223" s="593"/>
      <c r="QWJ223" s="593"/>
      <c r="QWK223" s="593"/>
      <c r="QWL223" s="593"/>
      <c r="QWM223" s="593"/>
      <c r="QWN223" s="593"/>
      <c r="QWO223" s="593"/>
      <c r="QWP223" s="593"/>
      <c r="QWQ223" s="593"/>
      <c r="QWR223" s="593"/>
      <c r="QWS223" s="593"/>
      <c r="QWT223" s="593"/>
      <c r="QWU223" s="593"/>
      <c r="QWV223" s="593"/>
      <c r="QWW223" s="593"/>
      <c r="QWX223" s="593"/>
      <c r="QWY223" s="593"/>
      <c r="QWZ223" s="593"/>
      <c r="QXA223" s="593"/>
      <c r="QXB223" s="593"/>
      <c r="QXC223" s="593"/>
      <c r="QXD223" s="593"/>
      <c r="QXE223" s="593"/>
      <c r="QXF223" s="593"/>
      <c r="QXG223" s="593"/>
      <c r="QXH223" s="593"/>
      <c r="QXI223" s="593"/>
      <c r="QXJ223" s="593"/>
      <c r="QXK223" s="593"/>
      <c r="QXL223" s="593"/>
      <c r="QXM223" s="593"/>
      <c r="QXN223" s="593"/>
      <c r="QXO223" s="593"/>
      <c r="QXP223" s="593"/>
      <c r="QXQ223" s="593"/>
      <c r="QXR223" s="593"/>
      <c r="QXS223" s="593"/>
      <c r="QXT223" s="593"/>
      <c r="QXU223" s="593"/>
      <c r="QXV223" s="593"/>
      <c r="QXW223" s="593"/>
      <c r="QXX223" s="593"/>
      <c r="QXY223" s="593"/>
      <c r="QXZ223" s="593"/>
      <c r="QYA223" s="593"/>
      <c r="QYB223" s="593"/>
      <c r="QYC223" s="593"/>
      <c r="QYD223" s="593"/>
      <c r="QYE223" s="593"/>
      <c r="QYF223" s="593"/>
      <c r="QYG223" s="593"/>
      <c r="QYH223" s="593"/>
      <c r="QYI223" s="593"/>
      <c r="QYJ223" s="593"/>
      <c r="QYK223" s="593"/>
      <c r="QYL223" s="593"/>
      <c r="QYM223" s="593"/>
      <c r="QYN223" s="593"/>
      <c r="QYO223" s="593"/>
      <c r="QYP223" s="593"/>
      <c r="QYQ223" s="593"/>
      <c r="QYR223" s="593"/>
      <c r="QYS223" s="593"/>
      <c r="QYT223" s="593"/>
      <c r="QYU223" s="593"/>
      <c r="QYV223" s="593"/>
      <c r="QYW223" s="593"/>
      <c r="QYX223" s="593"/>
      <c r="QYY223" s="593"/>
      <c r="QYZ223" s="593"/>
      <c r="QZA223" s="593"/>
      <c r="QZB223" s="593"/>
      <c r="QZC223" s="593"/>
      <c r="QZD223" s="593"/>
      <c r="QZE223" s="593"/>
      <c r="QZF223" s="593"/>
      <c r="QZG223" s="593"/>
      <c r="QZH223" s="593"/>
      <c r="QZI223" s="593"/>
      <c r="QZJ223" s="593"/>
      <c r="QZK223" s="593"/>
      <c r="QZL223" s="593"/>
      <c r="QZM223" s="593"/>
      <c r="QZN223" s="593"/>
      <c r="QZO223" s="593"/>
      <c r="QZP223" s="593"/>
      <c r="QZQ223" s="593"/>
      <c r="QZR223" s="593"/>
      <c r="QZS223" s="593"/>
      <c r="QZT223" s="593"/>
      <c r="QZU223" s="593"/>
      <c r="QZV223" s="593"/>
      <c r="QZW223" s="593"/>
      <c r="QZX223" s="593"/>
      <c r="QZY223" s="593"/>
      <c r="QZZ223" s="593"/>
      <c r="RAA223" s="593"/>
      <c r="RAB223" s="593"/>
      <c r="RAC223" s="593"/>
      <c r="RAD223" s="593"/>
      <c r="RAE223" s="593"/>
      <c r="RAF223" s="593"/>
      <c r="RAG223" s="593"/>
      <c r="RAH223" s="593"/>
      <c r="RAI223" s="593"/>
      <c r="RAJ223" s="593"/>
      <c r="RAK223" s="593"/>
      <c r="RAL223" s="593"/>
      <c r="RAM223" s="593"/>
      <c r="RAN223" s="593"/>
      <c r="RAO223" s="593"/>
      <c r="RAP223" s="593"/>
      <c r="RAQ223" s="593"/>
      <c r="RAR223" s="593"/>
      <c r="RAS223" s="593"/>
      <c r="RAT223" s="593"/>
      <c r="RAU223" s="593"/>
      <c r="RAV223" s="593"/>
      <c r="RAW223" s="593"/>
      <c r="RAX223" s="593"/>
      <c r="RAY223" s="593"/>
      <c r="RAZ223" s="593"/>
      <c r="RBA223" s="593"/>
      <c r="RBB223" s="593"/>
      <c r="RBC223" s="593"/>
      <c r="RBD223" s="593"/>
      <c r="RBE223" s="593"/>
      <c r="RBF223" s="593"/>
      <c r="RBG223" s="593"/>
      <c r="RBH223" s="593"/>
      <c r="RBI223" s="593"/>
      <c r="RBJ223" s="593"/>
      <c r="RBK223" s="593"/>
      <c r="RBL223" s="593"/>
      <c r="RBM223" s="593"/>
      <c r="RBN223" s="593"/>
      <c r="RBO223" s="593"/>
      <c r="RBP223" s="593"/>
      <c r="RBQ223" s="593"/>
      <c r="RBR223" s="593"/>
      <c r="RBS223" s="593"/>
      <c r="RBT223" s="593"/>
      <c r="RBU223" s="593"/>
      <c r="RBV223" s="593"/>
      <c r="RBW223" s="593"/>
      <c r="RBX223" s="593"/>
      <c r="RBY223" s="593"/>
      <c r="RBZ223" s="593"/>
      <c r="RCA223" s="593"/>
      <c r="RCB223" s="593"/>
      <c r="RCC223" s="593"/>
      <c r="RCD223" s="593"/>
      <c r="RCE223" s="593"/>
      <c r="RCF223" s="593"/>
      <c r="RCG223" s="593"/>
      <c r="RCH223" s="593"/>
      <c r="RCI223" s="593"/>
      <c r="RCJ223" s="593"/>
      <c r="RCK223" s="593"/>
      <c r="RCL223" s="593"/>
      <c r="RCM223" s="593"/>
      <c r="RCN223" s="593"/>
      <c r="RCO223" s="593"/>
      <c r="RCP223" s="593"/>
      <c r="RCQ223" s="593"/>
      <c r="RCR223" s="593"/>
      <c r="RCS223" s="593"/>
      <c r="RCT223" s="593"/>
      <c r="RCU223" s="593"/>
      <c r="RCV223" s="593"/>
      <c r="RCW223" s="593"/>
      <c r="RCX223" s="593"/>
      <c r="RCY223" s="593"/>
      <c r="RCZ223" s="593"/>
      <c r="RDA223" s="593"/>
      <c r="RDB223" s="593"/>
      <c r="RDC223" s="593"/>
      <c r="RDD223" s="593"/>
      <c r="RDE223" s="593"/>
      <c r="RDF223" s="593"/>
      <c r="RDG223" s="593"/>
      <c r="RDH223" s="593"/>
      <c r="RDI223" s="593"/>
      <c r="RDJ223" s="593"/>
      <c r="RDK223" s="593"/>
      <c r="RDL223" s="593"/>
      <c r="RDM223" s="593"/>
      <c r="RDN223" s="593"/>
      <c r="RDO223" s="593"/>
      <c r="RDP223" s="593"/>
      <c r="RDQ223" s="593"/>
      <c r="RDR223" s="593"/>
      <c r="RDS223" s="593"/>
      <c r="RDT223" s="593"/>
      <c r="RDU223" s="593"/>
      <c r="RDV223" s="593"/>
      <c r="RDW223" s="593"/>
      <c r="RDX223" s="593"/>
      <c r="RDY223" s="593"/>
      <c r="RDZ223" s="593"/>
      <c r="REA223" s="593"/>
      <c r="REB223" s="593"/>
      <c r="REC223" s="593"/>
      <c r="RED223" s="593"/>
      <c r="REE223" s="593"/>
      <c r="REF223" s="593"/>
      <c r="REG223" s="593"/>
      <c r="REH223" s="593"/>
      <c r="REI223" s="593"/>
      <c r="REJ223" s="593"/>
      <c r="REK223" s="593"/>
      <c r="REL223" s="593"/>
      <c r="REM223" s="593"/>
      <c r="REN223" s="593"/>
      <c r="REO223" s="593"/>
      <c r="REP223" s="593"/>
      <c r="REQ223" s="593"/>
      <c r="RER223" s="593"/>
      <c r="RES223" s="593"/>
      <c r="RET223" s="593"/>
      <c r="REU223" s="593"/>
      <c r="REV223" s="593"/>
      <c r="REW223" s="593"/>
      <c r="REX223" s="593"/>
      <c r="REY223" s="593"/>
      <c r="REZ223" s="593"/>
      <c r="RFA223" s="593"/>
      <c r="RFB223" s="593"/>
      <c r="RFC223" s="593"/>
      <c r="RFD223" s="593"/>
      <c r="RFE223" s="593"/>
      <c r="RFF223" s="593"/>
      <c r="RFG223" s="593"/>
      <c r="RFH223" s="593"/>
      <c r="RFI223" s="593"/>
      <c r="RFJ223" s="593"/>
      <c r="RFK223" s="593"/>
      <c r="RFL223" s="593"/>
      <c r="RFM223" s="593"/>
      <c r="RFN223" s="593"/>
      <c r="RFO223" s="593"/>
      <c r="RFP223" s="593"/>
      <c r="RFQ223" s="593"/>
      <c r="RFR223" s="593"/>
      <c r="RFS223" s="593"/>
      <c r="RFT223" s="593"/>
      <c r="RFU223" s="593"/>
      <c r="RFV223" s="593"/>
      <c r="RFW223" s="593"/>
      <c r="RFX223" s="593"/>
      <c r="RFY223" s="593"/>
      <c r="RFZ223" s="593"/>
      <c r="RGA223" s="593"/>
      <c r="RGB223" s="593"/>
      <c r="RGC223" s="593"/>
      <c r="RGD223" s="593"/>
      <c r="RGE223" s="593"/>
      <c r="RGF223" s="593"/>
      <c r="RGG223" s="593"/>
      <c r="RGH223" s="593"/>
      <c r="RGI223" s="593"/>
      <c r="RGJ223" s="593"/>
      <c r="RGK223" s="593"/>
      <c r="RGL223" s="593"/>
      <c r="RGM223" s="593"/>
      <c r="RGN223" s="593"/>
      <c r="RGO223" s="593"/>
      <c r="RGP223" s="593"/>
      <c r="RGQ223" s="593"/>
      <c r="RGR223" s="593"/>
      <c r="RGS223" s="593"/>
      <c r="RGT223" s="593"/>
      <c r="RGU223" s="593"/>
      <c r="RGV223" s="593"/>
      <c r="RGW223" s="593"/>
      <c r="RGX223" s="593"/>
      <c r="RGY223" s="593"/>
      <c r="RGZ223" s="593"/>
      <c r="RHA223" s="593"/>
      <c r="RHB223" s="593"/>
      <c r="RHC223" s="593"/>
      <c r="RHD223" s="593"/>
      <c r="RHE223" s="593"/>
      <c r="RHF223" s="593"/>
      <c r="RHG223" s="593"/>
      <c r="RHH223" s="593"/>
      <c r="RHI223" s="593"/>
      <c r="RHJ223" s="593"/>
      <c r="RHK223" s="593"/>
      <c r="RHL223" s="593"/>
      <c r="RHM223" s="593"/>
      <c r="RHN223" s="593"/>
      <c r="RHO223" s="593"/>
      <c r="RHP223" s="593"/>
      <c r="RHQ223" s="593"/>
      <c r="RHR223" s="593"/>
      <c r="RHS223" s="593"/>
      <c r="RHT223" s="593"/>
      <c r="RHU223" s="593"/>
      <c r="RHV223" s="593"/>
      <c r="RHW223" s="593"/>
      <c r="RHX223" s="593"/>
      <c r="RHY223" s="593"/>
      <c r="RHZ223" s="593"/>
      <c r="RIA223" s="593"/>
      <c r="RIB223" s="593"/>
      <c r="RIC223" s="593"/>
      <c r="RID223" s="593"/>
      <c r="RIE223" s="593"/>
      <c r="RIF223" s="593"/>
      <c r="RIG223" s="593"/>
      <c r="RIH223" s="593"/>
      <c r="RII223" s="593"/>
      <c r="RIJ223" s="593"/>
      <c r="RIK223" s="593"/>
      <c r="RIL223" s="593"/>
      <c r="RIM223" s="593"/>
      <c r="RIN223" s="593"/>
      <c r="RIO223" s="593"/>
      <c r="RIP223" s="593"/>
      <c r="RIQ223" s="593"/>
      <c r="RIR223" s="593"/>
      <c r="RIS223" s="593"/>
      <c r="RIT223" s="593"/>
      <c r="RIU223" s="593"/>
      <c r="RIV223" s="593"/>
      <c r="RIW223" s="593"/>
      <c r="RIX223" s="593"/>
      <c r="RIY223" s="593"/>
      <c r="RIZ223" s="593"/>
      <c r="RJA223" s="593"/>
      <c r="RJB223" s="593"/>
      <c r="RJC223" s="593"/>
      <c r="RJD223" s="593"/>
      <c r="RJE223" s="593"/>
      <c r="RJF223" s="593"/>
      <c r="RJG223" s="593"/>
      <c r="RJH223" s="593"/>
      <c r="RJI223" s="593"/>
      <c r="RJJ223" s="593"/>
      <c r="RJK223" s="593"/>
      <c r="RJL223" s="593"/>
      <c r="RJM223" s="593"/>
      <c r="RJN223" s="593"/>
      <c r="RJO223" s="593"/>
      <c r="RJP223" s="593"/>
      <c r="RJQ223" s="593"/>
      <c r="RJR223" s="593"/>
      <c r="RJS223" s="593"/>
      <c r="RJT223" s="593"/>
      <c r="RJU223" s="593"/>
      <c r="RJV223" s="593"/>
      <c r="RJW223" s="593"/>
      <c r="RJX223" s="593"/>
      <c r="RJY223" s="593"/>
      <c r="RJZ223" s="593"/>
      <c r="RKA223" s="593"/>
      <c r="RKB223" s="593"/>
      <c r="RKC223" s="593"/>
      <c r="RKD223" s="593"/>
      <c r="RKE223" s="593"/>
      <c r="RKF223" s="593"/>
      <c r="RKG223" s="593"/>
      <c r="RKH223" s="593"/>
      <c r="RKI223" s="593"/>
      <c r="RKJ223" s="593"/>
      <c r="RKK223" s="593"/>
      <c r="RKL223" s="593"/>
      <c r="RKM223" s="593"/>
      <c r="RKN223" s="593"/>
      <c r="RKO223" s="593"/>
      <c r="RKP223" s="593"/>
      <c r="RKQ223" s="593"/>
      <c r="RKR223" s="593"/>
      <c r="RKS223" s="593"/>
      <c r="RKT223" s="593"/>
      <c r="RKU223" s="593"/>
      <c r="RKV223" s="593"/>
      <c r="RKW223" s="593"/>
      <c r="RKX223" s="593"/>
      <c r="RKY223" s="593"/>
      <c r="RKZ223" s="593"/>
      <c r="RLA223" s="593"/>
      <c r="RLB223" s="593"/>
      <c r="RLC223" s="593"/>
      <c r="RLD223" s="593"/>
      <c r="RLE223" s="593"/>
      <c r="RLF223" s="593"/>
      <c r="RLG223" s="593"/>
      <c r="RLH223" s="593"/>
      <c r="RLI223" s="593"/>
      <c r="RLJ223" s="593"/>
      <c r="RLK223" s="593"/>
      <c r="RLL223" s="593"/>
      <c r="RLM223" s="593"/>
      <c r="RLN223" s="593"/>
      <c r="RLO223" s="593"/>
      <c r="RLP223" s="593"/>
      <c r="RLQ223" s="593"/>
      <c r="RLR223" s="593"/>
      <c r="RLS223" s="593"/>
      <c r="RLT223" s="593"/>
      <c r="RLU223" s="593"/>
      <c r="RLV223" s="593"/>
      <c r="RLW223" s="593"/>
      <c r="RLX223" s="593"/>
      <c r="RLY223" s="593"/>
      <c r="RLZ223" s="593"/>
      <c r="RMA223" s="593"/>
      <c r="RMB223" s="593"/>
      <c r="RMC223" s="593"/>
      <c r="RMD223" s="593"/>
      <c r="RME223" s="593"/>
      <c r="RMF223" s="593"/>
      <c r="RMG223" s="593"/>
      <c r="RMH223" s="593"/>
      <c r="RMI223" s="593"/>
      <c r="RMJ223" s="593"/>
      <c r="RMK223" s="593"/>
      <c r="RML223" s="593"/>
      <c r="RMM223" s="593"/>
      <c r="RMN223" s="593"/>
      <c r="RMO223" s="593"/>
      <c r="RMP223" s="593"/>
      <c r="RMQ223" s="593"/>
      <c r="RMR223" s="593"/>
      <c r="RMS223" s="593"/>
      <c r="RMT223" s="593"/>
      <c r="RMU223" s="593"/>
      <c r="RMV223" s="593"/>
      <c r="RMW223" s="593"/>
      <c r="RMX223" s="593"/>
      <c r="RMY223" s="593"/>
      <c r="RMZ223" s="593"/>
      <c r="RNA223" s="593"/>
      <c r="RNB223" s="593"/>
      <c r="RNC223" s="593"/>
      <c r="RND223" s="593"/>
      <c r="RNE223" s="593"/>
      <c r="RNF223" s="593"/>
      <c r="RNG223" s="593"/>
      <c r="RNH223" s="593"/>
      <c r="RNI223" s="593"/>
      <c r="RNJ223" s="593"/>
      <c r="RNK223" s="593"/>
      <c r="RNL223" s="593"/>
      <c r="RNM223" s="593"/>
      <c r="RNN223" s="593"/>
      <c r="RNO223" s="593"/>
      <c r="RNP223" s="593"/>
      <c r="RNQ223" s="593"/>
      <c r="RNR223" s="593"/>
      <c r="RNS223" s="593"/>
      <c r="RNT223" s="593"/>
      <c r="RNU223" s="593"/>
      <c r="RNV223" s="593"/>
      <c r="RNW223" s="593"/>
      <c r="RNX223" s="593"/>
      <c r="RNY223" s="593"/>
      <c r="RNZ223" s="593"/>
      <c r="ROA223" s="593"/>
      <c r="ROB223" s="593"/>
      <c r="ROC223" s="593"/>
      <c r="ROD223" s="593"/>
      <c r="ROE223" s="593"/>
      <c r="ROF223" s="593"/>
      <c r="ROG223" s="593"/>
      <c r="ROH223" s="593"/>
      <c r="ROI223" s="593"/>
      <c r="ROJ223" s="593"/>
      <c r="ROK223" s="593"/>
      <c r="ROL223" s="593"/>
      <c r="ROM223" s="593"/>
      <c r="RON223" s="593"/>
      <c r="ROO223" s="593"/>
      <c r="ROP223" s="593"/>
      <c r="ROQ223" s="593"/>
      <c r="ROR223" s="593"/>
      <c r="ROS223" s="593"/>
      <c r="ROT223" s="593"/>
      <c r="ROU223" s="593"/>
      <c r="ROV223" s="593"/>
      <c r="ROW223" s="593"/>
      <c r="ROX223" s="593"/>
      <c r="ROY223" s="593"/>
      <c r="ROZ223" s="593"/>
      <c r="RPA223" s="593"/>
      <c r="RPB223" s="593"/>
      <c r="RPC223" s="593"/>
      <c r="RPD223" s="593"/>
      <c r="RPE223" s="593"/>
      <c r="RPF223" s="593"/>
      <c r="RPG223" s="593"/>
      <c r="RPH223" s="593"/>
      <c r="RPI223" s="593"/>
      <c r="RPJ223" s="593"/>
      <c r="RPK223" s="593"/>
      <c r="RPL223" s="593"/>
      <c r="RPM223" s="593"/>
      <c r="RPN223" s="593"/>
      <c r="RPO223" s="593"/>
      <c r="RPP223" s="593"/>
      <c r="RPQ223" s="593"/>
      <c r="RPR223" s="593"/>
      <c r="RPS223" s="593"/>
      <c r="RPT223" s="593"/>
      <c r="RPU223" s="593"/>
      <c r="RPV223" s="593"/>
      <c r="RPW223" s="593"/>
      <c r="RPX223" s="593"/>
      <c r="RPY223" s="593"/>
      <c r="RPZ223" s="593"/>
      <c r="RQA223" s="593"/>
      <c r="RQB223" s="593"/>
      <c r="RQC223" s="593"/>
      <c r="RQD223" s="593"/>
      <c r="RQE223" s="593"/>
      <c r="RQF223" s="593"/>
      <c r="RQG223" s="593"/>
      <c r="RQH223" s="593"/>
      <c r="RQI223" s="593"/>
      <c r="RQJ223" s="593"/>
      <c r="RQK223" s="593"/>
      <c r="RQL223" s="593"/>
      <c r="RQM223" s="593"/>
      <c r="RQN223" s="593"/>
      <c r="RQO223" s="593"/>
      <c r="RQP223" s="593"/>
      <c r="RQQ223" s="593"/>
      <c r="RQR223" s="593"/>
      <c r="RQS223" s="593"/>
      <c r="RQT223" s="593"/>
      <c r="RQU223" s="593"/>
      <c r="RQV223" s="593"/>
      <c r="RQW223" s="593"/>
      <c r="RQX223" s="593"/>
      <c r="RQY223" s="593"/>
      <c r="RQZ223" s="593"/>
      <c r="RRA223" s="593"/>
      <c r="RRB223" s="593"/>
      <c r="RRC223" s="593"/>
      <c r="RRD223" s="593"/>
      <c r="RRE223" s="593"/>
      <c r="RRF223" s="593"/>
      <c r="RRG223" s="593"/>
      <c r="RRH223" s="593"/>
      <c r="RRI223" s="593"/>
      <c r="RRJ223" s="593"/>
      <c r="RRK223" s="593"/>
      <c r="RRL223" s="593"/>
      <c r="RRM223" s="593"/>
      <c r="RRN223" s="593"/>
      <c r="RRO223" s="593"/>
      <c r="RRP223" s="593"/>
      <c r="RRQ223" s="593"/>
      <c r="RRR223" s="593"/>
      <c r="RRS223" s="593"/>
      <c r="RRT223" s="593"/>
      <c r="RRU223" s="593"/>
      <c r="RRV223" s="593"/>
      <c r="RRW223" s="593"/>
      <c r="RRX223" s="593"/>
      <c r="RRY223" s="593"/>
      <c r="RRZ223" s="593"/>
      <c r="RSA223" s="593"/>
      <c r="RSB223" s="593"/>
      <c r="RSC223" s="593"/>
      <c r="RSD223" s="593"/>
      <c r="RSE223" s="593"/>
      <c r="RSF223" s="593"/>
      <c r="RSG223" s="593"/>
      <c r="RSH223" s="593"/>
      <c r="RSI223" s="593"/>
      <c r="RSJ223" s="593"/>
      <c r="RSK223" s="593"/>
      <c r="RSL223" s="593"/>
      <c r="RSM223" s="593"/>
      <c r="RSN223" s="593"/>
      <c r="RSO223" s="593"/>
      <c r="RSP223" s="593"/>
      <c r="RSQ223" s="593"/>
      <c r="RSR223" s="593"/>
      <c r="RSS223" s="593"/>
      <c r="RST223" s="593"/>
      <c r="RSU223" s="593"/>
      <c r="RSV223" s="593"/>
      <c r="RSW223" s="593"/>
      <c r="RSX223" s="593"/>
      <c r="RSY223" s="593"/>
      <c r="RSZ223" s="593"/>
      <c r="RTA223" s="593"/>
      <c r="RTB223" s="593"/>
      <c r="RTC223" s="593"/>
      <c r="RTD223" s="593"/>
      <c r="RTE223" s="593"/>
      <c r="RTF223" s="593"/>
      <c r="RTG223" s="593"/>
      <c r="RTH223" s="593"/>
      <c r="RTI223" s="593"/>
      <c r="RTJ223" s="593"/>
      <c r="RTK223" s="593"/>
      <c r="RTL223" s="593"/>
      <c r="RTM223" s="593"/>
      <c r="RTN223" s="593"/>
      <c r="RTO223" s="593"/>
      <c r="RTP223" s="593"/>
      <c r="RTQ223" s="593"/>
      <c r="RTR223" s="593"/>
      <c r="RTS223" s="593"/>
      <c r="RTT223" s="593"/>
      <c r="RTU223" s="593"/>
      <c r="RTV223" s="593"/>
      <c r="RTW223" s="593"/>
      <c r="RTX223" s="593"/>
      <c r="RTY223" s="593"/>
      <c r="RTZ223" s="593"/>
      <c r="RUA223" s="593"/>
      <c r="RUB223" s="593"/>
      <c r="RUC223" s="593"/>
      <c r="RUD223" s="593"/>
      <c r="RUE223" s="593"/>
      <c r="RUF223" s="593"/>
      <c r="RUG223" s="593"/>
      <c r="RUH223" s="593"/>
      <c r="RUI223" s="593"/>
      <c r="RUJ223" s="593"/>
      <c r="RUK223" s="593"/>
      <c r="RUL223" s="593"/>
      <c r="RUM223" s="593"/>
      <c r="RUN223" s="593"/>
      <c r="RUO223" s="593"/>
      <c r="RUP223" s="593"/>
      <c r="RUQ223" s="593"/>
      <c r="RUR223" s="593"/>
      <c r="RUS223" s="593"/>
      <c r="RUT223" s="593"/>
      <c r="RUU223" s="593"/>
      <c r="RUV223" s="593"/>
      <c r="RUW223" s="593"/>
      <c r="RUX223" s="593"/>
      <c r="RUY223" s="593"/>
      <c r="RUZ223" s="593"/>
      <c r="RVA223" s="593"/>
      <c r="RVB223" s="593"/>
      <c r="RVC223" s="593"/>
      <c r="RVD223" s="593"/>
      <c r="RVE223" s="593"/>
      <c r="RVF223" s="593"/>
      <c r="RVG223" s="593"/>
      <c r="RVH223" s="593"/>
      <c r="RVI223" s="593"/>
      <c r="RVJ223" s="593"/>
      <c r="RVK223" s="593"/>
      <c r="RVL223" s="593"/>
      <c r="RVM223" s="593"/>
      <c r="RVN223" s="593"/>
      <c r="RVO223" s="593"/>
      <c r="RVP223" s="593"/>
      <c r="RVQ223" s="593"/>
      <c r="RVR223" s="593"/>
      <c r="RVS223" s="593"/>
      <c r="RVT223" s="593"/>
      <c r="RVU223" s="593"/>
      <c r="RVV223" s="593"/>
      <c r="RVW223" s="593"/>
      <c r="RVX223" s="593"/>
      <c r="RVY223" s="593"/>
      <c r="RVZ223" s="593"/>
      <c r="RWA223" s="593"/>
      <c r="RWB223" s="593"/>
      <c r="RWC223" s="593"/>
      <c r="RWD223" s="593"/>
      <c r="RWE223" s="593"/>
      <c r="RWF223" s="593"/>
      <c r="RWG223" s="593"/>
      <c r="RWH223" s="593"/>
      <c r="RWI223" s="593"/>
      <c r="RWJ223" s="593"/>
      <c r="RWK223" s="593"/>
      <c r="RWL223" s="593"/>
      <c r="RWM223" s="593"/>
      <c r="RWN223" s="593"/>
      <c r="RWO223" s="593"/>
      <c r="RWP223" s="593"/>
      <c r="RWQ223" s="593"/>
      <c r="RWR223" s="593"/>
      <c r="RWS223" s="593"/>
      <c r="RWT223" s="593"/>
      <c r="RWU223" s="593"/>
      <c r="RWV223" s="593"/>
      <c r="RWW223" s="593"/>
      <c r="RWX223" s="593"/>
      <c r="RWY223" s="593"/>
      <c r="RWZ223" s="593"/>
      <c r="RXA223" s="593"/>
      <c r="RXB223" s="593"/>
      <c r="RXC223" s="593"/>
      <c r="RXD223" s="593"/>
      <c r="RXE223" s="593"/>
      <c r="RXF223" s="593"/>
      <c r="RXG223" s="593"/>
      <c r="RXH223" s="593"/>
      <c r="RXI223" s="593"/>
      <c r="RXJ223" s="593"/>
      <c r="RXK223" s="593"/>
      <c r="RXL223" s="593"/>
      <c r="RXM223" s="593"/>
      <c r="RXN223" s="593"/>
      <c r="RXO223" s="593"/>
      <c r="RXP223" s="593"/>
      <c r="RXQ223" s="593"/>
      <c r="RXR223" s="593"/>
      <c r="RXS223" s="593"/>
      <c r="RXT223" s="593"/>
      <c r="RXU223" s="593"/>
      <c r="RXV223" s="593"/>
      <c r="RXW223" s="593"/>
      <c r="RXX223" s="593"/>
      <c r="RXY223" s="593"/>
      <c r="RXZ223" s="593"/>
      <c r="RYA223" s="593"/>
      <c r="RYB223" s="593"/>
      <c r="RYC223" s="593"/>
      <c r="RYD223" s="593"/>
      <c r="RYE223" s="593"/>
      <c r="RYF223" s="593"/>
      <c r="RYG223" s="593"/>
      <c r="RYH223" s="593"/>
      <c r="RYI223" s="593"/>
      <c r="RYJ223" s="593"/>
      <c r="RYK223" s="593"/>
      <c r="RYL223" s="593"/>
      <c r="RYM223" s="593"/>
      <c r="RYN223" s="593"/>
      <c r="RYO223" s="593"/>
      <c r="RYP223" s="593"/>
      <c r="RYQ223" s="593"/>
      <c r="RYR223" s="593"/>
      <c r="RYS223" s="593"/>
      <c r="RYT223" s="593"/>
      <c r="RYU223" s="593"/>
      <c r="RYV223" s="593"/>
      <c r="RYW223" s="593"/>
      <c r="RYX223" s="593"/>
      <c r="RYY223" s="593"/>
      <c r="RYZ223" s="593"/>
      <c r="RZA223" s="593"/>
      <c r="RZB223" s="593"/>
      <c r="RZC223" s="593"/>
      <c r="RZD223" s="593"/>
      <c r="RZE223" s="593"/>
      <c r="RZF223" s="593"/>
      <c r="RZG223" s="593"/>
      <c r="RZH223" s="593"/>
      <c r="RZI223" s="593"/>
      <c r="RZJ223" s="593"/>
      <c r="RZK223" s="593"/>
      <c r="RZL223" s="593"/>
      <c r="RZM223" s="593"/>
      <c r="RZN223" s="593"/>
      <c r="RZO223" s="593"/>
      <c r="RZP223" s="593"/>
      <c r="RZQ223" s="593"/>
      <c r="RZR223" s="593"/>
      <c r="RZS223" s="593"/>
      <c r="RZT223" s="593"/>
      <c r="RZU223" s="593"/>
      <c r="RZV223" s="593"/>
      <c r="RZW223" s="593"/>
      <c r="RZX223" s="593"/>
      <c r="RZY223" s="593"/>
      <c r="RZZ223" s="593"/>
      <c r="SAA223" s="593"/>
      <c r="SAB223" s="593"/>
      <c r="SAC223" s="593"/>
      <c r="SAD223" s="593"/>
      <c r="SAE223" s="593"/>
      <c r="SAF223" s="593"/>
      <c r="SAG223" s="593"/>
      <c r="SAH223" s="593"/>
      <c r="SAI223" s="593"/>
      <c r="SAJ223" s="593"/>
      <c r="SAK223" s="593"/>
      <c r="SAL223" s="593"/>
      <c r="SAM223" s="593"/>
      <c r="SAN223" s="593"/>
      <c r="SAO223" s="593"/>
      <c r="SAP223" s="593"/>
      <c r="SAQ223" s="593"/>
      <c r="SAR223" s="593"/>
      <c r="SAS223" s="593"/>
      <c r="SAT223" s="593"/>
      <c r="SAU223" s="593"/>
      <c r="SAV223" s="593"/>
      <c r="SAW223" s="593"/>
      <c r="SAX223" s="593"/>
      <c r="SAY223" s="593"/>
      <c r="SAZ223" s="593"/>
      <c r="SBA223" s="593"/>
      <c r="SBB223" s="593"/>
      <c r="SBC223" s="593"/>
      <c r="SBD223" s="593"/>
      <c r="SBE223" s="593"/>
      <c r="SBF223" s="593"/>
      <c r="SBG223" s="593"/>
      <c r="SBH223" s="593"/>
      <c r="SBI223" s="593"/>
      <c r="SBJ223" s="593"/>
      <c r="SBK223" s="593"/>
      <c r="SBL223" s="593"/>
      <c r="SBM223" s="593"/>
      <c r="SBN223" s="593"/>
      <c r="SBO223" s="593"/>
      <c r="SBP223" s="593"/>
      <c r="SBQ223" s="593"/>
      <c r="SBR223" s="593"/>
      <c r="SBS223" s="593"/>
      <c r="SBT223" s="593"/>
      <c r="SBU223" s="593"/>
      <c r="SBV223" s="593"/>
      <c r="SBW223" s="593"/>
      <c r="SBX223" s="593"/>
      <c r="SBY223" s="593"/>
      <c r="SBZ223" s="593"/>
      <c r="SCA223" s="593"/>
      <c r="SCB223" s="593"/>
      <c r="SCC223" s="593"/>
      <c r="SCD223" s="593"/>
      <c r="SCE223" s="593"/>
      <c r="SCF223" s="593"/>
      <c r="SCG223" s="593"/>
      <c r="SCH223" s="593"/>
      <c r="SCI223" s="593"/>
      <c r="SCJ223" s="593"/>
      <c r="SCK223" s="593"/>
      <c r="SCL223" s="593"/>
      <c r="SCM223" s="593"/>
      <c r="SCN223" s="593"/>
      <c r="SCO223" s="593"/>
      <c r="SCP223" s="593"/>
      <c r="SCQ223" s="593"/>
      <c r="SCR223" s="593"/>
      <c r="SCS223" s="593"/>
      <c r="SCT223" s="593"/>
      <c r="SCU223" s="593"/>
      <c r="SCV223" s="593"/>
      <c r="SCW223" s="593"/>
      <c r="SCX223" s="593"/>
      <c r="SCY223" s="593"/>
      <c r="SCZ223" s="593"/>
      <c r="SDA223" s="593"/>
      <c r="SDB223" s="593"/>
      <c r="SDC223" s="593"/>
      <c r="SDD223" s="593"/>
      <c r="SDE223" s="593"/>
      <c r="SDF223" s="593"/>
      <c r="SDG223" s="593"/>
      <c r="SDH223" s="593"/>
      <c r="SDI223" s="593"/>
      <c r="SDJ223" s="593"/>
      <c r="SDK223" s="593"/>
      <c r="SDL223" s="593"/>
      <c r="SDM223" s="593"/>
      <c r="SDN223" s="593"/>
      <c r="SDO223" s="593"/>
      <c r="SDP223" s="593"/>
      <c r="SDQ223" s="593"/>
      <c r="SDR223" s="593"/>
      <c r="SDS223" s="593"/>
      <c r="SDT223" s="593"/>
      <c r="SDU223" s="593"/>
      <c r="SDV223" s="593"/>
      <c r="SDW223" s="593"/>
      <c r="SDX223" s="593"/>
      <c r="SDY223" s="593"/>
      <c r="SDZ223" s="593"/>
      <c r="SEA223" s="593"/>
      <c r="SEB223" s="593"/>
      <c r="SEC223" s="593"/>
      <c r="SED223" s="593"/>
      <c r="SEE223" s="593"/>
      <c r="SEF223" s="593"/>
      <c r="SEG223" s="593"/>
      <c r="SEH223" s="593"/>
      <c r="SEI223" s="593"/>
      <c r="SEJ223" s="593"/>
      <c r="SEK223" s="593"/>
      <c r="SEL223" s="593"/>
      <c r="SEM223" s="593"/>
      <c r="SEN223" s="593"/>
      <c r="SEO223" s="593"/>
      <c r="SEP223" s="593"/>
      <c r="SEQ223" s="593"/>
      <c r="SER223" s="593"/>
      <c r="SES223" s="593"/>
      <c r="SET223" s="593"/>
      <c r="SEU223" s="593"/>
      <c r="SEV223" s="593"/>
      <c r="SEW223" s="593"/>
      <c r="SEX223" s="593"/>
      <c r="SEY223" s="593"/>
      <c r="SEZ223" s="593"/>
      <c r="SFA223" s="593"/>
      <c r="SFB223" s="593"/>
      <c r="SFC223" s="593"/>
      <c r="SFD223" s="593"/>
      <c r="SFE223" s="593"/>
      <c r="SFF223" s="593"/>
      <c r="SFG223" s="593"/>
      <c r="SFH223" s="593"/>
      <c r="SFI223" s="593"/>
      <c r="SFJ223" s="593"/>
      <c r="SFK223" s="593"/>
      <c r="SFL223" s="593"/>
      <c r="SFM223" s="593"/>
      <c r="SFN223" s="593"/>
      <c r="SFO223" s="593"/>
      <c r="SFP223" s="593"/>
      <c r="SFQ223" s="593"/>
      <c r="SFR223" s="593"/>
      <c r="SFS223" s="593"/>
      <c r="SFT223" s="593"/>
      <c r="SFU223" s="593"/>
      <c r="SFV223" s="593"/>
      <c r="SFW223" s="593"/>
      <c r="SFX223" s="593"/>
      <c r="SFY223" s="593"/>
      <c r="SFZ223" s="593"/>
      <c r="SGA223" s="593"/>
      <c r="SGB223" s="593"/>
      <c r="SGC223" s="593"/>
      <c r="SGD223" s="593"/>
      <c r="SGE223" s="593"/>
      <c r="SGF223" s="593"/>
      <c r="SGG223" s="593"/>
      <c r="SGH223" s="593"/>
      <c r="SGI223" s="593"/>
      <c r="SGJ223" s="593"/>
      <c r="SGK223" s="593"/>
      <c r="SGL223" s="593"/>
      <c r="SGM223" s="593"/>
      <c r="SGN223" s="593"/>
      <c r="SGO223" s="593"/>
      <c r="SGP223" s="593"/>
      <c r="SGQ223" s="593"/>
      <c r="SGR223" s="593"/>
      <c r="SGS223" s="593"/>
      <c r="SGT223" s="593"/>
      <c r="SGU223" s="593"/>
      <c r="SGV223" s="593"/>
      <c r="SGW223" s="593"/>
      <c r="SGX223" s="593"/>
      <c r="SGY223" s="593"/>
      <c r="SGZ223" s="593"/>
      <c r="SHA223" s="593"/>
      <c r="SHB223" s="593"/>
      <c r="SHC223" s="593"/>
      <c r="SHD223" s="593"/>
      <c r="SHE223" s="593"/>
      <c r="SHF223" s="593"/>
      <c r="SHG223" s="593"/>
      <c r="SHH223" s="593"/>
      <c r="SHI223" s="593"/>
      <c r="SHJ223" s="593"/>
      <c r="SHK223" s="593"/>
      <c r="SHL223" s="593"/>
      <c r="SHM223" s="593"/>
      <c r="SHN223" s="593"/>
      <c r="SHO223" s="593"/>
      <c r="SHP223" s="593"/>
      <c r="SHQ223" s="593"/>
      <c r="SHR223" s="593"/>
      <c r="SHS223" s="593"/>
      <c r="SHT223" s="593"/>
      <c r="SHU223" s="593"/>
      <c r="SHV223" s="593"/>
      <c r="SHW223" s="593"/>
      <c r="SHX223" s="593"/>
      <c r="SHY223" s="593"/>
      <c r="SHZ223" s="593"/>
      <c r="SIA223" s="593"/>
      <c r="SIB223" s="593"/>
      <c r="SIC223" s="593"/>
      <c r="SID223" s="593"/>
      <c r="SIE223" s="593"/>
      <c r="SIF223" s="593"/>
      <c r="SIG223" s="593"/>
      <c r="SIH223" s="593"/>
      <c r="SII223" s="593"/>
      <c r="SIJ223" s="593"/>
      <c r="SIK223" s="593"/>
      <c r="SIL223" s="593"/>
      <c r="SIM223" s="593"/>
      <c r="SIN223" s="593"/>
      <c r="SIO223" s="593"/>
      <c r="SIP223" s="593"/>
      <c r="SIQ223" s="593"/>
      <c r="SIR223" s="593"/>
      <c r="SIS223" s="593"/>
      <c r="SIT223" s="593"/>
      <c r="SIU223" s="593"/>
      <c r="SIV223" s="593"/>
      <c r="SIW223" s="593"/>
      <c r="SIX223" s="593"/>
      <c r="SIY223" s="593"/>
      <c r="SIZ223" s="593"/>
      <c r="SJA223" s="593"/>
      <c r="SJB223" s="593"/>
      <c r="SJC223" s="593"/>
      <c r="SJD223" s="593"/>
      <c r="SJE223" s="593"/>
      <c r="SJF223" s="593"/>
      <c r="SJG223" s="593"/>
      <c r="SJH223" s="593"/>
      <c r="SJI223" s="593"/>
      <c r="SJJ223" s="593"/>
      <c r="SJK223" s="593"/>
      <c r="SJL223" s="593"/>
      <c r="SJM223" s="593"/>
      <c r="SJN223" s="593"/>
      <c r="SJO223" s="593"/>
      <c r="SJP223" s="593"/>
      <c r="SJQ223" s="593"/>
      <c r="SJR223" s="593"/>
      <c r="SJS223" s="593"/>
      <c r="SJT223" s="593"/>
      <c r="SJU223" s="593"/>
      <c r="SJV223" s="593"/>
      <c r="SJW223" s="593"/>
      <c r="SJX223" s="593"/>
      <c r="SJY223" s="593"/>
      <c r="SJZ223" s="593"/>
      <c r="SKA223" s="593"/>
      <c r="SKB223" s="593"/>
      <c r="SKC223" s="593"/>
      <c r="SKD223" s="593"/>
      <c r="SKE223" s="593"/>
      <c r="SKF223" s="593"/>
      <c r="SKG223" s="593"/>
      <c r="SKH223" s="593"/>
      <c r="SKI223" s="593"/>
      <c r="SKJ223" s="593"/>
      <c r="SKK223" s="593"/>
      <c r="SKL223" s="593"/>
      <c r="SKM223" s="593"/>
      <c r="SKN223" s="593"/>
      <c r="SKO223" s="593"/>
      <c r="SKP223" s="593"/>
      <c r="SKQ223" s="593"/>
      <c r="SKR223" s="593"/>
      <c r="SKS223" s="593"/>
      <c r="SKT223" s="593"/>
      <c r="SKU223" s="593"/>
      <c r="SKV223" s="593"/>
      <c r="SKW223" s="593"/>
      <c r="SKX223" s="593"/>
      <c r="SKY223" s="593"/>
      <c r="SKZ223" s="593"/>
      <c r="SLA223" s="593"/>
      <c r="SLB223" s="593"/>
      <c r="SLC223" s="593"/>
      <c r="SLD223" s="593"/>
      <c r="SLE223" s="593"/>
      <c r="SLF223" s="593"/>
      <c r="SLG223" s="593"/>
      <c r="SLH223" s="593"/>
      <c r="SLI223" s="593"/>
      <c r="SLJ223" s="593"/>
      <c r="SLK223" s="593"/>
      <c r="SLL223" s="593"/>
      <c r="SLM223" s="593"/>
      <c r="SLN223" s="593"/>
      <c r="SLO223" s="593"/>
      <c r="SLP223" s="593"/>
      <c r="SLQ223" s="593"/>
      <c r="SLR223" s="593"/>
      <c r="SLS223" s="593"/>
      <c r="SLT223" s="593"/>
      <c r="SLU223" s="593"/>
      <c r="SLV223" s="593"/>
      <c r="SLW223" s="593"/>
      <c r="SLX223" s="593"/>
      <c r="SLY223" s="593"/>
      <c r="SLZ223" s="593"/>
      <c r="SMA223" s="593"/>
      <c r="SMB223" s="593"/>
      <c r="SMC223" s="593"/>
      <c r="SMD223" s="593"/>
      <c r="SME223" s="593"/>
      <c r="SMF223" s="593"/>
      <c r="SMG223" s="593"/>
      <c r="SMH223" s="593"/>
      <c r="SMI223" s="593"/>
      <c r="SMJ223" s="593"/>
      <c r="SMK223" s="593"/>
      <c r="SML223" s="593"/>
      <c r="SMM223" s="593"/>
      <c r="SMN223" s="593"/>
      <c r="SMO223" s="593"/>
      <c r="SMP223" s="593"/>
      <c r="SMQ223" s="593"/>
      <c r="SMR223" s="593"/>
      <c r="SMS223" s="593"/>
      <c r="SMT223" s="593"/>
      <c r="SMU223" s="593"/>
      <c r="SMV223" s="593"/>
      <c r="SMW223" s="593"/>
      <c r="SMX223" s="593"/>
      <c r="SMY223" s="593"/>
      <c r="SMZ223" s="593"/>
      <c r="SNA223" s="593"/>
      <c r="SNB223" s="593"/>
      <c r="SNC223" s="593"/>
      <c r="SND223" s="593"/>
      <c r="SNE223" s="593"/>
      <c r="SNF223" s="593"/>
      <c r="SNG223" s="593"/>
      <c r="SNH223" s="593"/>
      <c r="SNI223" s="593"/>
      <c r="SNJ223" s="593"/>
      <c r="SNK223" s="593"/>
      <c r="SNL223" s="593"/>
      <c r="SNM223" s="593"/>
      <c r="SNN223" s="593"/>
      <c r="SNO223" s="593"/>
      <c r="SNP223" s="593"/>
      <c r="SNQ223" s="593"/>
      <c r="SNR223" s="593"/>
      <c r="SNS223" s="593"/>
      <c r="SNT223" s="593"/>
      <c r="SNU223" s="593"/>
      <c r="SNV223" s="593"/>
      <c r="SNW223" s="593"/>
      <c r="SNX223" s="593"/>
      <c r="SNY223" s="593"/>
      <c r="SNZ223" s="593"/>
      <c r="SOA223" s="593"/>
      <c r="SOB223" s="593"/>
      <c r="SOC223" s="593"/>
      <c r="SOD223" s="593"/>
      <c r="SOE223" s="593"/>
      <c r="SOF223" s="593"/>
      <c r="SOG223" s="593"/>
      <c r="SOH223" s="593"/>
      <c r="SOI223" s="593"/>
      <c r="SOJ223" s="593"/>
      <c r="SOK223" s="593"/>
      <c r="SOL223" s="593"/>
      <c r="SOM223" s="593"/>
      <c r="SON223" s="593"/>
      <c r="SOO223" s="593"/>
      <c r="SOP223" s="593"/>
      <c r="SOQ223" s="593"/>
      <c r="SOR223" s="593"/>
      <c r="SOS223" s="593"/>
      <c r="SOT223" s="593"/>
      <c r="SOU223" s="593"/>
      <c r="SOV223" s="593"/>
      <c r="SOW223" s="593"/>
      <c r="SOX223" s="593"/>
      <c r="SOY223" s="593"/>
      <c r="SOZ223" s="593"/>
      <c r="SPA223" s="593"/>
      <c r="SPB223" s="593"/>
      <c r="SPC223" s="593"/>
      <c r="SPD223" s="593"/>
      <c r="SPE223" s="593"/>
      <c r="SPF223" s="593"/>
      <c r="SPG223" s="593"/>
      <c r="SPH223" s="593"/>
      <c r="SPI223" s="593"/>
      <c r="SPJ223" s="593"/>
      <c r="SPK223" s="593"/>
      <c r="SPL223" s="593"/>
      <c r="SPM223" s="593"/>
      <c r="SPN223" s="593"/>
      <c r="SPO223" s="593"/>
      <c r="SPP223" s="593"/>
      <c r="SPQ223" s="593"/>
      <c r="SPR223" s="593"/>
      <c r="SPS223" s="593"/>
      <c r="SPT223" s="593"/>
      <c r="SPU223" s="593"/>
      <c r="SPV223" s="593"/>
      <c r="SPW223" s="593"/>
      <c r="SPX223" s="593"/>
      <c r="SPY223" s="593"/>
      <c r="SPZ223" s="593"/>
      <c r="SQA223" s="593"/>
      <c r="SQB223" s="593"/>
      <c r="SQC223" s="593"/>
      <c r="SQD223" s="593"/>
      <c r="SQE223" s="593"/>
      <c r="SQF223" s="593"/>
      <c r="SQG223" s="593"/>
      <c r="SQH223" s="593"/>
      <c r="SQI223" s="593"/>
      <c r="SQJ223" s="593"/>
      <c r="SQK223" s="593"/>
      <c r="SQL223" s="593"/>
      <c r="SQM223" s="593"/>
      <c r="SQN223" s="593"/>
      <c r="SQO223" s="593"/>
      <c r="SQP223" s="593"/>
      <c r="SQQ223" s="593"/>
      <c r="SQR223" s="593"/>
      <c r="SQS223" s="593"/>
      <c r="SQT223" s="593"/>
      <c r="SQU223" s="593"/>
      <c r="SQV223" s="593"/>
      <c r="SQW223" s="593"/>
      <c r="SQX223" s="593"/>
      <c r="SQY223" s="593"/>
      <c r="SQZ223" s="593"/>
      <c r="SRA223" s="593"/>
      <c r="SRB223" s="593"/>
      <c r="SRC223" s="593"/>
      <c r="SRD223" s="593"/>
      <c r="SRE223" s="593"/>
      <c r="SRF223" s="593"/>
      <c r="SRG223" s="593"/>
      <c r="SRH223" s="593"/>
      <c r="SRI223" s="593"/>
      <c r="SRJ223" s="593"/>
      <c r="SRK223" s="593"/>
      <c r="SRL223" s="593"/>
      <c r="SRM223" s="593"/>
      <c r="SRN223" s="593"/>
      <c r="SRO223" s="593"/>
      <c r="SRP223" s="593"/>
      <c r="SRQ223" s="593"/>
      <c r="SRR223" s="593"/>
      <c r="SRS223" s="593"/>
      <c r="SRT223" s="593"/>
      <c r="SRU223" s="593"/>
      <c r="SRV223" s="593"/>
      <c r="SRW223" s="593"/>
      <c r="SRX223" s="593"/>
      <c r="SRY223" s="593"/>
      <c r="SRZ223" s="593"/>
      <c r="SSA223" s="593"/>
      <c r="SSB223" s="593"/>
      <c r="SSC223" s="593"/>
      <c r="SSD223" s="593"/>
      <c r="SSE223" s="593"/>
      <c r="SSF223" s="593"/>
      <c r="SSG223" s="593"/>
      <c r="SSH223" s="593"/>
      <c r="SSI223" s="593"/>
      <c r="SSJ223" s="593"/>
      <c r="SSK223" s="593"/>
      <c r="SSL223" s="593"/>
      <c r="SSM223" s="593"/>
      <c r="SSN223" s="593"/>
      <c r="SSO223" s="593"/>
      <c r="SSP223" s="593"/>
      <c r="SSQ223" s="593"/>
      <c r="SSR223" s="593"/>
      <c r="SSS223" s="593"/>
      <c r="SST223" s="593"/>
      <c r="SSU223" s="593"/>
      <c r="SSV223" s="593"/>
      <c r="SSW223" s="593"/>
      <c r="SSX223" s="593"/>
      <c r="SSY223" s="593"/>
      <c r="SSZ223" s="593"/>
      <c r="STA223" s="593"/>
      <c r="STB223" s="593"/>
      <c r="STC223" s="593"/>
      <c r="STD223" s="593"/>
      <c r="STE223" s="593"/>
      <c r="STF223" s="593"/>
      <c r="STG223" s="593"/>
      <c r="STH223" s="593"/>
      <c r="STI223" s="593"/>
      <c r="STJ223" s="593"/>
      <c r="STK223" s="593"/>
      <c r="STL223" s="593"/>
      <c r="STM223" s="593"/>
      <c r="STN223" s="593"/>
      <c r="STO223" s="593"/>
      <c r="STP223" s="593"/>
      <c r="STQ223" s="593"/>
      <c r="STR223" s="593"/>
      <c r="STS223" s="593"/>
      <c r="STT223" s="593"/>
      <c r="STU223" s="593"/>
      <c r="STV223" s="593"/>
      <c r="STW223" s="593"/>
      <c r="STX223" s="593"/>
      <c r="STY223" s="593"/>
      <c r="STZ223" s="593"/>
      <c r="SUA223" s="593"/>
      <c r="SUB223" s="593"/>
      <c r="SUC223" s="593"/>
      <c r="SUD223" s="593"/>
      <c r="SUE223" s="593"/>
      <c r="SUF223" s="593"/>
      <c r="SUG223" s="593"/>
      <c r="SUH223" s="593"/>
      <c r="SUI223" s="593"/>
      <c r="SUJ223" s="593"/>
      <c r="SUK223" s="593"/>
      <c r="SUL223" s="593"/>
      <c r="SUM223" s="593"/>
      <c r="SUN223" s="593"/>
      <c r="SUO223" s="593"/>
      <c r="SUP223" s="593"/>
      <c r="SUQ223" s="593"/>
      <c r="SUR223" s="593"/>
      <c r="SUS223" s="593"/>
      <c r="SUT223" s="593"/>
      <c r="SUU223" s="593"/>
      <c r="SUV223" s="593"/>
      <c r="SUW223" s="593"/>
      <c r="SUX223" s="593"/>
      <c r="SUY223" s="593"/>
      <c r="SUZ223" s="593"/>
      <c r="SVA223" s="593"/>
      <c r="SVB223" s="593"/>
      <c r="SVC223" s="593"/>
      <c r="SVD223" s="593"/>
      <c r="SVE223" s="593"/>
      <c r="SVF223" s="593"/>
      <c r="SVG223" s="593"/>
      <c r="SVH223" s="593"/>
      <c r="SVI223" s="593"/>
      <c r="SVJ223" s="593"/>
      <c r="SVK223" s="593"/>
      <c r="SVL223" s="593"/>
      <c r="SVM223" s="593"/>
      <c r="SVN223" s="593"/>
      <c r="SVO223" s="593"/>
      <c r="SVP223" s="593"/>
      <c r="SVQ223" s="593"/>
      <c r="SVR223" s="593"/>
      <c r="SVS223" s="593"/>
      <c r="SVT223" s="593"/>
      <c r="SVU223" s="593"/>
      <c r="SVV223" s="593"/>
      <c r="SVW223" s="593"/>
      <c r="SVX223" s="593"/>
      <c r="SVY223" s="593"/>
      <c r="SVZ223" s="593"/>
      <c r="SWA223" s="593"/>
      <c r="SWB223" s="593"/>
      <c r="SWC223" s="593"/>
      <c r="SWD223" s="593"/>
      <c r="SWE223" s="593"/>
      <c r="SWF223" s="593"/>
      <c r="SWG223" s="593"/>
      <c r="SWH223" s="593"/>
      <c r="SWI223" s="593"/>
      <c r="SWJ223" s="593"/>
      <c r="SWK223" s="593"/>
      <c r="SWL223" s="593"/>
      <c r="SWM223" s="593"/>
      <c r="SWN223" s="593"/>
      <c r="SWO223" s="593"/>
      <c r="SWP223" s="593"/>
      <c r="SWQ223" s="593"/>
      <c r="SWR223" s="593"/>
      <c r="SWS223" s="593"/>
      <c r="SWT223" s="593"/>
      <c r="SWU223" s="593"/>
      <c r="SWV223" s="593"/>
      <c r="SWW223" s="593"/>
      <c r="SWX223" s="593"/>
      <c r="SWY223" s="593"/>
      <c r="SWZ223" s="593"/>
      <c r="SXA223" s="593"/>
      <c r="SXB223" s="593"/>
      <c r="SXC223" s="593"/>
      <c r="SXD223" s="593"/>
      <c r="SXE223" s="593"/>
      <c r="SXF223" s="593"/>
      <c r="SXG223" s="593"/>
      <c r="SXH223" s="593"/>
      <c r="SXI223" s="593"/>
      <c r="SXJ223" s="593"/>
      <c r="SXK223" s="593"/>
      <c r="SXL223" s="593"/>
      <c r="SXM223" s="593"/>
      <c r="SXN223" s="593"/>
      <c r="SXO223" s="593"/>
      <c r="SXP223" s="593"/>
      <c r="SXQ223" s="593"/>
      <c r="SXR223" s="593"/>
      <c r="SXS223" s="593"/>
      <c r="SXT223" s="593"/>
      <c r="SXU223" s="593"/>
      <c r="SXV223" s="593"/>
      <c r="SXW223" s="593"/>
      <c r="SXX223" s="593"/>
      <c r="SXY223" s="593"/>
      <c r="SXZ223" s="593"/>
      <c r="SYA223" s="593"/>
      <c r="SYB223" s="593"/>
      <c r="SYC223" s="593"/>
      <c r="SYD223" s="593"/>
      <c r="SYE223" s="593"/>
      <c r="SYF223" s="593"/>
      <c r="SYG223" s="593"/>
      <c r="SYH223" s="593"/>
      <c r="SYI223" s="593"/>
      <c r="SYJ223" s="593"/>
      <c r="SYK223" s="593"/>
      <c r="SYL223" s="593"/>
      <c r="SYM223" s="593"/>
      <c r="SYN223" s="593"/>
      <c r="SYO223" s="593"/>
      <c r="SYP223" s="593"/>
      <c r="SYQ223" s="593"/>
      <c r="SYR223" s="593"/>
      <c r="SYS223" s="593"/>
      <c r="SYT223" s="593"/>
      <c r="SYU223" s="593"/>
      <c r="SYV223" s="593"/>
      <c r="SYW223" s="593"/>
      <c r="SYX223" s="593"/>
      <c r="SYY223" s="593"/>
      <c r="SYZ223" s="593"/>
      <c r="SZA223" s="593"/>
      <c r="SZB223" s="593"/>
      <c r="SZC223" s="593"/>
      <c r="SZD223" s="593"/>
      <c r="SZE223" s="593"/>
      <c r="SZF223" s="593"/>
      <c r="SZG223" s="593"/>
      <c r="SZH223" s="593"/>
      <c r="SZI223" s="593"/>
      <c r="SZJ223" s="593"/>
      <c r="SZK223" s="593"/>
      <c r="SZL223" s="593"/>
      <c r="SZM223" s="593"/>
      <c r="SZN223" s="593"/>
      <c r="SZO223" s="593"/>
      <c r="SZP223" s="593"/>
      <c r="SZQ223" s="593"/>
      <c r="SZR223" s="593"/>
      <c r="SZS223" s="593"/>
      <c r="SZT223" s="593"/>
      <c r="SZU223" s="593"/>
      <c r="SZV223" s="593"/>
      <c r="SZW223" s="593"/>
      <c r="SZX223" s="593"/>
      <c r="SZY223" s="593"/>
      <c r="SZZ223" s="593"/>
      <c r="TAA223" s="593"/>
      <c r="TAB223" s="593"/>
      <c r="TAC223" s="593"/>
      <c r="TAD223" s="593"/>
      <c r="TAE223" s="593"/>
      <c r="TAF223" s="593"/>
      <c r="TAG223" s="593"/>
      <c r="TAH223" s="593"/>
      <c r="TAI223" s="593"/>
      <c r="TAJ223" s="593"/>
      <c r="TAK223" s="593"/>
      <c r="TAL223" s="593"/>
      <c r="TAM223" s="593"/>
      <c r="TAN223" s="593"/>
      <c r="TAO223" s="593"/>
      <c r="TAP223" s="593"/>
      <c r="TAQ223" s="593"/>
      <c r="TAR223" s="593"/>
      <c r="TAS223" s="593"/>
      <c r="TAT223" s="593"/>
      <c r="TAU223" s="593"/>
      <c r="TAV223" s="593"/>
      <c r="TAW223" s="593"/>
      <c r="TAX223" s="593"/>
      <c r="TAY223" s="593"/>
      <c r="TAZ223" s="593"/>
      <c r="TBA223" s="593"/>
      <c r="TBB223" s="593"/>
      <c r="TBC223" s="593"/>
      <c r="TBD223" s="593"/>
      <c r="TBE223" s="593"/>
      <c r="TBF223" s="593"/>
      <c r="TBG223" s="593"/>
      <c r="TBH223" s="593"/>
      <c r="TBI223" s="593"/>
      <c r="TBJ223" s="593"/>
      <c r="TBK223" s="593"/>
      <c r="TBL223" s="593"/>
      <c r="TBM223" s="593"/>
      <c r="TBN223" s="593"/>
      <c r="TBO223" s="593"/>
      <c r="TBP223" s="593"/>
      <c r="TBQ223" s="593"/>
      <c r="TBR223" s="593"/>
      <c r="TBS223" s="593"/>
      <c r="TBT223" s="593"/>
      <c r="TBU223" s="593"/>
      <c r="TBV223" s="593"/>
      <c r="TBW223" s="593"/>
      <c r="TBX223" s="593"/>
      <c r="TBY223" s="593"/>
      <c r="TBZ223" s="593"/>
      <c r="TCA223" s="593"/>
      <c r="TCB223" s="593"/>
      <c r="TCC223" s="593"/>
      <c r="TCD223" s="593"/>
      <c r="TCE223" s="593"/>
      <c r="TCF223" s="593"/>
      <c r="TCG223" s="593"/>
      <c r="TCH223" s="593"/>
      <c r="TCI223" s="593"/>
      <c r="TCJ223" s="593"/>
      <c r="TCK223" s="593"/>
      <c r="TCL223" s="593"/>
      <c r="TCM223" s="593"/>
      <c r="TCN223" s="593"/>
      <c r="TCO223" s="593"/>
      <c r="TCP223" s="593"/>
      <c r="TCQ223" s="593"/>
      <c r="TCR223" s="593"/>
      <c r="TCS223" s="593"/>
      <c r="TCT223" s="593"/>
      <c r="TCU223" s="593"/>
      <c r="TCV223" s="593"/>
      <c r="TCW223" s="593"/>
      <c r="TCX223" s="593"/>
      <c r="TCY223" s="593"/>
      <c r="TCZ223" s="593"/>
      <c r="TDA223" s="593"/>
      <c r="TDB223" s="593"/>
      <c r="TDC223" s="593"/>
      <c r="TDD223" s="593"/>
      <c r="TDE223" s="593"/>
      <c r="TDF223" s="593"/>
      <c r="TDG223" s="593"/>
      <c r="TDH223" s="593"/>
      <c r="TDI223" s="593"/>
      <c r="TDJ223" s="593"/>
      <c r="TDK223" s="593"/>
      <c r="TDL223" s="593"/>
      <c r="TDM223" s="593"/>
      <c r="TDN223" s="593"/>
      <c r="TDO223" s="593"/>
      <c r="TDP223" s="593"/>
      <c r="TDQ223" s="593"/>
      <c r="TDR223" s="593"/>
      <c r="TDS223" s="593"/>
      <c r="TDT223" s="593"/>
      <c r="TDU223" s="593"/>
      <c r="TDV223" s="593"/>
      <c r="TDW223" s="593"/>
      <c r="TDX223" s="593"/>
      <c r="TDY223" s="593"/>
      <c r="TDZ223" s="593"/>
      <c r="TEA223" s="593"/>
      <c r="TEB223" s="593"/>
      <c r="TEC223" s="593"/>
      <c r="TED223" s="593"/>
      <c r="TEE223" s="593"/>
      <c r="TEF223" s="593"/>
      <c r="TEG223" s="593"/>
      <c r="TEH223" s="593"/>
      <c r="TEI223" s="593"/>
      <c r="TEJ223" s="593"/>
      <c r="TEK223" s="593"/>
      <c r="TEL223" s="593"/>
      <c r="TEM223" s="593"/>
      <c r="TEN223" s="593"/>
      <c r="TEO223" s="593"/>
      <c r="TEP223" s="593"/>
      <c r="TEQ223" s="593"/>
      <c r="TER223" s="593"/>
      <c r="TES223" s="593"/>
      <c r="TET223" s="593"/>
      <c r="TEU223" s="593"/>
      <c r="TEV223" s="593"/>
      <c r="TEW223" s="593"/>
      <c r="TEX223" s="593"/>
      <c r="TEY223" s="593"/>
      <c r="TEZ223" s="593"/>
      <c r="TFA223" s="593"/>
      <c r="TFB223" s="593"/>
      <c r="TFC223" s="593"/>
      <c r="TFD223" s="593"/>
      <c r="TFE223" s="593"/>
      <c r="TFF223" s="593"/>
      <c r="TFG223" s="593"/>
      <c r="TFH223" s="593"/>
      <c r="TFI223" s="593"/>
      <c r="TFJ223" s="593"/>
      <c r="TFK223" s="593"/>
      <c r="TFL223" s="593"/>
      <c r="TFM223" s="593"/>
      <c r="TFN223" s="593"/>
      <c r="TFO223" s="593"/>
      <c r="TFP223" s="593"/>
      <c r="TFQ223" s="593"/>
      <c r="TFR223" s="593"/>
      <c r="TFS223" s="593"/>
      <c r="TFT223" s="593"/>
      <c r="TFU223" s="593"/>
      <c r="TFV223" s="593"/>
      <c r="TFW223" s="593"/>
      <c r="TFX223" s="593"/>
      <c r="TFY223" s="593"/>
      <c r="TFZ223" s="593"/>
      <c r="TGA223" s="593"/>
      <c r="TGB223" s="593"/>
      <c r="TGC223" s="593"/>
      <c r="TGD223" s="593"/>
      <c r="TGE223" s="593"/>
      <c r="TGF223" s="593"/>
      <c r="TGG223" s="593"/>
      <c r="TGH223" s="593"/>
      <c r="TGI223" s="593"/>
      <c r="TGJ223" s="593"/>
      <c r="TGK223" s="593"/>
      <c r="TGL223" s="593"/>
      <c r="TGM223" s="593"/>
      <c r="TGN223" s="593"/>
      <c r="TGO223" s="593"/>
      <c r="TGP223" s="593"/>
      <c r="TGQ223" s="593"/>
      <c r="TGR223" s="593"/>
      <c r="TGS223" s="593"/>
      <c r="TGT223" s="593"/>
      <c r="TGU223" s="593"/>
      <c r="TGV223" s="593"/>
      <c r="TGW223" s="593"/>
      <c r="TGX223" s="593"/>
      <c r="TGY223" s="593"/>
      <c r="TGZ223" s="593"/>
      <c r="THA223" s="593"/>
      <c r="THB223" s="593"/>
      <c r="THC223" s="593"/>
      <c r="THD223" s="593"/>
      <c r="THE223" s="593"/>
      <c r="THF223" s="593"/>
      <c r="THG223" s="593"/>
      <c r="THH223" s="593"/>
      <c r="THI223" s="593"/>
      <c r="THJ223" s="593"/>
      <c r="THK223" s="593"/>
      <c r="THL223" s="593"/>
      <c r="THM223" s="593"/>
      <c r="THN223" s="593"/>
      <c r="THO223" s="593"/>
      <c r="THP223" s="593"/>
      <c r="THQ223" s="593"/>
      <c r="THR223" s="593"/>
      <c r="THS223" s="593"/>
      <c r="THT223" s="593"/>
      <c r="THU223" s="593"/>
      <c r="THV223" s="593"/>
      <c r="THW223" s="593"/>
      <c r="THX223" s="593"/>
      <c r="THY223" s="593"/>
      <c r="THZ223" s="593"/>
      <c r="TIA223" s="593"/>
      <c r="TIB223" s="593"/>
      <c r="TIC223" s="593"/>
      <c r="TID223" s="593"/>
      <c r="TIE223" s="593"/>
      <c r="TIF223" s="593"/>
      <c r="TIG223" s="593"/>
      <c r="TIH223" s="593"/>
      <c r="TII223" s="593"/>
      <c r="TIJ223" s="593"/>
      <c r="TIK223" s="593"/>
      <c r="TIL223" s="593"/>
      <c r="TIM223" s="593"/>
      <c r="TIN223" s="593"/>
      <c r="TIO223" s="593"/>
      <c r="TIP223" s="593"/>
      <c r="TIQ223" s="593"/>
      <c r="TIR223" s="593"/>
      <c r="TIS223" s="593"/>
      <c r="TIT223" s="593"/>
      <c r="TIU223" s="593"/>
      <c r="TIV223" s="593"/>
      <c r="TIW223" s="593"/>
      <c r="TIX223" s="593"/>
      <c r="TIY223" s="593"/>
      <c r="TIZ223" s="593"/>
      <c r="TJA223" s="593"/>
      <c r="TJB223" s="593"/>
      <c r="TJC223" s="593"/>
      <c r="TJD223" s="593"/>
      <c r="TJE223" s="593"/>
      <c r="TJF223" s="593"/>
      <c r="TJG223" s="593"/>
      <c r="TJH223" s="593"/>
      <c r="TJI223" s="593"/>
      <c r="TJJ223" s="593"/>
      <c r="TJK223" s="593"/>
      <c r="TJL223" s="593"/>
      <c r="TJM223" s="593"/>
      <c r="TJN223" s="593"/>
      <c r="TJO223" s="593"/>
      <c r="TJP223" s="593"/>
      <c r="TJQ223" s="593"/>
      <c r="TJR223" s="593"/>
      <c r="TJS223" s="593"/>
      <c r="TJT223" s="593"/>
      <c r="TJU223" s="593"/>
      <c r="TJV223" s="593"/>
      <c r="TJW223" s="593"/>
      <c r="TJX223" s="593"/>
      <c r="TJY223" s="593"/>
      <c r="TJZ223" s="593"/>
      <c r="TKA223" s="593"/>
      <c r="TKB223" s="593"/>
      <c r="TKC223" s="593"/>
      <c r="TKD223" s="593"/>
      <c r="TKE223" s="593"/>
      <c r="TKF223" s="593"/>
      <c r="TKG223" s="593"/>
      <c r="TKH223" s="593"/>
      <c r="TKI223" s="593"/>
      <c r="TKJ223" s="593"/>
      <c r="TKK223" s="593"/>
      <c r="TKL223" s="593"/>
      <c r="TKM223" s="593"/>
      <c r="TKN223" s="593"/>
      <c r="TKO223" s="593"/>
      <c r="TKP223" s="593"/>
      <c r="TKQ223" s="593"/>
      <c r="TKR223" s="593"/>
      <c r="TKS223" s="593"/>
      <c r="TKT223" s="593"/>
      <c r="TKU223" s="593"/>
      <c r="TKV223" s="593"/>
      <c r="TKW223" s="593"/>
      <c r="TKX223" s="593"/>
      <c r="TKY223" s="593"/>
      <c r="TKZ223" s="593"/>
      <c r="TLA223" s="593"/>
      <c r="TLB223" s="593"/>
      <c r="TLC223" s="593"/>
      <c r="TLD223" s="593"/>
      <c r="TLE223" s="593"/>
      <c r="TLF223" s="593"/>
      <c r="TLG223" s="593"/>
      <c r="TLH223" s="593"/>
      <c r="TLI223" s="593"/>
      <c r="TLJ223" s="593"/>
      <c r="TLK223" s="593"/>
      <c r="TLL223" s="593"/>
      <c r="TLM223" s="593"/>
      <c r="TLN223" s="593"/>
      <c r="TLO223" s="593"/>
      <c r="TLP223" s="593"/>
      <c r="TLQ223" s="593"/>
      <c r="TLR223" s="593"/>
      <c r="TLS223" s="593"/>
      <c r="TLT223" s="593"/>
      <c r="TLU223" s="593"/>
      <c r="TLV223" s="593"/>
      <c r="TLW223" s="593"/>
      <c r="TLX223" s="593"/>
      <c r="TLY223" s="593"/>
      <c r="TLZ223" s="593"/>
      <c r="TMA223" s="593"/>
      <c r="TMB223" s="593"/>
      <c r="TMC223" s="593"/>
      <c r="TMD223" s="593"/>
      <c r="TME223" s="593"/>
      <c r="TMF223" s="593"/>
      <c r="TMG223" s="593"/>
      <c r="TMH223" s="593"/>
      <c r="TMI223" s="593"/>
      <c r="TMJ223" s="593"/>
      <c r="TMK223" s="593"/>
      <c r="TML223" s="593"/>
      <c r="TMM223" s="593"/>
      <c r="TMN223" s="593"/>
      <c r="TMO223" s="593"/>
      <c r="TMP223" s="593"/>
      <c r="TMQ223" s="593"/>
      <c r="TMR223" s="593"/>
      <c r="TMS223" s="593"/>
      <c r="TMT223" s="593"/>
      <c r="TMU223" s="593"/>
      <c r="TMV223" s="593"/>
      <c r="TMW223" s="593"/>
      <c r="TMX223" s="593"/>
      <c r="TMY223" s="593"/>
      <c r="TMZ223" s="593"/>
      <c r="TNA223" s="593"/>
      <c r="TNB223" s="593"/>
      <c r="TNC223" s="593"/>
      <c r="TND223" s="593"/>
      <c r="TNE223" s="593"/>
      <c r="TNF223" s="593"/>
      <c r="TNG223" s="593"/>
      <c r="TNH223" s="593"/>
      <c r="TNI223" s="593"/>
      <c r="TNJ223" s="593"/>
      <c r="TNK223" s="593"/>
      <c r="TNL223" s="593"/>
      <c r="TNM223" s="593"/>
      <c r="TNN223" s="593"/>
      <c r="TNO223" s="593"/>
      <c r="TNP223" s="593"/>
      <c r="TNQ223" s="593"/>
      <c r="TNR223" s="593"/>
      <c r="TNS223" s="593"/>
      <c r="TNT223" s="593"/>
      <c r="TNU223" s="593"/>
      <c r="TNV223" s="593"/>
      <c r="TNW223" s="593"/>
      <c r="TNX223" s="593"/>
      <c r="TNY223" s="593"/>
      <c r="TNZ223" s="593"/>
      <c r="TOA223" s="593"/>
      <c r="TOB223" s="593"/>
      <c r="TOC223" s="593"/>
      <c r="TOD223" s="593"/>
      <c r="TOE223" s="593"/>
      <c r="TOF223" s="593"/>
      <c r="TOG223" s="593"/>
      <c r="TOH223" s="593"/>
      <c r="TOI223" s="593"/>
      <c r="TOJ223" s="593"/>
      <c r="TOK223" s="593"/>
      <c r="TOL223" s="593"/>
      <c r="TOM223" s="593"/>
      <c r="TON223" s="593"/>
      <c r="TOO223" s="593"/>
      <c r="TOP223" s="593"/>
      <c r="TOQ223" s="593"/>
      <c r="TOR223" s="593"/>
      <c r="TOS223" s="593"/>
      <c r="TOT223" s="593"/>
      <c r="TOU223" s="593"/>
      <c r="TOV223" s="593"/>
      <c r="TOW223" s="593"/>
      <c r="TOX223" s="593"/>
      <c r="TOY223" s="593"/>
      <c r="TOZ223" s="593"/>
      <c r="TPA223" s="593"/>
      <c r="TPB223" s="593"/>
      <c r="TPC223" s="593"/>
      <c r="TPD223" s="593"/>
      <c r="TPE223" s="593"/>
      <c r="TPF223" s="593"/>
      <c r="TPG223" s="593"/>
      <c r="TPH223" s="593"/>
      <c r="TPI223" s="593"/>
      <c r="TPJ223" s="593"/>
      <c r="TPK223" s="593"/>
      <c r="TPL223" s="593"/>
      <c r="TPM223" s="593"/>
      <c r="TPN223" s="593"/>
      <c r="TPO223" s="593"/>
      <c r="TPP223" s="593"/>
      <c r="TPQ223" s="593"/>
      <c r="TPR223" s="593"/>
      <c r="TPS223" s="593"/>
      <c r="TPT223" s="593"/>
      <c r="TPU223" s="593"/>
      <c r="TPV223" s="593"/>
      <c r="TPW223" s="593"/>
      <c r="TPX223" s="593"/>
      <c r="TPY223" s="593"/>
      <c r="TPZ223" s="593"/>
      <c r="TQA223" s="593"/>
      <c r="TQB223" s="593"/>
      <c r="TQC223" s="593"/>
      <c r="TQD223" s="593"/>
      <c r="TQE223" s="593"/>
      <c r="TQF223" s="593"/>
      <c r="TQG223" s="593"/>
      <c r="TQH223" s="593"/>
      <c r="TQI223" s="593"/>
      <c r="TQJ223" s="593"/>
      <c r="TQK223" s="593"/>
      <c r="TQL223" s="593"/>
      <c r="TQM223" s="593"/>
      <c r="TQN223" s="593"/>
      <c r="TQO223" s="593"/>
      <c r="TQP223" s="593"/>
      <c r="TQQ223" s="593"/>
      <c r="TQR223" s="593"/>
      <c r="TQS223" s="593"/>
      <c r="TQT223" s="593"/>
      <c r="TQU223" s="593"/>
      <c r="TQV223" s="593"/>
      <c r="TQW223" s="593"/>
      <c r="TQX223" s="593"/>
      <c r="TQY223" s="593"/>
      <c r="TQZ223" s="593"/>
      <c r="TRA223" s="593"/>
      <c r="TRB223" s="593"/>
      <c r="TRC223" s="593"/>
      <c r="TRD223" s="593"/>
      <c r="TRE223" s="593"/>
      <c r="TRF223" s="593"/>
      <c r="TRG223" s="593"/>
      <c r="TRH223" s="593"/>
      <c r="TRI223" s="593"/>
      <c r="TRJ223" s="593"/>
      <c r="TRK223" s="593"/>
      <c r="TRL223" s="593"/>
      <c r="TRM223" s="593"/>
      <c r="TRN223" s="593"/>
      <c r="TRO223" s="593"/>
      <c r="TRP223" s="593"/>
      <c r="TRQ223" s="593"/>
      <c r="TRR223" s="593"/>
      <c r="TRS223" s="593"/>
      <c r="TRT223" s="593"/>
      <c r="TRU223" s="593"/>
      <c r="TRV223" s="593"/>
      <c r="TRW223" s="593"/>
      <c r="TRX223" s="593"/>
      <c r="TRY223" s="593"/>
      <c r="TRZ223" s="593"/>
      <c r="TSA223" s="593"/>
      <c r="TSB223" s="593"/>
      <c r="TSC223" s="593"/>
      <c r="TSD223" s="593"/>
      <c r="TSE223" s="593"/>
      <c r="TSF223" s="593"/>
      <c r="TSG223" s="593"/>
      <c r="TSH223" s="593"/>
      <c r="TSI223" s="593"/>
      <c r="TSJ223" s="593"/>
      <c r="TSK223" s="593"/>
      <c r="TSL223" s="593"/>
      <c r="TSM223" s="593"/>
      <c r="TSN223" s="593"/>
      <c r="TSO223" s="593"/>
      <c r="TSP223" s="593"/>
      <c r="TSQ223" s="593"/>
      <c r="TSR223" s="593"/>
      <c r="TSS223" s="593"/>
      <c r="TST223" s="593"/>
      <c r="TSU223" s="593"/>
      <c r="TSV223" s="593"/>
      <c r="TSW223" s="593"/>
      <c r="TSX223" s="593"/>
      <c r="TSY223" s="593"/>
      <c r="TSZ223" s="593"/>
      <c r="TTA223" s="593"/>
      <c r="TTB223" s="593"/>
      <c r="TTC223" s="593"/>
      <c r="TTD223" s="593"/>
      <c r="TTE223" s="593"/>
      <c r="TTF223" s="593"/>
      <c r="TTG223" s="593"/>
      <c r="TTH223" s="593"/>
      <c r="TTI223" s="593"/>
      <c r="TTJ223" s="593"/>
      <c r="TTK223" s="593"/>
      <c r="TTL223" s="593"/>
      <c r="TTM223" s="593"/>
      <c r="TTN223" s="593"/>
      <c r="TTO223" s="593"/>
      <c r="TTP223" s="593"/>
      <c r="TTQ223" s="593"/>
      <c r="TTR223" s="593"/>
      <c r="TTS223" s="593"/>
      <c r="TTT223" s="593"/>
      <c r="TTU223" s="593"/>
      <c r="TTV223" s="593"/>
      <c r="TTW223" s="593"/>
      <c r="TTX223" s="593"/>
      <c r="TTY223" s="593"/>
      <c r="TTZ223" s="593"/>
      <c r="TUA223" s="593"/>
      <c r="TUB223" s="593"/>
      <c r="TUC223" s="593"/>
      <c r="TUD223" s="593"/>
      <c r="TUE223" s="593"/>
      <c r="TUF223" s="593"/>
      <c r="TUG223" s="593"/>
      <c r="TUH223" s="593"/>
      <c r="TUI223" s="593"/>
      <c r="TUJ223" s="593"/>
      <c r="TUK223" s="593"/>
      <c r="TUL223" s="593"/>
      <c r="TUM223" s="593"/>
      <c r="TUN223" s="593"/>
      <c r="TUO223" s="593"/>
      <c r="TUP223" s="593"/>
      <c r="TUQ223" s="593"/>
      <c r="TUR223" s="593"/>
      <c r="TUS223" s="593"/>
      <c r="TUT223" s="593"/>
      <c r="TUU223" s="593"/>
      <c r="TUV223" s="593"/>
      <c r="TUW223" s="593"/>
      <c r="TUX223" s="593"/>
      <c r="TUY223" s="593"/>
      <c r="TUZ223" s="593"/>
      <c r="TVA223" s="593"/>
      <c r="TVB223" s="593"/>
      <c r="TVC223" s="593"/>
      <c r="TVD223" s="593"/>
      <c r="TVE223" s="593"/>
      <c r="TVF223" s="593"/>
      <c r="TVG223" s="593"/>
      <c r="TVH223" s="593"/>
      <c r="TVI223" s="593"/>
      <c r="TVJ223" s="593"/>
      <c r="TVK223" s="593"/>
      <c r="TVL223" s="593"/>
      <c r="TVM223" s="593"/>
      <c r="TVN223" s="593"/>
      <c r="TVO223" s="593"/>
      <c r="TVP223" s="593"/>
      <c r="TVQ223" s="593"/>
      <c r="TVR223" s="593"/>
      <c r="TVS223" s="593"/>
      <c r="TVT223" s="593"/>
      <c r="TVU223" s="593"/>
      <c r="TVV223" s="593"/>
      <c r="TVW223" s="593"/>
      <c r="TVX223" s="593"/>
      <c r="TVY223" s="593"/>
      <c r="TVZ223" s="593"/>
      <c r="TWA223" s="593"/>
      <c r="TWB223" s="593"/>
      <c r="TWC223" s="593"/>
      <c r="TWD223" s="593"/>
      <c r="TWE223" s="593"/>
      <c r="TWF223" s="593"/>
      <c r="TWG223" s="593"/>
      <c r="TWH223" s="593"/>
      <c r="TWI223" s="593"/>
      <c r="TWJ223" s="593"/>
      <c r="TWK223" s="593"/>
      <c r="TWL223" s="593"/>
      <c r="TWM223" s="593"/>
      <c r="TWN223" s="593"/>
      <c r="TWO223" s="593"/>
      <c r="TWP223" s="593"/>
      <c r="TWQ223" s="593"/>
      <c r="TWR223" s="593"/>
      <c r="TWS223" s="593"/>
      <c r="TWT223" s="593"/>
      <c r="TWU223" s="593"/>
      <c r="TWV223" s="593"/>
      <c r="TWW223" s="593"/>
      <c r="TWX223" s="593"/>
      <c r="TWY223" s="593"/>
      <c r="TWZ223" s="593"/>
      <c r="TXA223" s="593"/>
      <c r="TXB223" s="593"/>
      <c r="TXC223" s="593"/>
      <c r="TXD223" s="593"/>
      <c r="TXE223" s="593"/>
      <c r="TXF223" s="593"/>
      <c r="TXG223" s="593"/>
      <c r="TXH223" s="593"/>
      <c r="TXI223" s="593"/>
      <c r="TXJ223" s="593"/>
      <c r="TXK223" s="593"/>
      <c r="TXL223" s="593"/>
      <c r="TXM223" s="593"/>
      <c r="TXN223" s="593"/>
      <c r="TXO223" s="593"/>
      <c r="TXP223" s="593"/>
      <c r="TXQ223" s="593"/>
      <c r="TXR223" s="593"/>
      <c r="TXS223" s="593"/>
      <c r="TXT223" s="593"/>
      <c r="TXU223" s="593"/>
      <c r="TXV223" s="593"/>
      <c r="TXW223" s="593"/>
      <c r="TXX223" s="593"/>
      <c r="TXY223" s="593"/>
      <c r="TXZ223" s="593"/>
      <c r="TYA223" s="593"/>
      <c r="TYB223" s="593"/>
      <c r="TYC223" s="593"/>
      <c r="TYD223" s="593"/>
      <c r="TYE223" s="593"/>
      <c r="TYF223" s="593"/>
      <c r="TYG223" s="593"/>
      <c r="TYH223" s="593"/>
      <c r="TYI223" s="593"/>
      <c r="TYJ223" s="593"/>
      <c r="TYK223" s="593"/>
      <c r="TYL223" s="593"/>
      <c r="TYM223" s="593"/>
      <c r="TYN223" s="593"/>
      <c r="TYO223" s="593"/>
      <c r="TYP223" s="593"/>
      <c r="TYQ223" s="593"/>
      <c r="TYR223" s="593"/>
      <c r="TYS223" s="593"/>
      <c r="TYT223" s="593"/>
      <c r="TYU223" s="593"/>
      <c r="TYV223" s="593"/>
      <c r="TYW223" s="593"/>
      <c r="TYX223" s="593"/>
      <c r="TYY223" s="593"/>
      <c r="TYZ223" s="593"/>
      <c r="TZA223" s="593"/>
      <c r="TZB223" s="593"/>
      <c r="TZC223" s="593"/>
      <c r="TZD223" s="593"/>
      <c r="TZE223" s="593"/>
      <c r="TZF223" s="593"/>
      <c r="TZG223" s="593"/>
      <c r="TZH223" s="593"/>
      <c r="TZI223" s="593"/>
      <c r="TZJ223" s="593"/>
      <c r="TZK223" s="593"/>
      <c r="TZL223" s="593"/>
      <c r="TZM223" s="593"/>
      <c r="TZN223" s="593"/>
      <c r="TZO223" s="593"/>
      <c r="TZP223" s="593"/>
      <c r="TZQ223" s="593"/>
      <c r="TZR223" s="593"/>
      <c r="TZS223" s="593"/>
      <c r="TZT223" s="593"/>
      <c r="TZU223" s="593"/>
      <c r="TZV223" s="593"/>
      <c r="TZW223" s="593"/>
      <c r="TZX223" s="593"/>
      <c r="TZY223" s="593"/>
      <c r="TZZ223" s="593"/>
      <c r="UAA223" s="593"/>
      <c r="UAB223" s="593"/>
      <c r="UAC223" s="593"/>
      <c r="UAD223" s="593"/>
      <c r="UAE223" s="593"/>
      <c r="UAF223" s="593"/>
      <c r="UAG223" s="593"/>
      <c r="UAH223" s="593"/>
      <c r="UAI223" s="593"/>
      <c r="UAJ223" s="593"/>
      <c r="UAK223" s="593"/>
      <c r="UAL223" s="593"/>
      <c r="UAM223" s="593"/>
      <c r="UAN223" s="593"/>
      <c r="UAO223" s="593"/>
      <c r="UAP223" s="593"/>
      <c r="UAQ223" s="593"/>
      <c r="UAR223" s="593"/>
      <c r="UAS223" s="593"/>
      <c r="UAT223" s="593"/>
      <c r="UAU223" s="593"/>
      <c r="UAV223" s="593"/>
      <c r="UAW223" s="593"/>
      <c r="UAX223" s="593"/>
      <c r="UAY223" s="593"/>
      <c r="UAZ223" s="593"/>
      <c r="UBA223" s="593"/>
      <c r="UBB223" s="593"/>
      <c r="UBC223" s="593"/>
      <c r="UBD223" s="593"/>
      <c r="UBE223" s="593"/>
      <c r="UBF223" s="593"/>
      <c r="UBG223" s="593"/>
      <c r="UBH223" s="593"/>
      <c r="UBI223" s="593"/>
      <c r="UBJ223" s="593"/>
      <c r="UBK223" s="593"/>
      <c r="UBL223" s="593"/>
      <c r="UBM223" s="593"/>
      <c r="UBN223" s="593"/>
      <c r="UBO223" s="593"/>
      <c r="UBP223" s="593"/>
      <c r="UBQ223" s="593"/>
      <c r="UBR223" s="593"/>
      <c r="UBS223" s="593"/>
      <c r="UBT223" s="593"/>
      <c r="UBU223" s="593"/>
      <c r="UBV223" s="593"/>
      <c r="UBW223" s="593"/>
      <c r="UBX223" s="593"/>
      <c r="UBY223" s="593"/>
      <c r="UBZ223" s="593"/>
      <c r="UCA223" s="593"/>
      <c r="UCB223" s="593"/>
      <c r="UCC223" s="593"/>
      <c r="UCD223" s="593"/>
      <c r="UCE223" s="593"/>
      <c r="UCF223" s="593"/>
      <c r="UCG223" s="593"/>
      <c r="UCH223" s="593"/>
      <c r="UCI223" s="593"/>
      <c r="UCJ223" s="593"/>
      <c r="UCK223" s="593"/>
      <c r="UCL223" s="593"/>
      <c r="UCM223" s="593"/>
      <c r="UCN223" s="593"/>
      <c r="UCO223" s="593"/>
      <c r="UCP223" s="593"/>
      <c r="UCQ223" s="593"/>
      <c r="UCR223" s="593"/>
      <c r="UCS223" s="593"/>
      <c r="UCT223" s="593"/>
      <c r="UCU223" s="593"/>
      <c r="UCV223" s="593"/>
      <c r="UCW223" s="593"/>
      <c r="UCX223" s="593"/>
      <c r="UCY223" s="593"/>
      <c r="UCZ223" s="593"/>
      <c r="UDA223" s="593"/>
      <c r="UDB223" s="593"/>
      <c r="UDC223" s="593"/>
      <c r="UDD223" s="593"/>
      <c r="UDE223" s="593"/>
      <c r="UDF223" s="593"/>
      <c r="UDG223" s="593"/>
      <c r="UDH223" s="593"/>
      <c r="UDI223" s="593"/>
      <c r="UDJ223" s="593"/>
      <c r="UDK223" s="593"/>
      <c r="UDL223" s="593"/>
      <c r="UDM223" s="593"/>
      <c r="UDN223" s="593"/>
      <c r="UDO223" s="593"/>
      <c r="UDP223" s="593"/>
      <c r="UDQ223" s="593"/>
      <c r="UDR223" s="593"/>
      <c r="UDS223" s="593"/>
      <c r="UDT223" s="593"/>
      <c r="UDU223" s="593"/>
      <c r="UDV223" s="593"/>
      <c r="UDW223" s="593"/>
      <c r="UDX223" s="593"/>
      <c r="UDY223" s="593"/>
      <c r="UDZ223" s="593"/>
      <c r="UEA223" s="593"/>
      <c r="UEB223" s="593"/>
      <c r="UEC223" s="593"/>
      <c r="UED223" s="593"/>
      <c r="UEE223" s="593"/>
      <c r="UEF223" s="593"/>
      <c r="UEG223" s="593"/>
      <c r="UEH223" s="593"/>
      <c r="UEI223" s="593"/>
      <c r="UEJ223" s="593"/>
      <c r="UEK223" s="593"/>
      <c r="UEL223" s="593"/>
      <c r="UEM223" s="593"/>
      <c r="UEN223" s="593"/>
      <c r="UEO223" s="593"/>
      <c r="UEP223" s="593"/>
      <c r="UEQ223" s="593"/>
      <c r="UER223" s="593"/>
      <c r="UES223" s="593"/>
      <c r="UET223" s="593"/>
      <c r="UEU223" s="593"/>
      <c r="UEV223" s="593"/>
      <c r="UEW223" s="593"/>
      <c r="UEX223" s="593"/>
      <c r="UEY223" s="593"/>
      <c r="UEZ223" s="593"/>
      <c r="UFA223" s="593"/>
      <c r="UFB223" s="593"/>
      <c r="UFC223" s="593"/>
      <c r="UFD223" s="593"/>
      <c r="UFE223" s="593"/>
      <c r="UFF223" s="593"/>
      <c r="UFG223" s="593"/>
      <c r="UFH223" s="593"/>
      <c r="UFI223" s="593"/>
      <c r="UFJ223" s="593"/>
      <c r="UFK223" s="593"/>
      <c r="UFL223" s="593"/>
      <c r="UFM223" s="593"/>
      <c r="UFN223" s="593"/>
      <c r="UFO223" s="593"/>
      <c r="UFP223" s="593"/>
      <c r="UFQ223" s="593"/>
      <c r="UFR223" s="593"/>
      <c r="UFS223" s="593"/>
      <c r="UFT223" s="593"/>
      <c r="UFU223" s="593"/>
      <c r="UFV223" s="593"/>
      <c r="UFW223" s="593"/>
      <c r="UFX223" s="593"/>
      <c r="UFY223" s="593"/>
      <c r="UFZ223" s="593"/>
      <c r="UGA223" s="593"/>
      <c r="UGB223" s="593"/>
      <c r="UGC223" s="593"/>
      <c r="UGD223" s="593"/>
      <c r="UGE223" s="593"/>
      <c r="UGF223" s="593"/>
      <c r="UGG223" s="593"/>
      <c r="UGH223" s="593"/>
      <c r="UGI223" s="593"/>
      <c r="UGJ223" s="593"/>
      <c r="UGK223" s="593"/>
      <c r="UGL223" s="593"/>
      <c r="UGM223" s="593"/>
      <c r="UGN223" s="593"/>
      <c r="UGO223" s="593"/>
      <c r="UGP223" s="593"/>
      <c r="UGQ223" s="593"/>
      <c r="UGR223" s="593"/>
      <c r="UGS223" s="593"/>
      <c r="UGT223" s="593"/>
      <c r="UGU223" s="593"/>
      <c r="UGV223" s="593"/>
      <c r="UGW223" s="593"/>
      <c r="UGX223" s="593"/>
      <c r="UGY223" s="593"/>
      <c r="UGZ223" s="593"/>
      <c r="UHA223" s="593"/>
      <c r="UHB223" s="593"/>
      <c r="UHC223" s="593"/>
      <c r="UHD223" s="593"/>
      <c r="UHE223" s="593"/>
      <c r="UHF223" s="593"/>
      <c r="UHG223" s="593"/>
      <c r="UHH223" s="593"/>
      <c r="UHI223" s="593"/>
      <c r="UHJ223" s="593"/>
      <c r="UHK223" s="593"/>
      <c r="UHL223" s="593"/>
      <c r="UHM223" s="593"/>
      <c r="UHN223" s="593"/>
      <c r="UHO223" s="593"/>
      <c r="UHP223" s="593"/>
      <c r="UHQ223" s="593"/>
      <c r="UHR223" s="593"/>
      <c r="UHS223" s="593"/>
      <c r="UHT223" s="593"/>
      <c r="UHU223" s="593"/>
      <c r="UHV223" s="593"/>
      <c r="UHW223" s="593"/>
      <c r="UHX223" s="593"/>
      <c r="UHY223" s="593"/>
      <c r="UHZ223" s="593"/>
      <c r="UIA223" s="593"/>
      <c r="UIB223" s="593"/>
      <c r="UIC223" s="593"/>
      <c r="UID223" s="593"/>
      <c r="UIE223" s="593"/>
      <c r="UIF223" s="593"/>
      <c r="UIG223" s="593"/>
      <c r="UIH223" s="593"/>
      <c r="UII223" s="593"/>
      <c r="UIJ223" s="593"/>
      <c r="UIK223" s="593"/>
      <c r="UIL223" s="593"/>
      <c r="UIM223" s="593"/>
      <c r="UIN223" s="593"/>
      <c r="UIO223" s="593"/>
      <c r="UIP223" s="593"/>
      <c r="UIQ223" s="593"/>
      <c r="UIR223" s="593"/>
      <c r="UIS223" s="593"/>
      <c r="UIT223" s="593"/>
      <c r="UIU223" s="593"/>
      <c r="UIV223" s="593"/>
      <c r="UIW223" s="593"/>
      <c r="UIX223" s="593"/>
      <c r="UIY223" s="593"/>
      <c r="UIZ223" s="593"/>
      <c r="UJA223" s="593"/>
      <c r="UJB223" s="593"/>
      <c r="UJC223" s="593"/>
      <c r="UJD223" s="593"/>
      <c r="UJE223" s="593"/>
      <c r="UJF223" s="593"/>
      <c r="UJG223" s="593"/>
      <c r="UJH223" s="593"/>
      <c r="UJI223" s="593"/>
      <c r="UJJ223" s="593"/>
      <c r="UJK223" s="593"/>
      <c r="UJL223" s="593"/>
      <c r="UJM223" s="593"/>
      <c r="UJN223" s="593"/>
      <c r="UJO223" s="593"/>
      <c r="UJP223" s="593"/>
      <c r="UJQ223" s="593"/>
      <c r="UJR223" s="593"/>
      <c r="UJS223" s="593"/>
      <c r="UJT223" s="593"/>
      <c r="UJU223" s="593"/>
      <c r="UJV223" s="593"/>
      <c r="UJW223" s="593"/>
      <c r="UJX223" s="593"/>
      <c r="UJY223" s="593"/>
      <c r="UJZ223" s="593"/>
      <c r="UKA223" s="593"/>
      <c r="UKB223" s="593"/>
      <c r="UKC223" s="593"/>
      <c r="UKD223" s="593"/>
      <c r="UKE223" s="593"/>
      <c r="UKF223" s="593"/>
      <c r="UKG223" s="593"/>
      <c r="UKH223" s="593"/>
      <c r="UKI223" s="593"/>
      <c r="UKJ223" s="593"/>
      <c r="UKK223" s="593"/>
      <c r="UKL223" s="593"/>
      <c r="UKM223" s="593"/>
      <c r="UKN223" s="593"/>
      <c r="UKO223" s="593"/>
      <c r="UKP223" s="593"/>
      <c r="UKQ223" s="593"/>
      <c r="UKR223" s="593"/>
      <c r="UKS223" s="593"/>
      <c r="UKT223" s="593"/>
      <c r="UKU223" s="593"/>
      <c r="UKV223" s="593"/>
      <c r="UKW223" s="593"/>
      <c r="UKX223" s="593"/>
      <c r="UKY223" s="593"/>
      <c r="UKZ223" s="593"/>
      <c r="ULA223" s="593"/>
      <c r="ULB223" s="593"/>
      <c r="ULC223" s="593"/>
      <c r="ULD223" s="593"/>
      <c r="ULE223" s="593"/>
      <c r="ULF223" s="593"/>
      <c r="ULG223" s="593"/>
      <c r="ULH223" s="593"/>
      <c r="ULI223" s="593"/>
      <c r="ULJ223" s="593"/>
      <c r="ULK223" s="593"/>
      <c r="ULL223" s="593"/>
      <c r="ULM223" s="593"/>
      <c r="ULN223" s="593"/>
      <c r="ULO223" s="593"/>
      <c r="ULP223" s="593"/>
      <c r="ULQ223" s="593"/>
      <c r="ULR223" s="593"/>
      <c r="ULS223" s="593"/>
      <c r="ULT223" s="593"/>
      <c r="ULU223" s="593"/>
      <c r="ULV223" s="593"/>
      <c r="ULW223" s="593"/>
      <c r="ULX223" s="593"/>
      <c r="ULY223" s="593"/>
      <c r="ULZ223" s="593"/>
      <c r="UMA223" s="593"/>
      <c r="UMB223" s="593"/>
      <c r="UMC223" s="593"/>
      <c r="UMD223" s="593"/>
      <c r="UME223" s="593"/>
      <c r="UMF223" s="593"/>
      <c r="UMG223" s="593"/>
      <c r="UMH223" s="593"/>
      <c r="UMI223" s="593"/>
      <c r="UMJ223" s="593"/>
      <c r="UMK223" s="593"/>
      <c r="UML223" s="593"/>
      <c r="UMM223" s="593"/>
      <c r="UMN223" s="593"/>
      <c r="UMO223" s="593"/>
      <c r="UMP223" s="593"/>
      <c r="UMQ223" s="593"/>
      <c r="UMR223" s="593"/>
      <c r="UMS223" s="593"/>
      <c r="UMT223" s="593"/>
      <c r="UMU223" s="593"/>
      <c r="UMV223" s="593"/>
      <c r="UMW223" s="593"/>
      <c r="UMX223" s="593"/>
      <c r="UMY223" s="593"/>
      <c r="UMZ223" s="593"/>
      <c r="UNA223" s="593"/>
      <c r="UNB223" s="593"/>
      <c r="UNC223" s="593"/>
      <c r="UND223" s="593"/>
      <c r="UNE223" s="593"/>
      <c r="UNF223" s="593"/>
      <c r="UNG223" s="593"/>
      <c r="UNH223" s="593"/>
      <c r="UNI223" s="593"/>
      <c r="UNJ223" s="593"/>
      <c r="UNK223" s="593"/>
      <c r="UNL223" s="593"/>
      <c r="UNM223" s="593"/>
      <c r="UNN223" s="593"/>
      <c r="UNO223" s="593"/>
      <c r="UNP223" s="593"/>
      <c r="UNQ223" s="593"/>
      <c r="UNR223" s="593"/>
      <c r="UNS223" s="593"/>
      <c r="UNT223" s="593"/>
      <c r="UNU223" s="593"/>
      <c r="UNV223" s="593"/>
      <c r="UNW223" s="593"/>
      <c r="UNX223" s="593"/>
      <c r="UNY223" s="593"/>
      <c r="UNZ223" s="593"/>
      <c r="UOA223" s="593"/>
      <c r="UOB223" s="593"/>
      <c r="UOC223" s="593"/>
      <c r="UOD223" s="593"/>
      <c r="UOE223" s="593"/>
      <c r="UOF223" s="593"/>
      <c r="UOG223" s="593"/>
      <c r="UOH223" s="593"/>
      <c r="UOI223" s="593"/>
      <c r="UOJ223" s="593"/>
      <c r="UOK223" s="593"/>
      <c r="UOL223" s="593"/>
      <c r="UOM223" s="593"/>
      <c r="UON223" s="593"/>
      <c r="UOO223" s="593"/>
      <c r="UOP223" s="593"/>
      <c r="UOQ223" s="593"/>
      <c r="UOR223" s="593"/>
      <c r="UOS223" s="593"/>
      <c r="UOT223" s="593"/>
      <c r="UOU223" s="593"/>
      <c r="UOV223" s="593"/>
      <c r="UOW223" s="593"/>
      <c r="UOX223" s="593"/>
      <c r="UOY223" s="593"/>
      <c r="UOZ223" s="593"/>
      <c r="UPA223" s="593"/>
      <c r="UPB223" s="593"/>
      <c r="UPC223" s="593"/>
      <c r="UPD223" s="593"/>
      <c r="UPE223" s="593"/>
      <c r="UPF223" s="593"/>
      <c r="UPG223" s="593"/>
      <c r="UPH223" s="593"/>
      <c r="UPI223" s="593"/>
      <c r="UPJ223" s="593"/>
      <c r="UPK223" s="593"/>
      <c r="UPL223" s="593"/>
      <c r="UPM223" s="593"/>
      <c r="UPN223" s="593"/>
      <c r="UPO223" s="593"/>
      <c r="UPP223" s="593"/>
      <c r="UPQ223" s="593"/>
      <c r="UPR223" s="593"/>
      <c r="UPS223" s="593"/>
      <c r="UPT223" s="593"/>
      <c r="UPU223" s="593"/>
      <c r="UPV223" s="593"/>
      <c r="UPW223" s="593"/>
      <c r="UPX223" s="593"/>
      <c r="UPY223" s="593"/>
      <c r="UPZ223" s="593"/>
      <c r="UQA223" s="593"/>
      <c r="UQB223" s="593"/>
      <c r="UQC223" s="593"/>
      <c r="UQD223" s="593"/>
      <c r="UQE223" s="593"/>
      <c r="UQF223" s="593"/>
      <c r="UQG223" s="593"/>
      <c r="UQH223" s="593"/>
      <c r="UQI223" s="593"/>
      <c r="UQJ223" s="593"/>
      <c r="UQK223" s="593"/>
      <c r="UQL223" s="593"/>
      <c r="UQM223" s="593"/>
      <c r="UQN223" s="593"/>
      <c r="UQO223" s="593"/>
      <c r="UQP223" s="593"/>
      <c r="UQQ223" s="593"/>
      <c r="UQR223" s="593"/>
      <c r="UQS223" s="593"/>
      <c r="UQT223" s="593"/>
      <c r="UQU223" s="593"/>
      <c r="UQV223" s="593"/>
      <c r="UQW223" s="593"/>
      <c r="UQX223" s="593"/>
      <c r="UQY223" s="593"/>
      <c r="UQZ223" s="593"/>
      <c r="URA223" s="593"/>
      <c r="URB223" s="593"/>
      <c r="URC223" s="593"/>
      <c r="URD223" s="593"/>
      <c r="URE223" s="593"/>
      <c r="URF223" s="593"/>
      <c r="URG223" s="593"/>
      <c r="URH223" s="593"/>
      <c r="URI223" s="593"/>
      <c r="URJ223" s="593"/>
      <c r="URK223" s="593"/>
      <c r="URL223" s="593"/>
      <c r="URM223" s="593"/>
      <c r="URN223" s="593"/>
      <c r="URO223" s="593"/>
      <c r="URP223" s="593"/>
      <c r="URQ223" s="593"/>
      <c r="URR223" s="593"/>
      <c r="URS223" s="593"/>
      <c r="URT223" s="593"/>
      <c r="URU223" s="593"/>
      <c r="URV223" s="593"/>
      <c r="URW223" s="593"/>
      <c r="URX223" s="593"/>
      <c r="URY223" s="593"/>
      <c r="URZ223" s="593"/>
      <c r="USA223" s="593"/>
      <c r="USB223" s="593"/>
      <c r="USC223" s="593"/>
      <c r="USD223" s="593"/>
      <c r="USE223" s="593"/>
      <c r="USF223" s="593"/>
      <c r="USG223" s="593"/>
      <c r="USH223" s="593"/>
      <c r="USI223" s="593"/>
      <c r="USJ223" s="593"/>
      <c r="USK223" s="593"/>
      <c r="USL223" s="593"/>
      <c r="USM223" s="593"/>
      <c r="USN223" s="593"/>
      <c r="USO223" s="593"/>
      <c r="USP223" s="593"/>
      <c r="USQ223" s="593"/>
      <c r="USR223" s="593"/>
      <c r="USS223" s="593"/>
      <c r="UST223" s="593"/>
      <c r="USU223" s="593"/>
      <c r="USV223" s="593"/>
      <c r="USW223" s="593"/>
      <c r="USX223" s="593"/>
      <c r="USY223" s="593"/>
      <c r="USZ223" s="593"/>
      <c r="UTA223" s="593"/>
      <c r="UTB223" s="593"/>
      <c r="UTC223" s="593"/>
      <c r="UTD223" s="593"/>
      <c r="UTE223" s="593"/>
      <c r="UTF223" s="593"/>
      <c r="UTG223" s="593"/>
      <c r="UTH223" s="593"/>
      <c r="UTI223" s="593"/>
      <c r="UTJ223" s="593"/>
      <c r="UTK223" s="593"/>
      <c r="UTL223" s="593"/>
      <c r="UTM223" s="593"/>
      <c r="UTN223" s="593"/>
      <c r="UTO223" s="593"/>
      <c r="UTP223" s="593"/>
      <c r="UTQ223" s="593"/>
      <c r="UTR223" s="593"/>
      <c r="UTS223" s="593"/>
      <c r="UTT223" s="593"/>
      <c r="UTU223" s="593"/>
      <c r="UTV223" s="593"/>
      <c r="UTW223" s="593"/>
      <c r="UTX223" s="593"/>
      <c r="UTY223" s="593"/>
      <c r="UTZ223" s="593"/>
      <c r="UUA223" s="593"/>
      <c r="UUB223" s="593"/>
      <c r="UUC223" s="593"/>
      <c r="UUD223" s="593"/>
      <c r="UUE223" s="593"/>
      <c r="UUF223" s="593"/>
      <c r="UUG223" s="593"/>
      <c r="UUH223" s="593"/>
      <c r="UUI223" s="593"/>
      <c r="UUJ223" s="593"/>
      <c r="UUK223" s="593"/>
      <c r="UUL223" s="593"/>
      <c r="UUM223" s="593"/>
      <c r="UUN223" s="593"/>
      <c r="UUO223" s="593"/>
      <c r="UUP223" s="593"/>
      <c r="UUQ223" s="593"/>
      <c r="UUR223" s="593"/>
      <c r="UUS223" s="593"/>
      <c r="UUT223" s="593"/>
      <c r="UUU223" s="593"/>
      <c r="UUV223" s="593"/>
      <c r="UUW223" s="593"/>
      <c r="UUX223" s="593"/>
      <c r="UUY223" s="593"/>
      <c r="UUZ223" s="593"/>
      <c r="UVA223" s="593"/>
      <c r="UVB223" s="593"/>
      <c r="UVC223" s="593"/>
      <c r="UVD223" s="593"/>
      <c r="UVE223" s="593"/>
      <c r="UVF223" s="593"/>
      <c r="UVG223" s="593"/>
      <c r="UVH223" s="593"/>
      <c r="UVI223" s="593"/>
      <c r="UVJ223" s="593"/>
      <c r="UVK223" s="593"/>
      <c r="UVL223" s="593"/>
      <c r="UVM223" s="593"/>
      <c r="UVN223" s="593"/>
      <c r="UVO223" s="593"/>
      <c r="UVP223" s="593"/>
      <c r="UVQ223" s="593"/>
      <c r="UVR223" s="593"/>
      <c r="UVS223" s="593"/>
      <c r="UVT223" s="593"/>
      <c r="UVU223" s="593"/>
      <c r="UVV223" s="593"/>
      <c r="UVW223" s="593"/>
      <c r="UVX223" s="593"/>
      <c r="UVY223" s="593"/>
      <c r="UVZ223" s="593"/>
      <c r="UWA223" s="593"/>
      <c r="UWB223" s="593"/>
      <c r="UWC223" s="593"/>
      <c r="UWD223" s="593"/>
      <c r="UWE223" s="593"/>
      <c r="UWF223" s="593"/>
      <c r="UWG223" s="593"/>
      <c r="UWH223" s="593"/>
      <c r="UWI223" s="593"/>
      <c r="UWJ223" s="593"/>
      <c r="UWK223" s="593"/>
      <c r="UWL223" s="593"/>
      <c r="UWM223" s="593"/>
      <c r="UWN223" s="593"/>
      <c r="UWO223" s="593"/>
      <c r="UWP223" s="593"/>
      <c r="UWQ223" s="593"/>
      <c r="UWR223" s="593"/>
      <c r="UWS223" s="593"/>
      <c r="UWT223" s="593"/>
      <c r="UWU223" s="593"/>
      <c r="UWV223" s="593"/>
      <c r="UWW223" s="593"/>
      <c r="UWX223" s="593"/>
      <c r="UWY223" s="593"/>
      <c r="UWZ223" s="593"/>
      <c r="UXA223" s="593"/>
      <c r="UXB223" s="593"/>
      <c r="UXC223" s="593"/>
      <c r="UXD223" s="593"/>
      <c r="UXE223" s="593"/>
      <c r="UXF223" s="593"/>
      <c r="UXG223" s="593"/>
      <c r="UXH223" s="593"/>
      <c r="UXI223" s="593"/>
      <c r="UXJ223" s="593"/>
      <c r="UXK223" s="593"/>
      <c r="UXL223" s="593"/>
      <c r="UXM223" s="593"/>
      <c r="UXN223" s="593"/>
      <c r="UXO223" s="593"/>
      <c r="UXP223" s="593"/>
      <c r="UXQ223" s="593"/>
      <c r="UXR223" s="593"/>
      <c r="UXS223" s="593"/>
      <c r="UXT223" s="593"/>
      <c r="UXU223" s="593"/>
      <c r="UXV223" s="593"/>
      <c r="UXW223" s="593"/>
      <c r="UXX223" s="593"/>
      <c r="UXY223" s="593"/>
      <c r="UXZ223" s="593"/>
      <c r="UYA223" s="593"/>
      <c r="UYB223" s="593"/>
      <c r="UYC223" s="593"/>
      <c r="UYD223" s="593"/>
      <c r="UYE223" s="593"/>
      <c r="UYF223" s="593"/>
      <c r="UYG223" s="593"/>
      <c r="UYH223" s="593"/>
      <c r="UYI223" s="593"/>
      <c r="UYJ223" s="593"/>
      <c r="UYK223" s="593"/>
      <c r="UYL223" s="593"/>
      <c r="UYM223" s="593"/>
      <c r="UYN223" s="593"/>
      <c r="UYO223" s="593"/>
      <c r="UYP223" s="593"/>
      <c r="UYQ223" s="593"/>
      <c r="UYR223" s="593"/>
      <c r="UYS223" s="593"/>
      <c r="UYT223" s="593"/>
      <c r="UYU223" s="593"/>
      <c r="UYV223" s="593"/>
      <c r="UYW223" s="593"/>
      <c r="UYX223" s="593"/>
      <c r="UYY223" s="593"/>
      <c r="UYZ223" s="593"/>
      <c r="UZA223" s="593"/>
      <c r="UZB223" s="593"/>
      <c r="UZC223" s="593"/>
      <c r="UZD223" s="593"/>
      <c r="UZE223" s="593"/>
      <c r="UZF223" s="593"/>
      <c r="UZG223" s="593"/>
      <c r="UZH223" s="593"/>
      <c r="UZI223" s="593"/>
      <c r="UZJ223" s="593"/>
      <c r="UZK223" s="593"/>
      <c r="UZL223" s="593"/>
      <c r="UZM223" s="593"/>
      <c r="UZN223" s="593"/>
      <c r="UZO223" s="593"/>
      <c r="UZP223" s="593"/>
      <c r="UZQ223" s="593"/>
      <c r="UZR223" s="593"/>
      <c r="UZS223" s="593"/>
      <c r="UZT223" s="593"/>
      <c r="UZU223" s="593"/>
      <c r="UZV223" s="593"/>
      <c r="UZW223" s="593"/>
      <c r="UZX223" s="593"/>
      <c r="UZY223" s="593"/>
      <c r="UZZ223" s="593"/>
      <c r="VAA223" s="593"/>
      <c r="VAB223" s="593"/>
      <c r="VAC223" s="593"/>
      <c r="VAD223" s="593"/>
      <c r="VAE223" s="593"/>
      <c r="VAF223" s="593"/>
      <c r="VAG223" s="593"/>
      <c r="VAH223" s="593"/>
      <c r="VAI223" s="593"/>
      <c r="VAJ223" s="593"/>
      <c r="VAK223" s="593"/>
      <c r="VAL223" s="593"/>
      <c r="VAM223" s="593"/>
      <c r="VAN223" s="593"/>
      <c r="VAO223" s="593"/>
      <c r="VAP223" s="593"/>
      <c r="VAQ223" s="593"/>
      <c r="VAR223" s="593"/>
      <c r="VAS223" s="593"/>
      <c r="VAT223" s="593"/>
      <c r="VAU223" s="593"/>
      <c r="VAV223" s="593"/>
      <c r="VAW223" s="593"/>
      <c r="VAX223" s="593"/>
      <c r="VAY223" s="593"/>
      <c r="VAZ223" s="593"/>
      <c r="VBA223" s="593"/>
      <c r="VBB223" s="593"/>
      <c r="VBC223" s="593"/>
      <c r="VBD223" s="593"/>
      <c r="VBE223" s="593"/>
      <c r="VBF223" s="593"/>
      <c r="VBG223" s="593"/>
      <c r="VBH223" s="593"/>
      <c r="VBI223" s="593"/>
      <c r="VBJ223" s="593"/>
      <c r="VBK223" s="593"/>
      <c r="VBL223" s="593"/>
      <c r="VBM223" s="593"/>
      <c r="VBN223" s="593"/>
      <c r="VBO223" s="593"/>
      <c r="VBP223" s="593"/>
      <c r="VBQ223" s="593"/>
      <c r="VBR223" s="593"/>
      <c r="VBS223" s="593"/>
      <c r="VBT223" s="593"/>
      <c r="VBU223" s="593"/>
      <c r="VBV223" s="593"/>
      <c r="VBW223" s="593"/>
      <c r="VBX223" s="593"/>
      <c r="VBY223" s="593"/>
      <c r="VBZ223" s="593"/>
      <c r="VCA223" s="593"/>
      <c r="VCB223" s="593"/>
      <c r="VCC223" s="593"/>
      <c r="VCD223" s="593"/>
      <c r="VCE223" s="593"/>
      <c r="VCF223" s="593"/>
      <c r="VCG223" s="593"/>
      <c r="VCH223" s="593"/>
      <c r="VCI223" s="593"/>
      <c r="VCJ223" s="593"/>
      <c r="VCK223" s="593"/>
      <c r="VCL223" s="593"/>
      <c r="VCM223" s="593"/>
      <c r="VCN223" s="593"/>
      <c r="VCO223" s="593"/>
      <c r="VCP223" s="593"/>
      <c r="VCQ223" s="593"/>
      <c r="VCR223" s="593"/>
      <c r="VCS223" s="593"/>
      <c r="VCT223" s="593"/>
      <c r="VCU223" s="593"/>
      <c r="VCV223" s="593"/>
      <c r="VCW223" s="593"/>
      <c r="VCX223" s="593"/>
      <c r="VCY223" s="593"/>
      <c r="VCZ223" s="593"/>
      <c r="VDA223" s="593"/>
      <c r="VDB223" s="593"/>
      <c r="VDC223" s="593"/>
      <c r="VDD223" s="593"/>
      <c r="VDE223" s="593"/>
      <c r="VDF223" s="593"/>
      <c r="VDG223" s="593"/>
      <c r="VDH223" s="593"/>
      <c r="VDI223" s="593"/>
      <c r="VDJ223" s="593"/>
      <c r="VDK223" s="593"/>
      <c r="VDL223" s="593"/>
      <c r="VDM223" s="593"/>
      <c r="VDN223" s="593"/>
      <c r="VDO223" s="593"/>
      <c r="VDP223" s="593"/>
      <c r="VDQ223" s="593"/>
      <c r="VDR223" s="593"/>
      <c r="VDS223" s="593"/>
      <c r="VDT223" s="593"/>
      <c r="VDU223" s="593"/>
      <c r="VDV223" s="593"/>
      <c r="VDW223" s="593"/>
      <c r="VDX223" s="593"/>
      <c r="VDY223" s="593"/>
      <c r="VDZ223" s="593"/>
      <c r="VEA223" s="593"/>
      <c r="VEB223" s="593"/>
      <c r="VEC223" s="593"/>
      <c r="VED223" s="593"/>
      <c r="VEE223" s="593"/>
      <c r="VEF223" s="593"/>
      <c r="VEG223" s="593"/>
      <c r="VEH223" s="593"/>
      <c r="VEI223" s="593"/>
      <c r="VEJ223" s="593"/>
      <c r="VEK223" s="593"/>
      <c r="VEL223" s="593"/>
      <c r="VEM223" s="593"/>
      <c r="VEN223" s="593"/>
      <c r="VEO223" s="593"/>
      <c r="VEP223" s="593"/>
      <c r="VEQ223" s="593"/>
      <c r="VER223" s="593"/>
      <c r="VES223" s="593"/>
      <c r="VET223" s="593"/>
      <c r="VEU223" s="593"/>
      <c r="VEV223" s="593"/>
      <c r="VEW223" s="593"/>
      <c r="VEX223" s="593"/>
      <c r="VEY223" s="593"/>
      <c r="VEZ223" s="593"/>
      <c r="VFA223" s="593"/>
      <c r="VFB223" s="593"/>
      <c r="VFC223" s="593"/>
      <c r="VFD223" s="593"/>
      <c r="VFE223" s="593"/>
      <c r="VFF223" s="593"/>
      <c r="VFG223" s="593"/>
      <c r="VFH223" s="593"/>
      <c r="VFI223" s="593"/>
      <c r="VFJ223" s="593"/>
      <c r="VFK223" s="593"/>
      <c r="VFL223" s="593"/>
      <c r="VFM223" s="593"/>
      <c r="VFN223" s="593"/>
      <c r="VFO223" s="593"/>
      <c r="VFP223" s="593"/>
      <c r="VFQ223" s="593"/>
      <c r="VFR223" s="593"/>
      <c r="VFS223" s="593"/>
      <c r="VFT223" s="593"/>
      <c r="VFU223" s="593"/>
      <c r="VFV223" s="593"/>
      <c r="VFW223" s="593"/>
      <c r="VFX223" s="593"/>
      <c r="VFY223" s="593"/>
      <c r="VFZ223" s="593"/>
      <c r="VGA223" s="593"/>
      <c r="VGB223" s="593"/>
      <c r="VGC223" s="593"/>
      <c r="VGD223" s="593"/>
      <c r="VGE223" s="593"/>
      <c r="VGF223" s="593"/>
      <c r="VGG223" s="593"/>
      <c r="VGH223" s="593"/>
      <c r="VGI223" s="593"/>
      <c r="VGJ223" s="593"/>
      <c r="VGK223" s="593"/>
      <c r="VGL223" s="593"/>
      <c r="VGM223" s="593"/>
      <c r="VGN223" s="593"/>
      <c r="VGO223" s="593"/>
      <c r="VGP223" s="593"/>
      <c r="VGQ223" s="593"/>
      <c r="VGR223" s="593"/>
      <c r="VGS223" s="593"/>
      <c r="VGT223" s="593"/>
      <c r="VGU223" s="593"/>
      <c r="VGV223" s="593"/>
      <c r="VGW223" s="593"/>
      <c r="VGX223" s="593"/>
      <c r="VGY223" s="593"/>
      <c r="VGZ223" s="593"/>
      <c r="VHA223" s="593"/>
      <c r="VHB223" s="593"/>
      <c r="VHC223" s="593"/>
      <c r="VHD223" s="593"/>
      <c r="VHE223" s="593"/>
      <c r="VHF223" s="593"/>
      <c r="VHG223" s="593"/>
      <c r="VHH223" s="593"/>
      <c r="VHI223" s="593"/>
      <c r="VHJ223" s="593"/>
      <c r="VHK223" s="593"/>
      <c r="VHL223" s="593"/>
      <c r="VHM223" s="593"/>
      <c r="VHN223" s="593"/>
      <c r="VHO223" s="593"/>
      <c r="VHP223" s="593"/>
      <c r="VHQ223" s="593"/>
      <c r="VHR223" s="593"/>
      <c r="VHS223" s="593"/>
      <c r="VHT223" s="593"/>
      <c r="VHU223" s="593"/>
      <c r="VHV223" s="593"/>
      <c r="VHW223" s="593"/>
      <c r="VHX223" s="593"/>
      <c r="VHY223" s="593"/>
      <c r="VHZ223" s="593"/>
      <c r="VIA223" s="593"/>
      <c r="VIB223" s="593"/>
      <c r="VIC223" s="593"/>
      <c r="VID223" s="593"/>
      <c r="VIE223" s="593"/>
      <c r="VIF223" s="593"/>
      <c r="VIG223" s="593"/>
      <c r="VIH223" s="593"/>
      <c r="VII223" s="593"/>
      <c r="VIJ223" s="593"/>
      <c r="VIK223" s="593"/>
      <c r="VIL223" s="593"/>
      <c r="VIM223" s="593"/>
      <c r="VIN223" s="593"/>
      <c r="VIO223" s="593"/>
      <c r="VIP223" s="593"/>
      <c r="VIQ223" s="593"/>
      <c r="VIR223" s="593"/>
      <c r="VIS223" s="593"/>
      <c r="VIT223" s="593"/>
      <c r="VIU223" s="593"/>
      <c r="VIV223" s="593"/>
      <c r="VIW223" s="593"/>
      <c r="VIX223" s="593"/>
      <c r="VIY223" s="593"/>
      <c r="VIZ223" s="593"/>
      <c r="VJA223" s="593"/>
      <c r="VJB223" s="593"/>
      <c r="VJC223" s="593"/>
      <c r="VJD223" s="593"/>
      <c r="VJE223" s="593"/>
      <c r="VJF223" s="593"/>
      <c r="VJG223" s="593"/>
      <c r="VJH223" s="593"/>
      <c r="VJI223" s="593"/>
      <c r="VJJ223" s="593"/>
      <c r="VJK223" s="593"/>
      <c r="VJL223" s="593"/>
      <c r="VJM223" s="593"/>
      <c r="VJN223" s="593"/>
      <c r="VJO223" s="593"/>
      <c r="VJP223" s="593"/>
      <c r="VJQ223" s="593"/>
      <c r="VJR223" s="593"/>
      <c r="VJS223" s="593"/>
      <c r="VJT223" s="593"/>
      <c r="VJU223" s="593"/>
      <c r="VJV223" s="593"/>
      <c r="VJW223" s="593"/>
      <c r="VJX223" s="593"/>
      <c r="VJY223" s="593"/>
      <c r="VJZ223" s="593"/>
      <c r="VKA223" s="593"/>
      <c r="VKB223" s="593"/>
      <c r="VKC223" s="593"/>
      <c r="VKD223" s="593"/>
      <c r="VKE223" s="593"/>
      <c r="VKF223" s="593"/>
      <c r="VKG223" s="593"/>
      <c r="VKH223" s="593"/>
      <c r="VKI223" s="593"/>
      <c r="VKJ223" s="593"/>
      <c r="VKK223" s="593"/>
      <c r="VKL223" s="593"/>
      <c r="VKM223" s="593"/>
      <c r="VKN223" s="593"/>
      <c r="VKO223" s="593"/>
      <c r="VKP223" s="593"/>
      <c r="VKQ223" s="593"/>
      <c r="VKR223" s="593"/>
      <c r="VKS223" s="593"/>
      <c r="VKT223" s="593"/>
      <c r="VKU223" s="593"/>
      <c r="VKV223" s="593"/>
      <c r="VKW223" s="593"/>
      <c r="VKX223" s="593"/>
      <c r="VKY223" s="593"/>
      <c r="VKZ223" s="593"/>
      <c r="VLA223" s="593"/>
      <c r="VLB223" s="593"/>
      <c r="VLC223" s="593"/>
      <c r="VLD223" s="593"/>
      <c r="VLE223" s="593"/>
      <c r="VLF223" s="593"/>
      <c r="VLG223" s="593"/>
      <c r="VLH223" s="593"/>
      <c r="VLI223" s="593"/>
      <c r="VLJ223" s="593"/>
      <c r="VLK223" s="593"/>
      <c r="VLL223" s="593"/>
      <c r="VLM223" s="593"/>
      <c r="VLN223" s="593"/>
      <c r="VLO223" s="593"/>
      <c r="VLP223" s="593"/>
      <c r="VLQ223" s="593"/>
      <c r="VLR223" s="593"/>
      <c r="VLS223" s="593"/>
      <c r="VLT223" s="593"/>
      <c r="VLU223" s="593"/>
      <c r="VLV223" s="593"/>
      <c r="VLW223" s="593"/>
      <c r="VLX223" s="593"/>
      <c r="VLY223" s="593"/>
      <c r="VLZ223" s="593"/>
      <c r="VMA223" s="593"/>
      <c r="VMB223" s="593"/>
      <c r="VMC223" s="593"/>
      <c r="VMD223" s="593"/>
      <c r="VME223" s="593"/>
      <c r="VMF223" s="593"/>
      <c r="VMG223" s="593"/>
      <c r="VMH223" s="593"/>
      <c r="VMI223" s="593"/>
      <c r="VMJ223" s="593"/>
      <c r="VMK223" s="593"/>
      <c r="VML223" s="593"/>
      <c r="VMM223" s="593"/>
      <c r="VMN223" s="593"/>
      <c r="VMO223" s="593"/>
      <c r="VMP223" s="593"/>
      <c r="VMQ223" s="593"/>
      <c r="VMR223" s="593"/>
      <c r="VMS223" s="593"/>
      <c r="VMT223" s="593"/>
      <c r="VMU223" s="593"/>
      <c r="VMV223" s="593"/>
      <c r="VMW223" s="593"/>
      <c r="VMX223" s="593"/>
      <c r="VMY223" s="593"/>
      <c r="VMZ223" s="593"/>
      <c r="VNA223" s="593"/>
      <c r="VNB223" s="593"/>
      <c r="VNC223" s="593"/>
      <c r="VND223" s="593"/>
      <c r="VNE223" s="593"/>
      <c r="VNF223" s="593"/>
      <c r="VNG223" s="593"/>
      <c r="VNH223" s="593"/>
      <c r="VNI223" s="593"/>
      <c r="VNJ223" s="593"/>
      <c r="VNK223" s="593"/>
      <c r="VNL223" s="593"/>
      <c r="VNM223" s="593"/>
      <c r="VNN223" s="593"/>
      <c r="VNO223" s="593"/>
      <c r="VNP223" s="593"/>
      <c r="VNQ223" s="593"/>
      <c r="VNR223" s="593"/>
      <c r="VNS223" s="593"/>
      <c r="VNT223" s="593"/>
      <c r="VNU223" s="593"/>
      <c r="VNV223" s="593"/>
      <c r="VNW223" s="593"/>
      <c r="VNX223" s="593"/>
      <c r="VNY223" s="593"/>
      <c r="VNZ223" s="593"/>
      <c r="VOA223" s="593"/>
      <c r="VOB223" s="593"/>
      <c r="VOC223" s="593"/>
      <c r="VOD223" s="593"/>
      <c r="VOE223" s="593"/>
      <c r="VOF223" s="593"/>
      <c r="VOG223" s="593"/>
      <c r="VOH223" s="593"/>
      <c r="VOI223" s="593"/>
      <c r="VOJ223" s="593"/>
      <c r="VOK223" s="593"/>
      <c r="VOL223" s="593"/>
      <c r="VOM223" s="593"/>
      <c r="VON223" s="593"/>
      <c r="VOO223" s="593"/>
      <c r="VOP223" s="593"/>
      <c r="VOQ223" s="593"/>
      <c r="VOR223" s="593"/>
      <c r="VOS223" s="593"/>
      <c r="VOT223" s="593"/>
      <c r="VOU223" s="593"/>
      <c r="VOV223" s="593"/>
      <c r="VOW223" s="593"/>
      <c r="VOX223" s="593"/>
      <c r="VOY223" s="593"/>
      <c r="VOZ223" s="593"/>
      <c r="VPA223" s="593"/>
      <c r="VPB223" s="593"/>
      <c r="VPC223" s="593"/>
      <c r="VPD223" s="593"/>
      <c r="VPE223" s="593"/>
      <c r="VPF223" s="593"/>
      <c r="VPG223" s="593"/>
      <c r="VPH223" s="593"/>
      <c r="VPI223" s="593"/>
      <c r="VPJ223" s="593"/>
      <c r="VPK223" s="593"/>
      <c r="VPL223" s="593"/>
      <c r="VPM223" s="593"/>
      <c r="VPN223" s="593"/>
      <c r="VPO223" s="593"/>
      <c r="VPP223" s="593"/>
      <c r="VPQ223" s="593"/>
      <c r="VPR223" s="593"/>
      <c r="VPS223" s="593"/>
      <c r="VPT223" s="593"/>
      <c r="VPU223" s="593"/>
      <c r="VPV223" s="593"/>
      <c r="VPW223" s="593"/>
      <c r="VPX223" s="593"/>
      <c r="VPY223" s="593"/>
      <c r="VPZ223" s="593"/>
      <c r="VQA223" s="593"/>
      <c r="VQB223" s="593"/>
      <c r="VQC223" s="593"/>
      <c r="VQD223" s="593"/>
      <c r="VQE223" s="593"/>
      <c r="VQF223" s="593"/>
      <c r="VQG223" s="593"/>
      <c r="VQH223" s="593"/>
      <c r="VQI223" s="593"/>
      <c r="VQJ223" s="593"/>
      <c r="VQK223" s="593"/>
      <c r="VQL223" s="593"/>
      <c r="VQM223" s="593"/>
      <c r="VQN223" s="593"/>
      <c r="VQO223" s="593"/>
      <c r="VQP223" s="593"/>
      <c r="VQQ223" s="593"/>
      <c r="VQR223" s="593"/>
      <c r="VQS223" s="593"/>
      <c r="VQT223" s="593"/>
      <c r="VQU223" s="593"/>
      <c r="VQV223" s="593"/>
      <c r="VQW223" s="593"/>
      <c r="VQX223" s="593"/>
      <c r="VQY223" s="593"/>
      <c r="VQZ223" s="593"/>
      <c r="VRA223" s="593"/>
      <c r="VRB223" s="593"/>
      <c r="VRC223" s="593"/>
      <c r="VRD223" s="593"/>
      <c r="VRE223" s="593"/>
      <c r="VRF223" s="593"/>
      <c r="VRG223" s="593"/>
      <c r="VRH223" s="593"/>
      <c r="VRI223" s="593"/>
      <c r="VRJ223" s="593"/>
      <c r="VRK223" s="593"/>
      <c r="VRL223" s="593"/>
      <c r="VRM223" s="593"/>
      <c r="VRN223" s="593"/>
      <c r="VRO223" s="593"/>
      <c r="VRP223" s="593"/>
      <c r="VRQ223" s="593"/>
      <c r="VRR223" s="593"/>
      <c r="VRS223" s="593"/>
      <c r="VRT223" s="593"/>
      <c r="VRU223" s="593"/>
      <c r="VRV223" s="593"/>
      <c r="VRW223" s="593"/>
      <c r="VRX223" s="593"/>
      <c r="VRY223" s="593"/>
      <c r="VRZ223" s="593"/>
      <c r="VSA223" s="593"/>
      <c r="VSB223" s="593"/>
      <c r="VSC223" s="593"/>
      <c r="VSD223" s="593"/>
      <c r="VSE223" s="593"/>
      <c r="VSF223" s="593"/>
      <c r="VSG223" s="593"/>
      <c r="VSH223" s="593"/>
      <c r="VSI223" s="593"/>
      <c r="VSJ223" s="593"/>
      <c r="VSK223" s="593"/>
      <c r="VSL223" s="593"/>
      <c r="VSM223" s="593"/>
      <c r="VSN223" s="593"/>
      <c r="VSO223" s="593"/>
      <c r="VSP223" s="593"/>
      <c r="VSQ223" s="593"/>
      <c r="VSR223" s="593"/>
      <c r="VSS223" s="593"/>
      <c r="VST223" s="593"/>
      <c r="VSU223" s="593"/>
      <c r="VSV223" s="593"/>
      <c r="VSW223" s="593"/>
      <c r="VSX223" s="593"/>
      <c r="VSY223" s="593"/>
      <c r="VSZ223" s="593"/>
      <c r="VTA223" s="593"/>
      <c r="VTB223" s="593"/>
      <c r="VTC223" s="593"/>
      <c r="VTD223" s="593"/>
      <c r="VTE223" s="593"/>
      <c r="VTF223" s="593"/>
      <c r="VTG223" s="593"/>
      <c r="VTH223" s="593"/>
      <c r="VTI223" s="593"/>
      <c r="VTJ223" s="593"/>
      <c r="VTK223" s="593"/>
      <c r="VTL223" s="593"/>
      <c r="VTM223" s="593"/>
      <c r="VTN223" s="593"/>
      <c r="VTO223" s="593"/>
      <c r="VTP223" s="593"/>
      <c r="VTQ223" s="593"/>
      <c r="VTR223" s="593"/>
      <c r="VTS223" s="593"/>
      <c r="VTT223" s="593"/>
      <c r="VTU223" s="593"/>
      <c r="VTV223" s="593"/>
      <c r="VTW223" s="593"/>
      <c r="VTX223" s="593"/>
      <c r="VTY223" s="593"/>
      <c r="VTZ223" s="593"/>
      <c r="VUA223" s="593"/>
      <c r="VUB223" s="593"/>
      <c r="VUC223" s="593"/>
      <c r="VUD223" s="593"/>
      <c r="VUE223" s="593"/>
      <c r="VUF223" s="593"/>
      <c r="VUG223" s="593"/>
      <c r="VUH223" s="593"/>
      <c r="VUI223" s="593"/>
      <c r="VUJ223" s="593"/>
      <c r="VUK223" s="593"/>
      <c r="VUL223" s="593"/>
      <c r="VUM223" s="593"/>
      <c r="VUN223" s="593"/>
      <c r="VUO223" s="593"/>
      <c r="VUP223" s="593"/>
      <c r="VUQ223" s="593"/>
      <c r="VUR223" s="593"/>
      <c r="VUS223" s="593"/>
      <c r="VUT223" s="593"/>
      <c r="VUU223" s="593"/>
      <c r="VUV223" s="593"/>
      <c r="VUW223" s="593"/>
      <c r="VUX223" s="593"/>
      <c r="VUY223" s="593"/>
      <c r="VUZ223" s="593"/>
      <c r="VVA223" s="593"/>
      <c r="VVB223" s="593"/>
      <c r="VVC223" s="593"/>
      <c r="VVD223" s="593"/>
      <c r="VVE223" s="593"/>
      <c r="VVF223" s="593"/>
      <c r="VVG223" s="593"/>
      <c r="VVH223" s="593"/>
      <c r="VVI223" s="593"/>
      <c r="VVJ223" s="593"/>
      <c r="VVK223" s="593"/>
      <c r="VVL223" s="593"/>
      <c r="VVM223" s="593"/>
      <c r="VVN223" s="593"/>
      <c r="VVO223" s="593"/>
      <c r="VVP223" s="593"/>
      <c r="VVQ223" s="593"/>
      <c r="VVR223" s="593"/>
      <c r="VVS223" s="593"/>
      <c r="VVT223" s="593"/>
      <c r="VVU223" s="593"/>
      <c r="VVV223" s="593"/>
      <c r="VVW223" s="593"/>
      <c r="VVX223" s="593"/>
      <c r="VVY223" s="593"/>
      <c r="VVZ223" s="593"/>
      <c r="VWA223" s="593"/>
      <c r="VWB223" s="593"/>
      <c r="VWC223" s="593"/>
      <c r="VWD223" s="593"/>
      <c r="VWE223" s="593"/>
      <c r="VWF223" s="593"/>
      <c r="VWG223" s="593"/>
      <c r="VWH223" s="593"/>
      <c r="VWI223" s="593"/>
      <c r="VWJ223" s="593"/>
      <c r="VWK223" s="593"/>
      <c r="VWL223" s="593"/>
      <c r="VWM223" s="593"/>
      <c r="VWN223" s="593"/>
      <c r="VWO223" s="593"/>
      <c r="VWP223" s="593"/>
      <c r="VWQ223" s="593"/>
      <c r="VWR223" s="593"/>
      <c r="VWS223" s="593"/>
      <c r="VWT223" s="593"/>
      <c r="VWU223" s="593"/>
      <c r="VWV223" s="593"/>
      <c r="VWW223" s="593"/>
      <c r="VWX223" s="593"/>
      <c r="VWY223" s="593"/>
      <c r="VWZ223" s="593"/>
      <c r="VXA223" s="593"/>
      <c r="VXB223" s="593"/>
      <c r="VXC223" s="593"/>
      <c r="VXD223" s="593"/>
      <c r="VXE223" s="593"/>
      <c r="VXF223" s="593"/>
      <c r="VXG223" s="593"/>
      <c r="VXH223" s="593"/>
      <c r="VXI223" s="593"/>
      <c r="VXJ223" s="593"/>
      <c r="VXK223" s="593"/>
      <c r="VXL223" s="593"/>
      <c r="VXM223" s="593"/>
      <c r="VXN223" s="593"/>
      <c r="VXO223" s="593"/>
      <c r="VXP223" s="593"/>
      <c r="VXQ223" s="593"/>
      <c r="VXR223" s="593"/>
      <c r="VXS223" s="593"/>
      <c r="VXT223" s="593"/>
      <c r="VXU223" s="593"/>
      <c r="VXV223" s="593"/>
      <c r="VXW223" s="593"/>
      <c r="VXX223" s="593"/>
      <c r="VXY223" s="593"/>
      <c r="VXZ223" s="593"/>
      <c r="VYA223" s="593"/>
      <c r="VYB223" s="593"/>
      <c r="VYC223" s="593"/>
      <c r="VYD223" s="593"/>
      <c r="VYE223" s="593"/>
      <c r="VYF223" s="593"/>
      <c r="VYG223" s="593"/>
      <c r="VYH223" s="593"/>
      <c r="VYI223" s="593"/>
      <c r="VYJ223" s="593"/>
      <c r="VYK223" s="593"/>
      <c r="VYL223" s="593"/>
      <c r="VYM223" s="593"/>
      <c r="VYN223" s="593"/>
      <c r="VYO223" s="593"/>
      <c r="VYP223" s="593"/>
      <c r="VYQ223" s="593"/>
      <c r="VYR223" s="593"/>
      <c r="VYS223" s="593"/>
      <c r="VYT223" s="593"/>
      <c r="VYU223" s="593"/>
      <c r="VYV223" s="593"/>
      <c r="VYW223" s="593"/>
      <c r="VYX223" s="593"/>
      <c r="VYY223" s="593"/>
      <c r="VYZ223" s="593"/>
      <c r="VZA223" s="593"/>
      <c r="VZB223" s="593"/>
      <c r="VZC223" s="593"/>
      <c r="VZD223" s="593"/>
      <c r="VZE223" s="593"/>
      <c r="VZF223" s="593"/>
      <c r="VZG223" s="593"/>
      <c r="VZH223" s="593"/>
      <c r="VZI223" s="593"/>
      <c r="VZJ223" s="593"/>
      <c r="VZK223" s="593"/>
      <c r="VZL223" s="593"/>
      <c r="VZM223" s="593"/>
      <c r="VZN223" s="593"/>
      <c r="VZO223" s="593"/>
      <c r="VZP223" s="593"/>
      <c r="VZQ223" s="593"/>
      <c r="VZR223" s="593"/>
      <c r="VZS223" s="593"/>
      <c r="VZT223" s="593"/>
      <c r="VZU223" s="593"/>
      <c r="VZV223" s="593"/>
      <c r="VZW223" s="593"/>
      <c r="VZX223" s="593"/>
      <c r="VZY223" s="593"/>
      <c r="VZZ223" s="593"/>
      <c r="WAA223" s="593"/>
      <c r="WAB223" s="593"/>
      <c r="WAC223" s="593"/>
      <c r="WAD223" s="593"/>
      <c r="WAE223" s="593"/>
      <c r="WAF223" s="593"/>
      <c r="WAG223" s="593"/>
      <c r="WAH223" s="593"/>
      <c r="WAI223" s="593"/>
      <c r="WAJ223" s="593"/>
      <c r="WAK223" s="593"/>
      <c r="WAL223" s="593"/>
      <c r="WAM223" s="593"/>
      <c r="WAN223" s="593"/>
      <c r="WAO223" s="593"/>
      <c r="WAP223" s="593"/>
      <c r="WAQ223" s="593"/>
      <c r="WAR223" s="593"/>
      <c r="WAS223" s="593"/>
      <c r="WAT223" s="593"/>
      <c r="WAU223" s="593"/>
      <c r="WAV223" s="593"/>
      <c r="WAW223" s="593"/>
      <c r="WAX223" s="593"/>
      <c r="WAY223" s="593"/>
      <c r="WAZ223" s="593"/>
      <c r="WBA223" s="593"/>
      <c r="WBB223" s="593"/>
      <c r="WBC223" s="593"/>
      <c r="WBD223" s="593"/>
      <c r="WBE223" s="593"/>
      <c r="WBF223" s="593"/>
      <c r="WBG223" s="593"/>
      <c r="WBH223" s="593"/>
      <c r="WBI223" s="593"/>
      <c r="WBJ223" s="593"/>
      <c r="WBK223" s="593"/>
      <c r="WBL223" s="593"/>
      <c r="WBM223" s="593"/>
      <c r="WBN223" s="593"/>
      <c r="WBO223" s="593"/>
      <c r="WBP223" s="593"/>
      <c r="WBQ223" s="593"/>
      <c r="WBR223" s="593"/>
      <c r="WBS223" s="593"/>
      <c r="WBT223" s="593"/>
      <c r="WBU223" s="593"/>
      <c r="WBV223" s="593"/>
      <c r="WBW223" s="593"/>
      <c r="WBX223" s="593"/>
      <c r="WBY223" s="593"/>
      <c r="WBZ223" s="593"/>
      <c r="WCA223" s="593"/>
      <c r="WCB223" s="593"/>
      <c r="WCC223" s="593"/>
      <c r="WCD223" s="593"/>
      <c r="WCE223" s="593"/>
      <c r="WCF223" s="593"/>
      <c r="WCG223" s="593"/>
      <c r="WCH223" s="593"/>
      <c r="WCI223" s="593"/>
      <c r="WCJ223" s="593"/>
      <c r="WCK223" s="593"/>
      <c r="WCL223" s="593"/>
      <c r="WCM223" s="593"/>
      <c r="WCN223" s="593"/>
      <c r="WCO223" s="593"/>
      <c r="WCP223" s="593"/>
      <c r="WCQ223" s="593"/>
      <c r="WCR223" s="593"/>
      <c r="WCS223" s="593"/>
      <c r="WCT223" s="593"/>
      <c r="WCU223" s="593"/>
      <c r="WCV223" s="593"/>
      <c r="WCW223" s="593"/>
      <c r="WCX223" s="593"/>
      <c r="WCY223" s="593"/>
      <c r="WCZ223" s="593"/>
      <c r="WDA223" s="593"/>
      <c r="WDB223" s="593"/>
      <c r="WDC223" s="593"/>
      <c r="WDD223" s="593"/>
      <c r="WDE223" s="593"/>
      <c r="WDF223" s="593"/>
      <c r="WDG223" s="593"/>
      <c r="WDH223" s="593"/>
      <c r="WDI223" s="593"/>
      <c r="WDJ223" s="593"/>
      <c r="WDK223" s="593"/>
      <c r="WDL223" s="593"/>
      <c r="WDM223" s="593"/>
      <c r="WDN223" s="593"/>
      <c r="WDO223" s="593"/>
      <c r="WDP223" s="593"/>
      <c r="WDQ223" s="593"/>
      <c r="WDR223" s="593"/>
      <c r="WDS223" s="593"/>
      <c r="WDT223" s="593"/>
      <c r="WDU223" s="593"/>
      <c r="WDV223" s="593"/>
      <c r="WDW223" s="593"/>
      <c r="WDX223" s="593"/>
      <c r="WDY223" s="593"/>
      <c r="WDZ223" s="593"/>
      <c r="WEA223" s="593"/>
      <c r="WEB223" s="593"/>
      <c r="WEC223" s="593"/>
      <c r="WED223" s="593"/>
      <c r="WEE223" s="593"/>
      <c r="WEF223" s="593"/>
      <c r="WEG223" s="593"/>
      <c r="WEH223" s="593"/>
      <c r="WEI223" s="593"/>
      <c r="WEJ223" s="593"/>
      <c r="WEK223" s="593"/>
      <c r="WEL223" s="593"/>
      <c r="WEM223" s="593"/>
      <c r="WEN223" s="593"/>
      <c r="WEO223" s="593"/>
      <c r="WEP223" s="593"/>
      <c r="WEQ223" s="593"/>
      <c r="WER223" s="593"/>
      <c r="WES223" s="593"/>
      <c r="WET223" s="593"/>
      <c r="WEU223" s="593"/>
      <c r="WEV223" s="593"/>
      <c r="WEW223" s="593"/>
      <c r="WEX223" s="593"/>
      <c r="WEY223" s="593"/>
      <c r="WEZ223" s="593"/>
      <c r="WFA223" s="593"/>
      <c r="WFB223" s="593"/>
      <c r="WFC223" s="593"/>
      <c r="WFD223" s="593"/>
      <c r="WFE223" s="593"/>
      <c r="WFF223" s="593"/>
      <c r="WFG223" s="593"/>
      <c r="WFH223" s="593"/>
      <c r="WFI223" s="593"/>
      <c r="WFJ223" s="593"/>
      <c r="WFK223" s="593"/>
      <c r="WFL223" s="593"/>
      <c r="WFM223" s="593"/>
      <c r="WFN223" s="593"/>
      <c r="WFO223" s="593"/>
      <c r="WFP223" s="593"/>
      <c r="WFQ223" s="593"/>
      <c r="WFR223" s="593"/>
      <c r="WFS223" s="593"/>
      <c r="WFT223" s="593"/>
      <c r="WFU223" s="593"/>
      <c r="WFV223" s="593"/>
      <c r="WFW223" s="593"/>
      <c r="WFX223" s="593"/>
      <c r="WFY223" s="593"/>
      <c r="WFZ223" s="593"/>
      <c r="WGA223" s="593"/>
      <c r="WGB223" s="593"/>
      <c r="WGC223" s="593"/>
      <c r="WGD223" s="593"/>
      <c r="WGE223" s="593"/>
      <c r="WGF223" s="593"/>
      <c r="WGG223" s="593"/>
      <c r="WGH223" s="593"/>
      <c r="WGI223" s="593"/>
      <c r="WGJ223" s="593"/>
      <c r="WGK223" s="593"/>
      <c r="WGL223" s="593"/>
      <c r="WGM223" s="593"/>
      <c r="WGN223" s="593"/>
      <c r="WGO223" s="593"/>
      <c r="WGP223" s="593"/>
      <c r="WGQ223" s="593"/>
      <c r="WGR223" s="593"/>
      <c r="WGS223" s="593"/>
      <c r="WGT223" s="593"/>
      <c r="WGU223" s="593"/>
      <c r="WGV223" s="593"/>
      <c r="WGW223" s="593"/>
      <c r="WGX223" s="593"/>
      <c r="WGY223" s="593"/>
      <c r="WGZ223" s="593"/>
      <c r="WHA223" s="593"/>
      <c r="WHB223" s="593"/>
      <c r="WHC223" s="593"/>
      <c r="WHD223" s="593"/>
      <c r="WHE223" s="593"/>
      <c r="WHF223" s="593"/>
      <c r="WHG223" s="593"/>
      <c r="WHH223" s="593"/>
      <c r="WHI223" s="593"/>
      <c r="WHJ223" s="593"/>
      <c r="WHK223" s="593"/>
      <c r="WHL223" s="593"/>
      <c r="WHM223" s="593"/>
      <c r="WHN223" s="593"/>
      <c r="WHO223" s="593"/>
      <c r="WHP223" s="593"/>
      <c r="WHQ223" s="593"/>
      <c r="WHR223" s="593"/>
      <c r="WHS223" s="593"/>
      <c r="WHT223" s="593"/>
      <c r="WHU223" s="593"/>
      <c r="WHV223" s="593"/>
      <c r="WHW223" s="593"/>
      <c r="WHX223" s="593"/>
      <c r="WHY223" s="593"/>
      <c r="WHZ223" s="593"/>
      <c r="WIA223" s="593"/>
      <c r="WIB223" s="593"/>
      <c r="WIC223" s="593"/>
      <c r="WID223" s="593"/>
      <c r="WIE223" s="593"/>
      <c r="WIF223" s="593"/>
      <c r="WIG223" s="593"/>
      <c r="WIH223" s="593"/>
      <c r="WII223" s="593"/>
      <c r="WIJ223" s="593"/>
      <c r="WIK223" s="593"/>
      <c r="WIL223" s="593"/>
      <c r="WIM223" s="593"/>
      <c r="WIN223" s="593"/>
      <c r="WIO223" s="593"/>
      <c r="WIP223" s="593"/>
      <c r="WIQ223" s="593"/>
      <c r="WIR223" s="593"/>
      <c r="WIS223" s="593"/>
      <c r="WIT223" s="593"/>
      <c r="WIU223" s="593"/>
      <c r="WIV223" s="593"/>
      <c r="WIW223" s="593"/>
      <c r="WIX223" s="593"/>
      <c r="WIY223" s="593"/>
      <c r="WIZ223" s="593"/>
      <c r="WJA223" s="593"/>
      <c r="WJB223" s="593"/>
      <c r="WJC223" s="593"/>
      <c r="WJD223" s="593"/>
      <c r="WJE223" s="593"/>
      <c r="WJF223" s="593"/>
      <c r="WJG223" s="593"/>
      <c r="WJH223" s="593"/>
      <c r="WJI223" s="593"/>
      <c r="WJJ223" s="593"/>
      <c r="WJK223" s="593"/>
      <c r="WJL223" s="593"/>
      <c r="WJM223" s="593"/>
      <c r="WJN223" s="593"/>
      <c r="WJO223" s="593"/>
      <c r="WJP223" s="593"/>
      <c r="WJQ223" s="593"/>
      <c r="WJR223" s="593"/>
      <c r="WJS223" s="593"/>
      <c r="WJT223" s="593"/>
      <c r="WJU223" s="593"/>
      <c r="WJV223" s="593"/>
      <c r="WJW223" s="593"/>
      <c r="WJX223" s="593"/>
      <c r="WJY223" s="593"/>
      <c r="WJZ223" s="593"/>
      <c r="WKA223" s="593"/>
      <c r="WKB223" s="593"/>
      <c r="WKC223" s="593"/>
      <c r="WKD223" s="593"/>
      <c r="WKE223" s="593"/>
      <c r="WKF223" s="593"/>
      <c r="WKG223" s="593"/>
      <c r="WKH223" s="593"/>
      <c r="WKI223" s="593"/>
      <c r="WKJ223" s="593"/>
      <c r="WKK223" s="593"/>
      <c r="WKL223" s="593"/>
      <c r="WKM223" s="593"/>
      <c r="WKN223" s="593"/>
      <c r="WKO223" s="593"/>
      <c r="WKP223" s="593"/>
      <c r="WKQ223" s="593"/>
      <c r="WKR223" s="593"/>
      <c r="WKS223" s="593"/>
      <c r="WKT223" s="593"/>
      <c r="WKU223" s="593"/>
      <c r="WKV223" s="593"/>
      <c r="WKW223" s="593"/>
      <c r="WKX223" s="593"/>
      <c r="WKY223" s="593"/>
      <c r="WKZ223" s="593"/>
      <c r="WLA223" s="593"/>
      <c r="WLB223" s="593"/>
      <c r="WLC223" s="593"/>
      <c r="WLD223" s="593"/>
      <c r="WLE223" s="593"/>
      <c r="WLF223" s="593"/>
      <c r="WLG223" s="593"/>
      <c r="WLH223" s="593"/>
      <c r="WLI223" s="593"/>
      <c r="WLJ223" s="593"/>
      <c r="WLK223" s="593"/>
      <c r="WLL223" s="593"/>
      <c r="WLM223" s="593"/>
      <c r="WLN223" s="593"/>
      <c r="WLO223" s="593"/>
      <c r="WLP223" s="593"/>
      <c r="WLQ223" s="593"/>
      <c r="WLR223" s="593"/>
      <c r="WLS223" s="593"/>
      <c r="WLT223" s="593"/>
      <c r="WLU223" s="593"/>
      <c r="WLV223" s="593"/>
      <c r="WLW223" s="593"/>
      <c r="WLX223" s="593"/>
      <c r="WLY223" s="593"/>
      <c r="WLZ223" s="593"/>
      <c r="WMA223" s="593"/>
      <c r="WMB223" s="593"/>
      <c r="WMC223" s="593"/>
      <c r="WMD223" s="593"/>
      <c r="WME223" s="593"/>
      <c r="WMF223" s="593"/>
      <c r="WMG223" s="593"/>
      <c r="WMH223" s="593"/>
      <c r="WMI223" s="593"/>
      <c r="WMJ223" s="593"/>
      <c r="WMK223" s="593"/>
      <c r="WML223" s="593"/>
      <c r="WMM223" s="593"/>
      <c r="WMN223" s="593"/>
      <c r="WMO223" s="593"/>
      <c r="WMP223" s="593"/>
      <c r="WMQ223" s="593"/>
      <c r="WMR223" s="593"/>
      <c r="WMS223" s="593"/>
      <c r="WMT223" s="593"/>
      <c r="WMU223" s="593"/>
      <c r="WMV223" s="593"/>
      <c r="WMW223" s="593"/>
      <c r="WMX223" s="593"/>
      <c r="WMY223" s="593"/>
      <c r="WMZ223" s="593"/>
      <c r="WNA223" s="593"/>
      <c r="WNB223" s="593"/>
      <c r="WNC223" s="593"/>
      <c r="WND223" s="593"/>
      <c r="WNE223" s="593"/>
      <c r="WNF223" s="593"/>
      <c r="WNG223" s="593"/>
      <c r="WNH223" s="593"/>
      <c r="WNI223" s="593"/>
      <c r="WNJ223" s="593"/>
      <c r="WNK223" s="593"/>
      <c r="WNL223" s="593"/>
      <c r="WNM223" s="593"/>
      <c r="WNN223" s="593"/>
      <c r="WNO223" s="593"/>
      <c r="WNP223" s="593"/>
      <c r="WNQ223" s="593"/>
      <c r="WNR223" s="593"/>
      <c r="WNS223" s="593"/>
      <c r="WNT223" s="593"/>
      <c r="WNU223" s="593"/>
      <c r="WNV223" s="593"/>
      <c r="WNW223" s="593"/>
      <c r="WNX223" s="593"/>
      <c r="WNY223" s="593"/>
      <c r="WNZ223" s="593"/>
      <c r="WOA223" s="593"/>
      <c r="WOB223" s="593"/>
      <c r="WOC223" s="593"/>
      <c r="WOD223" s="593"/>
      <c r="WOE223" s="593"/>
      <c r="WOF223" s="593"/>
      <c r="WOG223" s="593"/>
      <c r="WOH223" s="593"/>
      <c r="WOI223" s="593"/>
      <c r="WOJ223" s="593"/>
      <c r="WOK223" s="593"/>
      <c r="WOL223" s="593"/>
      <c r="WOM223" s="593"/>
      <c r="WON223" s="593"/>
      <c r="WOO223" s="593"/>
      <c r="WOP223" s="593"/>
      <c r="WOQ223" s="593"/>
      <c r="WOR223" s="593"/>
      <c r="WOS223" s="593"/>
      <c r="WOT223" s="593"/>
      <c r="WOU223" s="593"/>
      <c r="WOV223" s="593"/>
      <c r="WOW223" s="593"/>
      <c r="WOX223" s="593"/>
      <c r="WOY223" s="593"/>
      <c r="WOZ223" s="593"/>
      <c r="WPA223" s="593"/>
      <c r="WPB223" s="593"/>
      <c r="WPC223" s="593"/>
      <c r="WPD223" s="593"/>
      <c r="WPE223" s="593"/>
      <c r="WPF223" s="593"/>
      <c r="WPG223" s="593"/>
      <c r="WPH223" s="593"/>
      <c r="WPI223" s="593"/>
      <c r="WPJ223" s="593"/>
      <c r="WPK223" s="593"/>
      <c r="WPL223" s="593"/>
      <c r="WPM223" s="593"/>
      <c r="WPN223" s="593"/>
      <c r="WPO223" s="593"/>
      <c r="WPP223" s="593"/>
      <c r="WPQ223" s="593"/>
      <c r="WPR223" s="593"/>
      <c r="WPS223" s="593"/>
      <c r="WPT223" s="593"/>
      <c r="WPU223" s="593"/>
      <c r="WPV223" s="593"/>
      <c r="WPW223" s="593"/>
      <c r="WPX223" s="593"/>
      <c r="WPY223" s="593"/>
      <c r="WPZ223" s="593"/>
      <c r="WQA223" s="593"/>
      <c r="WQB223" s="593"/>
      <c r="WQC223" s="593"/>
      <c r="WQD223" s="593"/>
      <c r="WQE223" s="593"/>
      <c r="WQF223" s="593"/>
      <c r="WQG223" s="593"/>
      <c r="WQH223" s="593"/>
      <c r="WQI223" s="593"/>
      <c r="WQJ223" s="593"/>
      <c r="WQK223" s="593"/>
      <c r="WQL223" s="593"/>
      <c r="WQM223" s="593"/>
      <c r="WQN223" s="593"/>
      <c r="WQO223" s="593"/>
      <c r="WQP223" s="593"/>
      <c r="WQQ223" s="593"/>
      <c r="WQR223" s="593"/>
      <c r="WQS223" s="593"/>
      <c r="WQT223" s="593"/>
      <c r="WQU223" s="593"/>
      <c r="WQV223" s="593"/>
      <c r="WQW223" s="593"/>
      <c r="WQX223" s="593"/>
      <c r="WQY223" s="593"/>
      <c r="WQZ223" s="593"/>
      <c r="WRA223" s="593"/>
      <c r="WRB223" s="593"/>
      <c r="WRC223" s="593"/>
      <c r="WRD223" s="593"/>
      <c r="WRE223" s="593"/>
      <c r="WRF223" s="593"/>
      <c r="WRG223" s="593"/>
      <c r="WRH223" s="593"/>
      <c r="WRI223" s="593"/>
      <c r="WRJ223" s="593"/>
      <c r="WRK223" s="593"/>
      <c r="WRL223" s="593"/>
      <c r="WRM223" s="593"/>
      <c r="WRN223" s="593"/>
      <c r="WRO223" s="593"/>
      <c r="WRP223" s="593"/>
      <c r="WRQ223" s="593"/>
      <c r="WRR223" s="593"/>
      <c r="WRS223" s="593"/>
      <c r="WRT223" s="593"/>
      <c r="WRU223" s="593"/>
      <c r="WRV223" s="593"/>
      <c r="WRW223" s="593"/>
      <c r="WRX223" s="593"/>
      <c r="WRY223" s="593"/>
      <c r="WRZ223" s="593"/>
      <c r="WSA223" s="593"/>
      <c r="WSB223" s="593"/>
      <c r="WSC223" s="593"/>
      <c r="WSD223" s="593"/>
      <c r="WSE223" s="593"/>
      <c r="WSF223" s="593"/>
      <c r="WSG223" s="593"/>
      <c r="WSH223" s="593"/>
      <c r="WSI223" s="593"/>
      <c r="WSJ223" s="593"/>
      <c r="WSK223" s="593"/>
      <c r="WSL223" s="593"/>
      <c r="WSM223" s="593"/>
      <c r="WSN223" s="593"/>
      <c r="WSO223" s="593"/>
      <c r="WSP223" s="593"/>
      <c r="WSQ223" s="593"/>
      <c r="WSR223" s="593"/>
      <c r="WSS223" s="593"/>
      <c r="WST223" s="593"/>
      <c r="WSU223" s="593"/>
      <c r="WSV223" s="593"/>
      <c r="WSW223" s="593"/>
      <c r="WSX223" s="593"/>
      <c r="WSY223" s="593"/>
      <c r="WSZ223" s="593"/>
      <c r="WTA223" s="593"/>
      <c r="WTB223" s="593"/>
      <c r="WTC223" s="593"/>
      <c r="WTD223" s="593"/>
      <c r="WTE223" s="593"/>
      <c r="WTF223" s="593"/>
      <c r="WTG223" s="593"/>
      <c r="WTH223" s="593"/>
      <c r="WTI223" s="593"/>
      <c r="WTJ223" s="593"/>
      <c r="WTK223" s="593"/>
      <c r="WTL223" s="593"/>
      <c r="WTM223" s="593"/>
      <c r="WTN223" s="593"/>
      <c r="WTO223" s="593"/>
      <c r="WTP223" s="593"/>
      <c r="WTQ223" s="593"/>
      <c r="WTR223" s="593"/>
      <c r="WTS223" s="593"/>
      <c r="WTT223" s="593"/>
      <c r="WTU223" s="593"/>
      <c r="WTV223" s="593"/>
      <c r="WTW223" s="593"/>
      <c r="WTX223" s="593"/>
      <c r="WTY223" s="593"/>
      <c r="WTZ223" s="593"/>
      <c r="WUA223" s="593"/>
      <c r="WUB223" s="593"/>
      <c r="WUC223" s="593"/>
      <c r="WUD223" s="593"/>
      <c r="WUE223" s="593"/>
      <c r="WUF223" s="593"/>
      <c r="WUG223" s="593"/>
      <c r="WUH223" s="593"/>
      <c r="WUI223" s="593"/>
      <c r="WUJ223" s="593"/>
      <c r="WUK223" s="593"/>
      <c r="WUL223" s="593"/>
      <c r="WUM223" s="593"/>
      <c r="WUN223" s="593"/>
      <c r="WUO223" s="593"/>
      <c r="WUP223" s="593"/>
      <c r="WUQ223" s="593"/>
      <c r="WUR223" s="593"/>
      <c r="WUS223" s="593"/>
      <c r="WUT223" s="593"/>
      <c r="WUU223" s="593"/>
      <c r="WUV223" s="593"/>
      <c r="WUW223" s="593"/>
      <c r="WUX223" s="593"/>
      <c r="WUY223" s="593"/>
      <c r="WUZ223" s="593"/>
      <c r="WVA223" s="593"/>
      <c r="WVB223" s="593"/>
      <c r="WVC223" s="593"/>
      <c r="WVD223" s="593"/>
      <c r="WVE223" s="593"/>
      <c r="WVF223" s="593"/>
      <c r="WVG223" s="593"/>
      <c r="WVH223" s="593"/>
      <c r="WVI223" s="593"/>
      <c r="WVJ223" s="593"/>
      <c r="WVK223" s="593"/>
      <c r="WVL223" s="593"/>
      <c r="WVM223" s="593"/>
      <c r="WVN223" s="593"/>
      <c r="WVO223" s="593"/>
      <c r="WVP223" s="593"/>
      <c r="WVQ223" s="593"/>
      <c r="WVR223" s="593"/>
      <c r="WVS223" s="593"/>
      <c r="WVT223" s="593"/>
      <c r="WVU223" s="593"/>
      <c r="WVV223" s="593"/>
      <c r="WVW223" s="593"/>
      <c r="WVX223" s="593"/>
      <c r="WVY223" s="593"/>
      <c r="WVZ223" s="593"/>
      <c r="WWA223" s="593"/>
      <c r="WWB223" s="593"/>
      <c r="WWC223" s="593"/>
      <c r="WWD223" s="593"/>
      <c r="WWE223" s="593"/>
      <c r="WWF223" s="593"/>
    </row>
    <row r="224" spans="1:16152" s="618" customFormat="1" ht="16.5" x14ac:dyDescent="0.25">
      <c r="A224" s="593"/>
      <c r="B224" s="778"/>
      <c r="C224" s="594"/>
      <c r="D224" s="625"/>
      <c r="E224" s="625"/>
      <c r="F224" s="4"/>
      <c r="G224" s="4"/>
      <c r="H224" s="4"/>
      <c r="I224" s="4"/>
      <c r="J224" s="263"/>
      <c r="N224" s="593"/>
      <c r="O224" s="621"/>
      <c r="P224" s="621"/>
      <c r="Q224" s="621"/>
      <c r="R224" s="621"/>
      <c r="S224" s="621"/>
      <c r="T224" s="621"/>
      <c r="U224" s="621"/>
      <c r="V224" s="621"/>
      <c r="W224" s="621"/>
      <c r="X224" s="621"/>
      <c r="Y224" s="593"/>
      <c r="Z224" s="593"/>
      <c r="AA224" s="593"/>
      <c r="AB224" s="593"/>
      <c r="AC224" s="593"/>
      <c r="AD224" s="593"/>
      <c r="AE224" s="593"/>
      <c r="AF224" s="593"/>
      <c r="AG224" s="593"/>
      <c r="AH224" s="593"/>
      <c r="AI224" s="593"/>
      <c r="AJ224" s="593"/>
      <c r="AK224" s="593"/>
      <c r="AL224" s="593"/>
      <c r="AM224" s="593"/>
      <c r="AN224" s="593"/>
      <c r="AO224" s="593"/>
      <c r="AP224" s="593"/>
      <c r="AQ224" s="593"/>
      <c r="AR224" s="593"/>
      <c r="AS224" s="593"/>
      <c r="AT224" s="593"/>
      <c r="AU224" s="593"/>
      <c r="AV224" s="593"/>
      <c r="AW224" s="593"/>
      <c r="AX224" s="593"/>
      <c r="AY224" s="593"/>
      <c r="AZ224" s="593"/>
      <c r="BA224" s="593"/>
      <c r="BB224" s="593"/>
      <c r="BC224" s="593"/>
      <c r="BD224" s="593"/>
      <c r="BE224" s="593"/>
      <c r="BF224" s="593"/>
      <c r="BG224" s="593"/>
      <c r="BH224" s="593"/>
      <c r="BI224" s="593"/>
      <c r="BJ224" s="593"/>
      <c r="BK224" s="593"/>
      <c r="BL224" s="593"/>
      <c r="BM224" s="593"/>
      <c r="BN224" s="593"/>
      <c r="BO224" s="593"/>
      <c r="BP224" s="593"/>
      <c r="BQ224" s="593"/>
      <c r="BR224" s="593"/>
      <c r="BS224" s="593"/>
      <c r="BT224" s="593"/>
      <c r="BU224" s="593"/>
      <c r="BV224" s="593"/>
      <c r="BW224" s="593"/>
      <c r="BX224" s="593"/>
      <c r="BY224" s="593"/>
      <c r="BZ224" s="593"/>
      <c r="CA224" s="593"/>
      <c r="CB224" s="593"/>
      <c r="CC224" s="593"/>
      <c r="CD224" s="593"/>
      <c r="CE224" s="593"/>
      <c r="CF224" s="593"/>
      <c r="CG224" s="593"/>
      <c r="CH224" s="593"/>
      <c r="CI224" s="593"/>
      <c r="CJ224" s="593"/>
      <c r="CK224" s="593"/>
      <c r="CL224" s="593"/>
      <c r="CM224" s="593"/>
      <c r="CN224" s="593"/>
      <c r="CO224" s="593"/>
      <c r="CP224" s="593"/>
      <c r="CQ224" s="593"/>
      <c r="CR224" s="593"/>
      <c r="CS224" s="593"/>
      <c r="CT224" s="593"/>
      <c r="CU224" s="593"/>
      <c r="CV224" s="593"/>
      <c r="CW224" s="593"/>
      <c r="CX224" s="593"/>
      <c r="CY224" s="593"/>
      <c r="CZ224" s="593"/>
      <c r="DA224" s="593"/>
      <c r="DB224" s="593"/>
      <c r="DC224" s="593"/>
      <c r="DD224" s="593"/>
      <c r="DE224" s="593"/>
      <c r="DF224" s="593"/>
      <c r="DG224" s="593"/>
      <c r="DH224" s="593"/>
      <c r="DI224" s="593"/>
      <c r="DJ224" s="593"/>
      <c r="DK224" s="593"/>
      <c r="DL224" s="593"/>
      <c r="DM224" s="593"/>
      <c r="DN224" s="593"/>
      <c r="DO224" s="593"/>
      <c r="DP224" s="593"/>
      <c r="DQ224" s="593"/>
      <c r="DR224" s="593"/>
      <c r="DS224" s="593"/>
      <c r="DT224" s="593"/>
      <c r="DU224" s="593"/>
      <c r="DV224" s="593"/>
      <c r="DW224" s="593"/>
      <c r="DX224" s="593"/>
      <c r="DY224" s="593"/>
      <c r="DZ224" s="593"/>
      <c r="EA224" s="593"/>
      <c r="EB224" s="593"/>
      <c r="EC224" s="593"/>
      <c r="ED224" s="593"/>
      <c r="EE224" s="593"/>
      <c r="EF224" s="593"/>
      <c r="EG224" s="593"/>
      <c r="EH224" s="593"/>
      <c r="EI224" s="593"/>
      <c r="EJ224" s="593"/>
      <c r="EK224" s="593"/>
      <c r="EL224" s="593"/>
      <c r="EM224" s="593"/>
      <c r="EN224" s="593"/>
      <c r="EO224" s="593"/>
      <c r="EP224" s="593"/>
      <c r="EQ224" s="593"/>
      <c r="ER224" s="593"/>
      <c r="ES224" s="593"/>
      <c r="ET224" s="593"/>
      <c r="EU224" s="593"/>
      <c r="EV224" s="593"/>
      <c r="EW224" s="593"/>
      <c r="EX224" s="593"/>
      <c r="EY224" s="593"/>
      <c r="EZ224" s="593"/>
      <c r="FA224" s="593"/>
      <c r="FB224" s="593"/>
      <c r="FC224" s="593"/>
      <c r="FD224" s="593"/>
      <c r="FE224" s="593"/>
      <c r="FF224" s="593"/>
      <c r="FG224" s="593"/>
      <c r="FH224" s="593"/>
      <c r="FI224" s="593"/>
      <c r="FJ224" s="593"/>
      <c r="FK224" s="593"/>
      <c r="FL224" s="593"/>
      <c r="FM224" s="593"/>
      <c r="FN224" s="593"/>
      <c r="FO224" s="593"/>
      <c r="FP224" s="593"/>
      <c r="FQ224" s="593"/>
      <c r="FR224" s="593"/>
      <c r="FS224" s="593"/>
      <c r="FT224" s="593"/>
      <c r="FU224" s="593"/>
      <c r="FV224" s="593"/>
      <c r="FW224" s="593"/>
      <c r="FX224" s="593"/>
      <c r="FY224" s="593"/>
      <c r="FZ224" s="593"/>
      <c r="GA224" s="593"/>
      <c r="GB224" s="593"/>
      <c r="GC224" s="593"/>
      <c r="GD224" s="593"/>
      <c r="GE224" s="593"/>
      <c r="GF224" s="593"/>
      <c r="GG224" s="593"/>
      <c r="GH224" s="593"/>
      <c r="GI224" s="593"/>
      <c r="GJ224" s="593"/>
      <c r="GK224" s="593"/>
      <c r="GL224" s="593"/>
      <c r="GM224" s="593"/>
      <c r="GN224" s="593"/>
      <c r="GO224" s="593"/>
      <c r="GP224" s="593"/>
      <c r="GQ224" s="593"/>
      <c r="GR224" s="593"/>
      <c r="GS224" s="593"/>
      <c r="GT224" s="593"/>
      <c r="GU224" s="593"/>
      <c r="GV224" s="593"/>
      <c r="GW224" s="593"/>
      <c r="GX224" s="593"/>
      <c r="GY224" s="593"/>
      <c r="GZ224" s="593"/>
      <c r="HA224" s="593"/>
      <c r="HB224" s="593"/>
      <c r="HC224" s="593"/>
      <c r="HD224" s="593"/>
      <c r="HE224" s="593"/>
      <c r="HF224" s="593"/>
      <c r="HG224" s="593"/>
      <c r="HH224" s="593"/>
      <c r="HI224" s="593"/>
      <c r="HJ224" s="593"/>
      <c r="HK224" s="593"/>
      <c r="HL224" s="593"/>
      <c r="HM224" s="593"/>
      <c r="HN224" s="593"/>
      <c r="HO224" s="593"/>
      <c r="HP224" s="593"/>
      <c r="HQ224" s="593"/>
      <c r="HR224" s="593"/>
      <c r="HS224" s="593"/>
      <c r="HT224" s="593"/>
      <c r="HU224" s="593"/>
      <c r="HV224" s="593"/>
      <c r="HW224" s="593"/>
      <c r="HX224" s="593"/>
      <c r="HY224" s="593"/>
      <c r="HZ224" s="593"/>
      <c r="IA224" s="593"/>
      <c r="IB224" s="593"/>
      <c r="IC224" s="593"/>
      <c r="ID224" s="593"/>
      <c r="IE224" s="593"/>
      <c r="IF224" s="593"/>
      <c r="IG224" s="593"/>
      <c r="IH224" s="593"/>
      <c r="II224" s="593"/>
      <c r="IJ224" s="593"/>
      <c r="IK224" s="593"/>
      <c r="IL224" s="593"/>
      <c r="IM224" s="593"/>
      <c r="IN224" s="593"/>
      <c r="IO224" s="593"/>
      <c r="IP224" s="593"/>
      <c r="IQ224" s="593"/>
      <c r="IR224" s="593"/>
      <c r="IS224" s="593"/>
      <c r="IT224" s="593"/>
      <c r="IU224" s="593"/>
      <c r="IV224" s="593"/>
      <c r="IW224" s="593"/>
      <c r="IX224" s="593"/>
      <c r="IY224" s="593"/>
      <c r="IZ224" s="593"/>
      <c r="JA224" s="593"/>
      <c r="JB224" s="593"/>
      <c r="JC224" s="593"/>
      <c r="JD224" s="593"/>
      <c r="JE224" s="593"/>
      <c r="JF224" s="593"/>
      <c r="JG224" s="593"/>
      <c r="JH224" s="593"/>
      <c r="JI224" s="593"/>
      <c r="JJ224" s="593"/>
      <c r="JK224" s="593"/>
      <c r="JL224" s="593"/>
      <c r="JM224" s="593"/>
      <c r="JN224" s="593"/>
      <c r="JO224" s="593"/>
      <c r="JP224" s="593"/>
      <c r="JQ224" s="593"/>
      <c r="JR224" s="593"/>
      <c r="JS224" s="593"/>
      <c r="JT224" s="593"/>
      <c r="JU224" s="593"/>
      <c r="JV224" s="593"/>
      <c r="JW224" s="593"/>
      <c r="JX224" s="593"/>
      <c r="JY224" s="593"/>
      <c r="JZ224" s="593"/>
      <c r="KA224" s="593"/>
      <c r="KB224" s="593"/>
      <c r="KC224" s="593"/>
      <c r="KD224" s="593"/>
      <c r="KE224" s="593"/>
      <c r="KF224" s="593"/>
      <c r="KG224" s="593"/>
      <c r="KH224" s="593"/>
      <c r="KI224" s="593"/>
      <c r="KJ224" s="593"/>
      <c r="KK224" s="593"/>
      <c r="KL224" s="593"/>
      <c r="KM224" s="593"/>
      <c r="KN224" s="593"/>
      <c r="KO224" s="593"/>
      <c r="KP224" s="593"/>
      <c r="KQ224" s="593"/>
      <c r="KR224" s="593"/>
      <c r="KS224" s="593"/>
      <c r="KT224" s="593"/>
      <c r="KU224" s="593"/>
      <c r="KV224" s="593"/>
      <c r="KW224" s="593"/>
      <c r="KX224" s="593"/>
      <c r="KY224" s="593"/>
      <c r="KZ224" s="593"/>
      <c r="LA224" s="593"/>
      <c r="LB224" s="593"/>
      <c r="LC224" s="593"/>
      <c r="LD224" s="593"/>
      <c r="LE224" s="593"/>
      <c r="LF224" s="593"/>
      <c r="LG224" s="593"/>
      <c r="LH224" s="593"/>
      <c r="LI224" s="593"/>
      <c r="LJ224" s="593"/>
      <c r="LK224" s="593"/>
      <c r="LL224" s="593"/>
      <c r="LM224" s="593"/>
      <c r="LN224" s="593"/>
      <c r="LO224" s="593"/>
      <c r="LP224" s="593"/>
      <c r="LQ224" s="593"/>
      <c r="LR224" s="593"/>
      <c r="LS224" s="593"/>
      <c r="LT224" s="593"/>
      <c r="LU224" s="593"/>
      <c r="LV224" s="593"/>
      <c r="LW224" s="593"/>
      <c r="LX224" s="593"/>
      <c r="LY224" s="593"/>
      <c r="LZ224" s="593"/>
      <c r="MA224" s="593"/>
      <c r="MB224" s="593"/>
      <c r="MC224" s="593"/>
      <c r="MD224" s="593"/>
      <c r="ME224" s="593"/>
      <c r="MF224" s="593"/>
      <c r="MG224" s="593"/>
      <c r="MH224" s="593"/>
      <c r="MI224" s="593"/>
      <c r="MJ224" s="593"/>
      <c r="MK224" s="593"/>
      <c r="ML224" s="593"/>
      <c r="MM224" s="593"/>
      <c r="MN224" s="593"/>
      <c r="MO224" s="593"/>
      <c r="MP224" s="593"/>
      <c r="MQ224" s="593"/>
      <c r="MR224" s="593"/>
      <c r="MS224" s="593"/>
      <c r="MT224" s="593"/>
      <c r="MU224" s="593"/>
      <c r="MV224" s="593"/>
      <c r="MW224" s="593"/>
      <c r="MX224" s="593"/>
      <c r="MY224" s="593"/>
      <c r="MZ224" s="593"/>
      <c r="NA224" s="593"/>
      <c r="NB224" s="593"/>
      <c r="NC224" s="593"/>
      <c r="ND224" s="593"/>
      <c r="NE224" s="593"/>
      <c r="NF224" s="593"/>
      <c r="NG224" s="593"/>
      <c r="NH224" s="593"/>
      <c r="NI224" s="593"/>
      <c r="NJ224" s="593"/>
      <c r="NK224" s="593"/>
      <c r="NL224" s="593"/>
      <c r="NM224" s="593"/>
      <c r="NN224" s="593"/>
      <c r="NO224" s="593"/>
      <c r="NP224" s="593"/>
      <c r="NQ224" s="593"/>
      <c r="NR224" s="593"/>
      <c r="NS224" s="593"/>
      <c r="NT224" s="593"/>
      <c r="NU224" s="593"/>
      <c r="NV224" s="593"/>
      <c r="NW224" s="593"/>
      <c r="NX224" s="593"/>
      <c r="NY224" s="593"/>
      <c r="NZ224" s="593"/>
      <c r="OA224" s="593"/>
      <c r="OB224" s="593"/>
      <c r="OC224" s="593"/>
      <c r="OD224" s="593"/>
      <c r="OE224" s="593"/>
      <c r="OF224" s="593"/>
      <c r="OG224" s="593"/>
      <c r="OH224" s="593"/>
      <c r="OI224" s="593"/>
      <c r="OJ224" s="593"/>
      <c r="OK224" s="593"/>
      <c r="OL224" s="593"/>
      <c r="OM224" s="593"/>
      <c r="ON224" s="593"/>
      <c r="OO224" s="593"/>
      <c r="OP224" s="593"/>
      <c r="OQ224" s="593"/>
      <c r="OR224" s="593"/>
      <c r="OS224" s="593"/>
      <c r="OT224" s="593"/>
      <c r="OU224" s="593"/>
      <c r="OV224" s="593"/>
      <c r="OW224" s="593"/>
      <c r="OX224" s="593"/>
      <c r="OY224" s="593"/>
      <c r="OZ224" s="593"/>
      <c r="PA224" s="593"/>
      <c r="PB224" s="593"/>
      <c r="PC224" s="593"/>
      <c r="PD224" s="593"/>
      <c r="PE224" s="593"/>
      <c r="PF224" s="593"/>
      <c r="PG224" s="593"/>
      <c r="PH224" s="593"/>
      <c r="PI224" s="593"/>
      <c r="PJ224" s="593"/>
      <c r="PK224" s="593"/>
      <c r="PL224" s="593"/>
      <c r="PM224" s="593"/>
      <c r="PN224" s="593"/>
      <c r="PO224" s="593"/>
      <c r="PP224" s="593"/>
      <c r="PQ224" s="593"/>
      <c r="PR224" s="593"/>
      <c r="PS224" s="593"/>
      <c r="PT224" s="593"/>
      <c r="PU224" s="593"/>
      <c r="PV224" s="593"/>
      <c r="PW224" s="593"/>
      <c r="PX224" s="593"/>
      <c r="PY224" s="593"/>
      <c r="PZ224" s="593"/>
      <c r="QA224" s="593"/>
      <c r="QB224" s="593"/>
      <c r="QC224" s="593"/>
      <c r="QD224" s="593"/>
      <c r="QE224" s="593"/>
      <c r="QF224" s="593"/>
      <c r="QG224" s="593"/>
      <c r="QH224" s="593"/>
      <c r="QI224" s="593"/>
      <c r="QJ224" s="593"/>
      <c r="QK224" s="593"/>
      <c r="QL224" s="593"/>
      <c r="QM224" s="593"/>
      <c r="QN224" s="593"/>
      <c r="QO224" s="593"/>
      <c r="QP224" s="593"/>
      <c r="QQ224" s="593"/>
      <c r="QR224" s="593"/>
      <c r="QS224" s="593"/>
      <c r="QT224" s="593"/>
      <c r="QU224" s="593"/>
      <c r="QV224" s="593"/>
      <c r="QW224" s="593"/>
      <c r="QX224" s="593"/>
      <c r="QY224" s="593"/>
      <c r="QZ224" s="593"/>
      <c r="RA224" s="593"/>
      <c r="RB224" s="593"/>
      <c r="RC224" s="593"/>
      <c r="RD224" s="593"/>
      <c r="RE224" s="593"/>
      <c r="RF224" s="593"/>
      <c r="RG224" s="593"/>
      <c r="RH224" s="593"/>
      <c r="RI224" s="593"/>
      <c r="RJ224" s="593"/>
      <c r="RK224" s="593"/>
      <c r="RL224" s="593"/>
      <c r="RM224" s="593"/>
      <c r="RN224" s="593"/>
      <c r="RO224" s="593"/>
      <c r="RP224" s="593"/>
      <c r="RQ224" s="593"/>
      <c r="RR224" s="593"/>
      <c r="RS224" s="593"/>
      <c r="RT224" s="593"/>
      <c r="RU224" s="593"/>
      <c r="RV224" s="593"/>
      <c r="RW224" s="593"/>
      <c r="RX224" s="593"/>
      <c r="RY224" s="593"/>
      <c r="RZ224" s="593"/>
      <c r="SA224" s="593"/>
      <c r="SB224" s="593"/>
      <c r="SC224" s="593"/>
      <c r="SD224" s="593"/>
      <c r="SE224" s="593"/>
      <c r="SF224" s="593"/>
      <c r="SG224" s="593"/>
      <c r="SH224" s="593"/>
      <c r="SI224" s="593"/>
      <c r="SJ224" s="593"/>
      <c r="SK224" s="593"/>
      <c r="SL224" s="593"/>
      <c r="SM224" s="593"/>
      <c r="SN224" s="593"/>
      <c r="SO224" s="593"/>
      <c r="SP224" s="593"/>
      <c r="SQ224" s="593"/>
      <c r="SR224" s="593"/>
      <c r="SS224" s="593"/>
      <c r="ST224" s="593"/>
      <c r="SU224" s="593"/>
      <c r="SV224" s="593"/>
      <c r="SW224" s="593"/>
      <c r="SX224" s="593"/>
      <c r="SY224" s="593"/>
      <c r="SZ224" s="593"/>
      <c r="TA224" s="593"/>
      <c r="TB224" s="593"/>
      <c r="TC224" s="593"/>
      <c r="TD224" s="593"/>
      <c r="TE224" s="593"/>
      <c r="TF224" s="593"/>
      <c r="TG224" s="593"/>
      <c r="TH224" s="593"/>
      <c r="TI224" s="593"/>
      <c r="TJ224" s="593"/>
      <c r="TK224" s="593"/>
      <c r="TL224" s="593"/>
      <c r="TM224" s="593"/>
      <c r="TN224" s="593"/>
      <c r="TO224" s="593"/>
      <c r="TP224" s="593"/>
      <c r="TQ224" s="593"/>
      <c r="TR224" s="593"/>
      <c r="TS224" s="593"/>
      <c r="TT224" s="593"/>
      <c r="TU224" s="593"/>
      <c r="TV224" s="593"/>
      <c r="TW224" s="593"/>
      <c r="TX224" s="593"/>
      <c r="TY224" s="593"/>
      <c r="TZ224" s="593"/>
      <c r="UA224" s="593"/>
      <c r="UB224" s="593"/>
      <c r="UC224" s="593"/>
      <c r="UD224" s="593"/>
      <c r="UE224" s="593"/>
      <c r="UF224" s="593"/>
      <c r="UG224" s="593"/>
      <c r="UH224" s="593"/>
      <c r="UI224" s="593"/>
      <c r="UJ224" s="593"/>
      <c r="UK224" s="593"/>
      <c r="UL224" s="593"/>
      <c r="UM224" s="593"/>
      <c r="UN224" s="593"/>
      <c r="UO224" s="593"/>
      <c r="UP224" s="593"/>
      <c r="UQ224" s="593"/>
      <c r="UR224" s="593"/>
      <c r="US224" s="593"/>
      <c r="UT224" s="593"/>
      <c r="UU224" s="593"/>
      <c r="UV224" s="593"/>
      <c r="UW224" s="593"/>
      <c r="UX224" s="593"/>
      <c r="UY224" s="593"/>
      <c r="UZ224" s="593"/>
      <c r="VA224" s="593"/>
      <c r="VB224" s="593"/>
      <c r="VC224" s="593"/>
      <c r="VD224" s="593"/>
      <c r="VE224" s="593"/>
      <c r="VF224" s="593"/>
      <c r="VG224" s="593"/>
      <c r="VH224" s="593"/>
      <c r="VI224" s="593"/>
      <c r="VJ224" s="593"/>
      <c r="VK224" s="593"/>
      <c r="VL224" s="593"/>
      <c r="VM224" s="593"/>
      <c r="VN224" s="593"/>
      <c r="VO224" s="593"/>
      <c r="VP224" s="593"/>
      <c r="VQ224" s="593"/>
      <c r="VR224" s="593"/>
      <c r="VS224" s="593"/>
      <c r="VT224" s="593"/>
      <c r="VU224" s="593"/>
      <c r="VV224" s="593"/>
      <c r="VW224" s="593"/>
      <c r="VX224" s="593"/>
      <c r="VY224" s="593"/>
      <c r="VZ224" s="593"/>
      <c r="WA224" s="593"/>
      <c r="WB224" s="593"/>
      <c r="WC224" s="593"/>
      <c r="WD224" s="593"/>
      <c r="WE224" s="593"/>
      <c r="WF224" s="593"/>
      <c r="WG224" s="593"/>
      <c r="WH224" s="593"/>
      <c r="WI224" s="593"/>
      <c r="WJ224" s="593"/>
      <c r="WK224" s="593"/>
      <c r="WL224" s="593"/>
      <c r="WM224" s="593"/>
      <c r="WN224" s="593"/>
      <c r="WO224" s="593"/>
      <c r="WP224" s="593"/>
      <c r="WQ224" s="593"/>
      <c r="WR224" s="593"/>
      <c r="WS224" s="593"/>
      <c r="WT224" s="593"/>
      <c r="WU224" s="593"/>
      <c r="WV224" s="593"/>
      <c r="WW224" s="593"/>
      <c r="WX224" s="593"/>
      <c r="WY224" s="593"/>
      <c r="WZ224" s="593"/>
      <c r="XA224" s="593"/>
      <c r="XB224" s="593"/>
      <c r="XC224" s="593"/>
      <c r="XD224" s="593"/>
      <c r="XE224" s="593"/>
      <c r="XF224" s="593"/>
      <c r="XG224" s="593"/>
      <c r="XH224" s="593"/>
      <c r="XI224" s="593"/>
      <c r="XJ224" s="593"/>
      <c r="XK224" s="593"/>
      <c r="XL224" s="593"/>
      <c r="XM224" s="593"/>
      <c r="XN224" s="593"/>
      <c r="XO224" s="593"/>
      <c r="XP224" s="593"/>
      <c r="XQ224" s="593"/>
      <c r="XR224" s="593"/>
      <c r="XS224" s="593"/>
      <c r="XT224" s="593"/>
      <c r="XU224" s="593"/>
      <c r="XV224" s="593"/>
      <c r="XW224" s="593"/>
      <c r="XX224" s="593"/>
      <c r="XY224" s="593"/>
      <c r="XZ224" s="593"/>
      <c r="YA224" s="593"/>
      <c r="YB224" s="593"/>
      <c r="YC224" s="593"/>
      <c r="YD224" s="593"/>
      <c r="YE224" s="593"/>
      <c r="YF224" s="593"/>
      <c r="YG224" s="593"/>
      <c r="YH224" s="593"/>
      <c r="YI224" s="593"/>
      <c r="YJ224" s="593"/>
      <c r="YK224" s="593"/>
      <c r="YL224" s="593"/>
      <c r="YM224" s="593"/>
      <c r="YN224" s="593"/>
      <c r="YO224" s="593"/>
      <c r="YP224" s="593"/>
      <c r="YQ224" s="593"/>
      <c r="YR224" s="593"/>
      <c r="YS224" s="593"/>
      <c r="YT224" s="593"/>
      <c r="YU224" s="593"/>
      <c r="YV224" s="593"/>
      <c r="YW224" s="593"/>
      <c r="YX224" s="593"/>
      <c r="YY224" s="593"/>
      <c r="YZ224" s="593"/>
      <c r="ZA224" s="593"/>
      <c r="ZB224" s="593"/>
      <c r="ZC224" s="593"/>
      <c r="ZD224" s="593"/>
      <c r="ZE224" s="593"/>
      <c r="ZF224" s="593"/>
      <c r="ZG224" s="593"/>
      <c r="ZH224" s="593"/>
      <c r="ZI224" s="593"/>
      <c r="ZJ224" s="593"/>
      <c r="ZK224" s="593"/>
      <c r="ZL224" s="593"/>
      <c r="ZM224" s="593"/>
      <c r="ZN224" s="593"/>
      <c r="ZO224" s="593"/>
      <c r="ZP224" s="593"/>
      <c r="ZQ224" s="593"/>
      <c r="ZR224" s="593"/>
      <c r="ZS224" s="593"/>
      <c r="ZT224" s="593"/>
      <c r="ZU224" s="593"/>
      <c r="ZV224" s="593"/>
      <c r="ZW224" s="593"/>
      <c r="ZX224" s="593"/>
      <c r="ZY224" s="593"/>
      <c r="ZZ224" s="593"/>
      <c r="AAA224" s="593"/>
      <c r="AAB224" s="593"/>
      <c r="AAC224" s="593"/>
      <c r="AAD224" s="593"/>
      <c r="AAE224" s="593"/>
      <c r="AAF224" s="593"/>
      <c r="AAG224" s="593"/>
      <c r="AAH224" s="593"/>
      <c r="AAI224" s="593"/>
      <c r="AAJ224" s="593"/>
      <c r="AAK224" s="593"/>
      <c r="AAL224" s="593"/>
      <c r="AAM224" s="593"/>
      <c r="AAN224" s="593"/>
      <c r="AAO224" s="593"/>
      <c r="AAP224" s="593"/>
      <c r="AAQ224" s="593"/>
      <c r="AAR224" s="593"/>
      <c r="AAS224" s="593"/>
      <c r="AAT224" s="593"/>
      <c r="AAU224" s="593"/>
      <c r="AAV224" s="593"/>
      <c r="AAW224" s="593"/>
      <c r="AAX224" s="593"/>
      <c r="AAY224" s="593"/>
      <c r="AAZ224" s="593"/>
      <c r="ABA224" s="593"/>
      <c r="ABB224" s="593"/>
      <c r="ABC224" s="593"/>
      <c r="ABD224" s="593"/>
      <c r="ABE224" s="593"/>
      <c r="ABF224" s="593"/>
      <c r="ABG224" s="593"/>
      <c r="ABH224" s="593"/>
      <c r="ABI224" s="593"/>
      <c r="ABJ224" s="593"/>
      <c r="ABK224" s="593"/>
      <c r="ABL224" s="593"/>
      <c r="ABM224" s="593"/>
      <c r="ABN224" s="593"/>
      <c r="ABO224" s="593"/>
      <c r="ABP224" s="593"/>
      <c r="ABQ224" s="593"/>
      <c r="ABR224" s="593"/>
      <c r="ABS224" s="593"/>
      <c r="ABT224" s="593"/>
      <c r="ABU224" s="593"/>
      <c r="ABV224" s="593"/>
      <c r="ABW224" s="593"/>
      <c r="ABX224" s="593"/>
      <c r="ABY224" s="593"/>
      <c r="ABZ224" s="593"/>
      <c r="ACA224" s="593"/>
      <c r="ACB224" s="593"/>
      <c r="ACC224" s="593"/>
      <c r="ACD224" s="593"/>
      <c r="ACE224" s="593"/>
      <c r="ACF224" s="593"/>
      <c r="ACG224" s="593"/>
      <c r="ACH224" s="593"/>
      <c r="ACI224" s="593"/>
      <c r="ACJ224" s="593"/>
      <c r="ACK224" s="593"/>
      <c r="ACL224" s="593"/>
      <c r="ACM224" s="593"/>
      <c r="ACN224" s="593"/>
      <c r="ACO224" s="593"/>
      <c r="ACP224" s="593"/>
      <c r="ACQ224" s="593"/>
      <c r="ACR224" s="593"/>
      <c r="ACS224" s="593"/>
      <c r="ACT224" s="593"/>
      <c r="ACU224" s="593"/>
      <c r="ACV224" s="593"/>
      <c r="ACW224" s="593"/>
      <c r="ACX224" s="593"/>
      <c r="ACY224" s="593"/>
      <c r="ACZ224" s="593"/>
      <c r="ADA224" s="593"/>
      <c r="ADB224" s="593"/>
      <c r="ADC224" s="593"/>
      <c r="ADD224" s="593"/>
      <c r="ADE224" s="593"/>
      <c r="ADF224" s="593"/>
      <c r="ADG224" s="593"/>
      <c r="ADH224" s="593"/>
      <c r="ADI224" s="593"/>
      <c r="ADJ224" s="593"/>
      <c r="ADK224" s="593"/>
      <c r="ADL224" s="593"/>
      <c r="ADM224" s="593"/>
      <c r="ADN224" s="593"/>
      <c r="ADO224" s="593"/>
      <c r="ADP224" s="593"/>
      <c r="ADQ224" s="593"/>
      <c r="ADR224" s="593"/>
      <c r="ADS224" s="593"/>
      <c r="ADT224" s="593"/>
      <c r="ADU224" s="593"/>
      <c r="ADV224" s="593"/>
      <c r="ADW224" s="593"/>
      <c r="ADX224" s="593"/>
      <c r="ADY224" s="593"/>
      <c r="ADZ224" s="593"/>
      <c r="AEA224" s="593"/>
      <c r="AEB224" s="593"/>
      <c r="AEC224" s="593"/>
      <c r="AED224" s="593"/>
      <c r="AEE224" s="593"/>
      <c r="AEF224" s="593"/>
      <c r="AEG224" s="593"/>
      <c r="AEH224" s="593"/>
      <c r="AEI224" s="593"/>
      <c r="AEJ224" s="593"/>
      <c r="AEK224" s="593"/>
      <c r="AEL224" s="593"/>
      <c r="AEM224" s="593"/>
      <c r="AEN224" s="593"/>
      <c r="AEO224" s="593"/>
      <c r="AEP224" s="593"/>
      <c r="AEQ224" s="593"/>
      <c r="AER224" s="593"/>
      <c r="AES224" s="593"/>
      <c r="AET224" s="593"/>
      <c r="AEU224" s="593"/>
      <c r="AEV224" s="593"/>
      <c r="AEW224" s="593"/>
      <c r="AEX224" s="593"/>
      <c r="AEY224" s="593"/>
      <c r="AEZ224" s="593"/>
      <c r="AFA224" s="593"/>
      <c r="AFB224" s="593"/>
      <c r="AFC224" s="593"/>
      <c r="AFD224" s="593"/>
      <c r="AFE224" s="593"/>
      <c r="AFF224" s="593"/>
      <c r="AFG224" s="593"/>
      <c r="AFH224" s="593"/>
      <c r="AFI224" s="593"/>
      <c r="AFJ224" s="593"/>
      <c r="AFK224" s="593"/>
      <c r="AFL224" s="593"/>
      <c r="AFM224" s="593"/>
      <c r="AFN224" s="593"/>
      <c r="AFO224" s="593"/>
      <c r="AFP224" s="593"/>
      <c r="AFQ224" s="593"/>
      <c r="AFR224" s="593"/>
      <c r="AFS224" s="593"/>
      <c r="AFT224" s="593"/>
      <c r="AFU224" s="593"/>
      <c r="AFV224" s="593"/>
      <c r="AFW224" s="593"/>
      <c r="AFX224" s="593"/>
      <c r="AFY224" s="593"/>
      <c r="AFZ224" s="593"/>
      <c r="AGA224" s="593"/>
      <c r="AGB224" s="593"/>
      <c r="AGC224" s="593"/>
      <c r="AGD224" s="593"/>
      <c r="AGE224" s="593"/>
      <c r="AGF224" s="593"/>
      <c r="AGG224" s="593"/>
      <c r="AGH224" s="593"/>
      <c r="AGI224" s="593"/>
      <c r="AGJ224" s="593"/>
      <c r="AGK224" s="593"/>
      <c r="AGL224" s="593"/>
      <c r="AGM224" s="593"/>
      <c r="AGN224" s="593"/>
      <c r="AGO224" s="593"/>
      <c r="AGP224" s="593"/>
      <c r="AGQ224" s="593"/>
      <c r="AGR224" s="593"/>
      <c r="AGS224" s="593"/>
      <c r="AGT224" s="593"/>
      <c r="AGU224" s="593"/>
      <c r="AGV224" s="593"/>
      <c r="AGW224" s="593"/>
      <c r="AGX224" s="593"/>
      <c r="AGY224" s="593"/>
      <c r="AGZ224" s="593"/>
      <c r="AHA224" s="593"/>
      <c r="AHB224" s="593"/>
      <c r="AHC224" s="593"/>
      <c r="AHD224" s="593"/>
      <c r="AHE224" s="593"/>
      <c r="AHF224" s="593"/>
      <c r="AHG224" s="593"/>
      <c r="AHH224" s="593"/>
      <c r="AHI224" s="593"/>
      <c r="AHJ224" s="593"/>
      <c r="AHK224" s="593"/>
      <c r="AHL224" s="593"/>
      <c r="AHM224" s="593"/>
      <c r="AHN224" s="593"/>
      <c r="AHO224" s="593"/>
      <c r="AHP224" s="593"/>
      <c r="AHQ224" s="593"/>
      <c r="AHR224" s="593"/>
      <c r="AHS224" s="593"/>
      <c r="AHT224" s="593"/>
      <c r="AHU224" s="593"/>
      <c r="AHV224" s="593"/>
      <c r="AHW224" s="593"/>
      <c r="AHX224" s="593"/>
      <c r="AHY224" s="593"/>
      <c r="AHZ224" s="593"/>
      <c r="AIA224" s="593"/>
      <c r="AIB224" s="593"/>
      <c r="AIC224" s="593"/>
      <c r="AID224" s="593"/>
      <c r="AIE224" s="593"/>
      <c r="AIF224" s="593"/>
      <c r="AIG224" s="593"/>
      <c r="AIH224" s="593"/>
      <c r="AII224" s="593"/>
      <c r="AIJ224" s="593"/>
      <c r="AIK224" s="593"/>
      <c r="AIL224" s="593"/>
      <c r="AIM224" s="593"/>
      <c r="AIN224" s="593"/>
      <c r="AIO224" s="593"/>
      <c r="AIP224" s="593"/>
      <c r="AIQ224" s="593"/>
      <c r="AIR224" s="593"/>
      <c r="AIS224" s="593"/>
      <c r="AIT224" s="593"/>
      <c r="AIU224" s="593"/>
      <c r="AIV224" s="593"/>
      <c r="AIW224" s="593"/>
      <c r="AIX224" s="593"/>
      <c r="AIY224" s="593"/>
      <c r="AIZ224" s="593"/>
      <c r="AJA224" s="593"/>
      <c r="AJB224" s="593"/>
      <c r="AJC224" s="593"/>
      <c r="AJD224" s="593"/>
      <c r="AJE224" s="593"/>
      <c r="AJF224" s="593"/>
      <c r="AJG224" s="593"/>
      <c r="AJH224" s="593"/>
      <c r="AJI224" s="593"/>
      <c r="AJJ224" s="593"/>
      <c r="AJK224" s="593"/>
      <c r="AJL224" s="593"/>
      <c r="AJM224" s="593"/>
      <c r="AJN224" s="593"/>
      <c r="AJO224" s="593"/>
      <c r="AJP224" s="593"/>
      <c r="AJQ224" s="593"/>
      <c r="AJR224" s="593"/>
      <c r="AJS224" s="593"/>
      <c r="AJT224" s="593"/>
      <c r="AJU224" s="593"/>
      <c r="AJV224" s="593"/>
      <c r="AJW224" s="593"/>
      <c r="AJX224" s="593"/>
      <c r="AJY224" s="593"/>
      <c r="AJZ224" s="593"/>
      <c r="AKA224" s="593"/>
      <c r="AKB224" s="593"/>
      <c r="AKC224" s="593"/>
      <c r="AKD224" s="593"/>
      <c r="AKE224" s="593"/>
      <c r="AKF224" s="593"/>
      <c r="AKG224" s="593"/>
      <c r="AKH224" s="593"/>
      <c r="AKI224" s="593"/>
      <c r="AKJ224" s="593"/>
      <c r="AKK224" s="593"/>
      <c r="AKL224" s="593"/>
      <c r="AKM224" s="593"/>
      <c r="AKN224" s="593"/>
      <c r="AKO224" s="593"/>
      <c r="AKP224" s="593"/>
      <c r="AKQ224" s="593"/>
      <c r="AKR224" s="593"/>
      <c r="AKS224" s="593"/>
      <c r="AKT224" s="593"/>
      <c r="AKU224" s="593"/>
      <c r="AKV224" s="593"/>
      <c r="AKW224" s="593"/>
      <c r="AKX224" s="593"/>
      <c r="AKY224" s="593"/>
      <c r="AKZ224" s="593"/>
      <c r="ALA224" s="593"/>
      <c r="ALB224" s="593"/>
      <c r="ALC224" s="593"/>
      <c r="ALD224" s="593"/>
      <c r="ALE224" s="593"/>
      <c r="ALF224" s="593"/>
      <c r="ALG224" s="593"/>
      <c r="ALH224" s="593"/>
      <c r="ALI224" s="593"/>
      <c r="ALJ224" s="593"/>
      <c r="ALK224" s="593"/>
      <c r="ALL224" s="593"/>
      <c r="ALM224" s="593"/>
      <c r="ALN224" s="593"/>
      <c r="ALO224" s="593"/>
      <c r="ALP224" s="593"/>
      <c r="ALQ224" s="593"/>
      <c r="ALR224" s="593"/>
      <c r="ALS224" s="593"/>
      <c r="ALT224" s="593"/>
      <c r="ALU224" s="593"/>
      <c r="ALV224" s="593"/>
      <c r="ALW224" s="593"/>
      <c r="ALX224" s="593"/>
      <c r="ALY224" s="593"/>
      <c r="ALZ224" s="593"/>
      <c r="AMA224" s="593"/>
      <c r="AMB224" s="593"/>
      <c r="AMC224" s="593"/>
      <c r="AMD224" s="593"/>
      <c r="AME224" s="593"/>
      <c r="AMF224" s="593"/>
      <c r="AMG224" s="593"/>
      <c r="AMH224" s="593"/>
      <c r="AMI224" s="593"/>
      <c r="AMJ224" s="593"/>
      <c r="AMK224" s="593"/>
      <c r="AML224" s="593"/>
      <c r="AMM224" s="593"/>
      <c r="AMN224" s="593"/>
      <c r="AMO224" s="593"/>
      <c r="AMP224" s="593"/>
      <c r="AMQ224" s="593"/>
      <c r="AMR224" s="593"/>
      <c r="AMS224" s="593"/>
      <c r="AMT224" s="593"/>
      <c r="AMU224" s="593"/>
      <c r="AMV224" s="593"/>
      <c r="AMW224" s="593"/>
      <c r="AMX224" s="593"/>
      <c r="AMY224" s="593"/>
      <c r="AMZ224" s="593"/>
      <c r="ANA224" s="593"/>
      <c r="ANB224" s="593"/>
      <c r="ANC224" s="593"/>
      <c r="AND224" s="593"/>
      <c r="ANE224" s="593"/>
      <c r="ANF224" s="593"/>
      <c r="ANG224" s="593"/>
      <c r="ANH224" s="593"/>
      <c r="ANI224" s="593"/>
      <c r="ANJ224" s="593"/>
      <c r="ANK224" s="593"/>
      <c r="ANL224" s="593"/>
      <c r="ANM224" s="593"/>
      <c r="ANN224" s="593"/>
      <c r="ANO224" s="593"/>
      <c r="ANP224" s="593"/>
      <c r="ANQ224" s="593"/>
      <c r="ANR224" s="593"/>
      <c r="ANS224" s="593"/>
      <c r="ANT224" s="593"/>
      <c r="ANU224" s="593"/>
      <c r="ANV224" s="593"/>
      <c r="ANW224" s="593"/>
      <c r="ANX224" s="593"/>
      <c r="ANY224" s="593"/>
      <c r="ANZ224" s="593"/>
      <c r="AOA224" s="593"/>
      <c r="AOB224" s="593"/>
      <c r="AOC224" s="593"/>
      <c r="AOD224" s="593"/>
      <c r="AOE224" s="593"/>
      <c r="AOF224" s="593"/>
      <c r="AOG224" s="593"/>
      <c r="AOH224" s="593"/>
      <c r="AOI224" s="593"/>
      <c r="AOJ224" s="593"/>
      <c r="AOK224" s="593"/>
      <c r="AOL224" s="593"/>
      <c r="AOM224" s="593"/>
      <c r="AON224" s="593"/>
      <c r="AOO224" s="593"/>
      <c r="AOP224" s="593"/>
      <c r="AOQ224" s="593"/>
      <c r="AOR224" s="593"/>
      <c r="AOS224" s="593"/>
      <c r="AOT224" s="593"/>
      <c r="AOU224" s="593"/>
      <c r="AOV224" s="593"/>
      <c r="AOW224" s="593"/>
      <c r="AOX224" s="593"/>
      <c r="AOY224" s="593"/>
      <c r="AOZ224" s="593"/>
      <c r="APA224" s="593"/>
      <c r="APB224" s="593"/>
      <c r="APC224" s="593"/>
      <c r="APD224" s="593"/>
      <c r="APE224" s="593"/>
      <c r="APF224" s="593"/>
      <c r="APG224" s="593"/>
      <c r="APH224" s="593"/>
      <c r="API224" s="593"/>
      <c r="APJ224" s="593"/>
      <c r="APK224" s="593"/>
      <c r="APL224" s="593"/>
      <c r="APM224" s="593"/>
      <c r="APN224" s="593"/>
      <c r="APO224" s="593"/>
      <c r="APP224" s="593"/>
      <c r="APQ224" s="593"/>
      <c r="APR224" s="593"/>
      <c r="APS224" s="593"/>
      <c r="APT224" s="593"/>
      <c r="APU224" s="593"/>
      <c r="APV224" s="593"/>
      <c r="APW224" s="593"/>
      <c r="APX224" s="593"/>
      <c r="APY224" s="593"/>
      <c r="APZ224" s="593"/>
      <c r="AQA224" s="593"/>
      <c r="AQB224" s="593"/>
      <c r="AQC224" s="593"/>
      <c r="AQD224" s="593"/>
      <c r="AQE224" s="593"/>
      <c r="AQF224" s="593"/>
      <c r="AQG224" s="593"/>
      <c r="AQH224" s="593"/>
      <c r="AQI224" s="593"/>
      <c r="AQJ224" s="593"/>
      <c r="AQK224" s="593"/>
      <c r="AQL224" s="593"/>
      <c r="AQM224" s="593"/>
      <c r="AQN224" s="593"/>
      <c r="AQO224" s="593"/>
      <c r="AQP224" s="593"/>
      <c r="AQQ224" s="593"/>
      <c r="AQR224" s="593"/>
      <c r="AQS224" s="593"/>
      <c r="AQT224" s="593"/>
      <c r="AQU224" s="593"/>
      <c r="AQV224" s="593"/>
      <c r="AQW224" s="593"/>
      <c r="AQX224" s="593"/>
      <c r="AQY224" s="593"/>
      <c r="AQZ224" s="593"/>
      <c r="ARA224" s="593"/>
      <c r="ARB224" s="593"/>
      <c r="ARC224" s="593"/>
      <c r="ARD224" s="593"/>
      <c r="ARE224" s="593"/>
      <c r="ARF224" s="593"/>
      <c r="ARG224" s="593"/>
      <c r="ARH224" s="593"/>
      <c r="ARI224" s="593"/>
      <c r="ARJ224" s="593"/>
      <c r="ARK224" s="593"/>
      <c r="ARL224" s="593"/>
      <c r="ARM224" s="593"/>
      <c r="ARN224" s="593"/>
      <c r="ARO224" s="593"/>
      <c r="ARP224" s="593"/>
      <c r="ARQ224" s="593"/>
      <c r="ARR224" s="593"/>
      <c r="ARS224" s="593"/>
      <c r="ART224" s="593"/>
      <c r="ARU224" s="593"/>
      <c r="ARV224" s="593"/>
      <c r="ARW224" s="593"/>
      <c r="ARX224" s="593"/>
      <c r="ARY224" s="593"/>
      <c r="ARZ224" s="593"/>
      <c r="ASA224" s="593"/>
      <c r="ASB224" s="593"/>
      <c r="ASC224" s="593"/>
      <c r="ASD224" s="593"/>
      <c r="ASE224" s="593"/>
      <c r="ASF224" s="593"/>
      <c r="ASG224" s="593"/>
      <c r="ASH224" s="593"/>
      <c r="ASI224" s="593"/>
      <c r="ASJ224" s="593"/>
      <c r="ASK224" s="593"/>
      <c r="ASL224" s="593"/>
      <c r="ASM224" s="593"/>
      <c r="ASN224" s="593"/>
      <c r="ASO224" s="593"/>
      <c r="ASP224" s="593"/>
      <c r="ASQ224" s="593"/>
      <c r="ASR224" s="593"/>
      <c r="ASS224" s="593"/>
      <c r="AST224" s="593"/>
      <c r="ASU224" s="593"/>
      <c r="ASV224" s="593"/>
      <c r="ASW224" s="593"/>
      <c r="ASX224" s="593"/>
      <c r="ASY224" s="593"/>
      <c r="ASZ224" s="593"/>
      <c r="ATA224" s="593"/>
      <c r="ATB224" s="593"/>
      <c r="ATC224" s="593"/>
      <c r="ATD224" s="593"/>
      <c r="ATE224" s="593"/>
      <c r="ATF224" s="593"/>
      <c r="ATG224" s="593"/>
      <c r="ATH224" s="593"/>
      <c r="ATI224" s="593"/>
      <c r="ATJ224" s="593"/>
      <c r="ATK224" s="593"/>
      <c r="ATL224" s="593"/>
      <c r="ATM224" s="593"/>
      <c r="ATN224" s="593"/>
      <c r="ATO224" s="593"/>
      <c r="ATP224" s="593"/>
      <c r="ATQ224" s="593"/>
      <c r="ATR224" s="593"/>
      <c r="ATS224" s="593"/>
      <c r="ATT224" s="593"/>
      <c r="ATU224" s="593"/>
      <c r="ATV224" s="593"/>
      <c r="ATW224" s="593"/>
      <c r="ATX224" s="593"/>
      <c r="ATY224" s="593"/>
      <c r="ATZ224" s="593"/>
      <c r="AUA224" s="593"/>
      <c r="AUB224" s="593"/>
      <c r="AUC224" s="593"/>
      <c r="AUD224" s="593"/>
      <c r="AUE224" s="593"/>
      <c r="AUF224" s="593"/>
      <c r="AUG224" s="593"/>
      <c r="AUH224" s="593"/>
      <c r="AUI224" s="593"/>
      <c r="AUJ224" s="593"/>
      <c r="AUK224" s="593"/>
      <c r="AUL224" s="593"/>
      <c r="AUM224" s="593"/>
      <c r="AUN224" s="593"/>
      <c r="AUO224" s="593"/>
      <c r="AUP224" s="593"/>
      <c r="AUQ224" s="593"/>
      <c r="AUR224" s="593"/>
      <c r="AUS224" s="593"/>
      <c r="AUT224" s="593"/>
      <c r="AUU224" s="593"/>
      <c r="AUV224" s="593"/>
      <c r="AUW224" s="593"/>
      <c r="AUX224" s="593"/>
      <c r="AUY224" s="593"/>
      <c r="AUZ224" s="593"/>
      <c r="AVA224" s="593"/>
      <c r="AVB224" s="593"/>
      <c r="AVC224" s="593"/>
      <c r="AVD224" s="593"/>
      <c r="AVE224" s="593"/>
      <c r="AVF224" s="593"/>
      <c r="AVG224" s="593"/>
      <c r="AVH224" s="593"/>
      <c r="AVI224" s="593"/>
      <c r="AVJ224" s="593"/>
      <c r="AVK224" s="593"/>
      <c r="AVL224" s="593"/>
      <c r="AVM224" s="593"/>
      <c r="AVN224" s="593"/>
      <c r="AVO224" s="593"/>
      <c r="AVP224" s="593"/>
      <c r="AVQ224" s="593"/>
      <c r="AVR224" s="593"/>
      <c r="AVS224" s="593"/>
      <c r="AVT224" s="593"/>
      <c r="AVU224" s="593"/>
      <c r="AVV224" s="593"/>
      <c r="AVW224" s="593"/>
      <c r="AVX224" s="593"/>
      <c r="AVY224" s="593"/>
      <c r="AVZ224" s="593"/>
      <c r="AWA224" s="593"/>
      <c r="AWB224" s="593"/>
      <c r="AWC224" s="593"/>
      <c r="AWD224" s="593"/>
      <c r="AWE224" s="593"/>
      <c r="AWF224" s="593"/>
      <c r="AWG224" s="593"/>
      <c r="AWH224" s="593"/>
      <c r="AWI224" s="593"/>
      <c r="AWJ224" s="593"/>
      <c r="AWK224" s="593"/>
      <c r="AWL224" s="593"/>
      <c r="AWM224" s="593"/>
      <c r="AWN224" s="593"/>
      <c r="AWO224" s="593"/>
      <c r="AWP224" s="593"/>
      <c r="AWQ224" s="593"/>
      <c r="AWR224" s="593"/>
      <c r="AWS224" s="593"/>
      <c r="AWT224" s="593"/>
      <c r="AWU224" s="593"/>
      <c r="AWV224" s="593"/>
      <c r="AWW224" s="593"/>
      <c r="AWX224" s="593"/>
      <c r="AWY224" s="593"/>
      <c r="AWZ224" s="593"/>
      <c r="AXA224" s="593"/>
      <c r="AXB224" s="593"/>
      <c r="AXC224" s="593"/>
      <c r="AXD224" s="593"/>
      <c r="AXE224" s="593"/>
      <c r="AXF224" s="593"/>
      <c r="AXG224" s="593"/>
      <c r="AXH224" s="593"/>
      <c r="AXI224" s="593"/>
      <c r="AXJ224" s="593"/>
      <c r="AXK224" s="593"/>
      <c r="AXL224" s="593"/>
      <c r="AXM224" s="593"/>
      <c r="AXN224" s="593"/>
      <c r="AXO224" s="593"/>
      <c r="AXP224" s="593"/>
      <c r="AXQ224" s="593"/>
      <c r="AXR224" s="593"/>
      <c r="AXS224" s="593"/>
      <c r="AXT224" s="593"/>
      <c r="AXU224" s="593"/>
      <c r="AXV224" s="593"/>
      <c r="AXW224" s="593"/>
      <c r="AXX224" s="593"/>
      <c r="AXY224" s="593"/>
      <c r="AXZ224" s="593"/>
      <c r="AYA224" s="593"/>
      <c r="AYB224" s="593"/>
      <c r="AYC224" s="593"/>
      <c r="AYD224" s="593"/>
      <c r="AYE224" s="593"/>
      <c r="AYF224" s="593"/>
      <c r="AYG224" s="593"/>
      <c r="AYH224" s="593"/>
      <c r="AYI224" s="593"/>
      <c r="AYJ224" s="593"/>
      <c r="AYK224" s="593"/>
      <c r="AYL224" s="593"/>
      <c r="AYM224" s="593"/>
      <c r="AYN224" s="593"/>
      <c r="AYO224" s="593"/>
      <c r="AYP224" s="593"/>
      <c r="AYQ224" s="593"/>
      <c r="AYR224" s="593"/>
      <c r="AYS224" s="593"/>
      <c r="AYT224" s="593"/>
      <c r="AYU224" s="593"/>
      <c r="AYV224" s="593"/>
      <c r="AYW224" s="593"/>
      <c r="AYX224" s="593"/>
      <c r="AYY224" s="593"/>
      <c r="AYZ224" s="593"/>
      <c r="AZA224" s="593"/>
      <c r="AZB224" s="593"/>
      <c r="AZC224" s="593"/>
      <c r="AZD224" s="593"/>
      <c r="AZE224" s="593"/>
      <c r="AZF224" s="593"/>
      <c r="AZG224" s="593"/>
      <c r="AZH224" s="593"/>
      <c r="AZI224" s="593"/>
      <c r="AZJ224" s="593"/>
      <c r="AZK224" s="593"/>
      <c r="AZL224" s="593"/>
      <c r="AZM224" s="593"/>
      <c r="AZN224" s="593"/>
      <c r="AZO224" s="593"/>
      <c r="AZP224" s="593"/>
      <c r="AZQ224" s="593"/>
      <c r="AZR224" s="593"/>
      <c r="AZS224" s="593"/>
      <c r="AZT224" s="593"/>
      <c r="AZU224" s="593"/>
      <c r="AZV224" s="593"/>
      <c r="AZW224" s="593"/>
      <c r="AZX224" s="593"/>
      <c r="AZY224" s="593"/>
      <c r="AZZ224" s="593"/>
      <c r="BAA224" s="593"/>
      <c r="BAB224" s="593"/>
      <c r="BAC224" s="593"/>
      <c r="BAD224" s="593"/>
      <c r="BAE224" s="593"/>
      <c r="BAF224" s="593"/>
      <c r="BAG224" s="593"/>
      <c r="BAH224" s="593"/>
      <c r="BAI224" s="593"/>
      <c r="BAJ224" s="593"/>
      <c r="BAK224" s="593"/>
      <c r="BAL224" s="593"/>
      <c r="BAM224" s="593"/>
      <c r="BAN224" s="593"/>
      <c r="BAO224" s="593"/>
      <c r="BAP224" s="593"/>
      <c r="BAQ224" s="593"/>
      <c r="BAR224" s="593"/>
      <c r="BAS224" s="593"/>
      <c r="BAT224" s="593"/>
      <c r="BAU224" s="593"/>
      <c r="BAV224" s="593"/>
      <c r="BAW224" s="593"/>
      <c r="BAX224" s="593"/>
      <c r="BAY224" s="593"/>
      <c r="BAZ224" s="593"/>
      <c r="BBA224" s="593"/>
      <c r="BBB224" s="593"/>
      <c r="BBC224" s="593"/>
      <c r="BBD224" s="593"/>
      <c r="BBE224" s="593"/>
      <c r="BBF224" s="593"/>
      <c r="BBG224" s="593"/>
      <c r="BBH224" s="593"/>
      <c r="BBI224" s="593"/>
      <c r="BBJ224" s="593"/>
      <c r="BBK224" s="593"/>
      <c r="BBL224" s="593"/>
      <c r="BBM224" s="593"/>
      <c r="BBN224" s="593"/>
      <c r="BBO224" s="593"/>
      <c r="BBP224" s="593"/>
      <c r="BBQ224" s="593"/>
      <c r="BBR224" s="593"/>
      <c r="BBS224" s="593"/>
      <c r="BBT224" s="593"/>
      <c r="BBU224" s="593"/>
      <c r="BBV224" s="593"/>
      <c r="BBW224" s="593"/>
      <c r="BBX224" s="593"/>
      <c r="BBY224" s="593"/>
      <c r="BBZ224" s="593"/>
      <c r="BCA224" s="593"/>
      <c r="BCB224" s="593"/>
      <c r="BCC224" s="593"/>
      <c r="BCD224" s="593"/>
      <c r="BCE224" s="593"/>
      <c r="BCF224" s="593"/>
      <c r="BCG224" s="593"/>
      <c r="BCH224" s="593"/>
      <c r="BCI224" s="593"/>
      <c r="BCJ224" s="593"/>
      <c r="BCK224" s="593"/>
      <c r="BCL224" s="593"/>
      <c r="BCM224" s="593"/>
      <c r="BCN224" s="593"/>
      <c r="BCO224" s="593"/>
      <c r="BCP224" s="593"/>
      <c r="BCQ224" s="593"/>
      <c r="BCR224" s="593"/>
      <c r="BCS224" s="593"/>
      <c r="BCT224" s="593"/>
      <c r="BCU224" s="593"/>
      <c r="BCV224" s="593"/>
      <c r="BCW224" s="593"/>
      <c r="BCX224" s="593"/>
      <c r="BCY224" s="593"/>
      <c r="BCZ224" s="593"/>
      <c r="BDA224" s="593"/>
      <c r="BDB224" s="593"/>
      <c r="BDC224" s="593"/>
      <c r="BDD224" s="593"/>
      <c r="BDE224" s="593"/>
      <c r="BDF224" s="593"/>
      <c r="BDG224" s="593"/>
      <c r="BDH224" s="593"/>
      <c r="BDI224" s="593"/>
      <c r="BDJ224" s="593"/>
      <c r="BDK224" s="593"/>
      <c r="BDL224" s="593"/>
      <c r="BDM224" s="593"/>
      <c r="BDN224" s="593"/>
      <c r="BDO224" s="593"/>
      <c r="BDP224" s="593"/>
      <c r="BDQ224" s="593"/>
      <c r="BDR224" s="593"/>
      <c r="BDS224" s="593"/>
      <c r="BDT224" s="593"/>
      <c r="BDU224" s="593"/>
      <c r="BDV224" s="593"/>
      <c r="BDW224" s="593"/>
      <c r="BDX224" s="593"/>
      <c r="BDY224" s="593"/>
      <c r="BDZ224" s="593"/>
      <c r="BEA224" s="593"/>
      <c r="BEB224" s="593"/>
      <c r="BEC224" s="593"/>
      <c r="BED224" s="593"/>
      <c r="BEE224" s="593"/>
      <c r="BEF224" s="593"/>
      <c r="BEG224" s="593"/>
      <c r="BEH224" s="593"/>
      <c r="BEI224" s="593"/>
      <c r="BEJ224" s="593"/>
      <c r="BEK224" s="593"/>
      <c r="BEL224" s="593"/>
      <c r="BEM224" s="593"/>
      <c r="BEN224" s="593"/>
      <c r="BEO224" s="593"/>
      <c r="BEP224" s="593"/>
      <c r="BEQ224" s="593"/>
      <c r="BER224" s="593"/>
      <c r="BES224" s="593"/>
      <c r="BET224" s="593"/>
      <c r="BEU224" s="593"/>
      <c r="BEV224" s="593"/>
      <c r="BEW224" s="593"/>
      <c r="BEX224" s="593"/>
      <c r="BEY224" s="593"/>
      <c r="BEZ224" s="593"/>
      <c r="BFA224" s="593"/>
      <c r="BFB224" s="593"/>
      <c r="BFC224" s="593"/>
      <c r="BFD224" s="593"/>
      <c r="BFE224" s="593"/>
      <c r="BFF224" s="593"/>
      <c r="BFG224" s="593"/>
      <c r="BFH224" s="593"/>
      <c r="BFI224" s="593"/>
      <c r="BFJ224" s="593"/>
      <c r="BFK224" s="593"/>
      <c r="BFL224" s="593"/>
      <c r="BFM224" s="593"/>
      <c r="BFN224" s="593"/>
      <c r="BFO224" s="593"/>
      <c r="BFP224" s="593"/>
      <c r="BFQ224" s="593"/>
      <c r="BFR224" s="593"/>
      <c r="BFS224" s="593"/>
      <c r="BFT224" s="593"/>
      <c r="BFU224" s="593"/>
      <c r="BFV224" s="593"/>
      <c r="BFW224" s="593"/>
      <c r="BFX224" s="593"/>
      <c r="BFY224" s="593"/>
      <c r="BFZ224" s="593"/>
      <c r="BGA224" s="593"/>
      <c r="BGB224" s="593"/>
      <c r="BGC224" s="593"/>
      <c r="BGD224" s="593"/>
      <c r="BGE224" s="593"/>
      <c r="BGF224" s="593"/>
      <c r="BGG224" s="593"/>
      <c r="BGH224" s="593"/>
      <c r="BGI224" s="593"/>
      <c r="BGJ224" s="593"/>
      <c r="BGK224" s="593"/>
      <c r="BGL224" s="593"/>
      <c r="BGM224" s="593"/>
      <c r="BGN224" s="593"/>
      <c r="BGO224" s="593"/>
      <c r="BGP224" s="593"/>
      <c r="BGQ224" s="593"/>
      <c r="BGR224" s="593"/>
      <c r="BGS224" s="593"/>
      <c r="BGT224" s="593"/>
      <c r="BGU224" s="593"/>
      <c r="BGV224" s="593"/>
      <c r="BGW224" s="593"/>
      <c r="BGX224" s="593"/>
      <c r="BGY224" s="593"/>
      <c r="BGZ224" s="593"/>
      <c r="BHA224" s="593"/>
      <c r="BHB224" s="593"/>
      <c r="BHC224" s="593"/>
      <c r="BHD224" s="593"/>
      <c r="BHE224" s="593"/>
      <c r="BHF224" s="593"/>
      <c r="BHG224" s="593"/>
      <c r="BHH224" s="593"/>
      <c r="BHI224" s="593"/>
      <c r="BHJ224" s="593"/>
      <c r="BHK224" s="593"/>
      <c r="BHL224" s="593"/>
      <c r="BHM224" s="593"/>
      <c r="BHN224" s="593"/>
      <c r="BHO224" s="593"/>
      <c r="BHP224" s="593"/>
      <c r="BHQ224" s="593"/>
      <c r="BHR224" s="593"/>
      <c r="BHS224" s="593"/>
      <c r="BHT224" s="593"/>
      <c r="BHU224" s="593"/>
      <c r="BHV224" s="593"/>
      <c r="BHW224" s="593"/>
      <c r="BHX224" s="593"/>
      <c r="BHY224" s="593"/>
      <c r="BHZ224" s="593"/>
      <c r="BIA224" s="593"/>
      <c r="BIB224" s="593"/>
      <c r="BIC224" s="593"/>
      <c r="BID224" s="593"/>
      <c r="BIE224" s="593"/>
      <c r="BIF224" s="593"/>
      <c r="BIG224" s="593"/>
      <c r="BIH224" s="593"/>
      <c r="BII224" s="593"/>
      <c r="BIJ224" s="593"/>
      <c r="BIK224" s="593"/>
      <c r="BIL224" s="593"/>
      <c r="BIM224" s="593"/>
      <c r="BIN224" s="593"/>
      <c r="BIO224" s="593"/>
      <c r="BIP224" s="593"/>
      <c r="BIQ224" s="593"/>
      <c r="BIR224" s="593"/>
      <c r="BIS224" s="593"/>
      <c r="BIT224" s="593"/>
      <c r="BIU224" s="593"/>
      <c r="BIV224" s="593"/>
      <c r="BIW224" s="593"/>
      <c r="BIX224" s="593"/>
      <c r="BIY224" s="593"/>
      <c r="BIZ224" s="593"/>
      <c r="BJA224" s="593"/>
      <c r="BJB224" s="593"/>
      <c r="BJC224" s="593"/>
      <c r="BJD224" s="593"/>
      <c r="BJE224" s="593"/>
      <c r="BJF224" s="593"/>
      <c r="BJG224" s="593"/>
      <c r="BJH224" s="593"/>
      <c r="BJI224" s="593"/>
      <c r="BJJ224" s="593"/>
      <c r="BJK224" s="593"/>
      <c r="BJL224" s="593"/>
      <c r="BJM224" s="593"/>
      <c r="BJN224" s="593"/>
      <c r="BJO224" s="593"/>
      <c r="BJP224" s="593"/>
      <c r="BJQ224" s="593"/>
      <c r="BJR224" s="593"/>
      <c r="BJS224" s="593"/>
      <c r="BJT224" s="593"/>
      <c r="BJU224" s="593"/>
      <c r="BJV224" s="593"/>
      <c r="BJW224" s="593"/>
      <c r="BJX224" s="593"/>
      <c r="BJY224" s="593"/>
      <c r="BJZ224" s="593"/>
      <c r="BKA224" s="593"/>
      <c r="BKB224" s="593"/>
      <c r="BKC224" s="593"/>
      <c r="BKD224" s="593"/>
      <c r="BKE224" s="593"/>
      <c r="BKF224" s="593"/>
      <c r="BKG224" s="593"/>
      <c r="BKH224" s="593"/>
      <c r="BKI224" s="593"/>
      <c r="BKJ224" s="593"/>
      <c r="BKK224" s="593"/>
      <c r="BKL224" s="593"/>
      <c r="BKM224" s="593"/>
      <c r="BKN224" s="593"/>
      <c r="BKO224" s="593"/>
      <c r="BKP224" s="593"/>
      <c r="BKQ224" s="593"/>
      <c r="BKR224" s="593"/>
      <c r="BKS224" s="593"/>
      <c r="BKT224" s="593"/>
      <c r="BKU224" s="593"/>
      <c r="BKV224" s="593"/>
      <c r="BKW224" s="593"/>
      <c r="BKX224" s="593"/>
      <c r="BKY224" s="593"/>
      <c r="BKZ224" s="593"/>
      <c r="BLA224" s="593"/>
      <c r="BLB224" s="593"/>
      <c r="BLC224" s="593"/>
      <c r="BLD224" s="593"/>
      <c r="BLE224" s="593"/>
      <c r="BLF224" s="593"/>
      <c r="BLG224" s="593"/>
      <c r="BLH224" s="593"/>
      <c r="BLI224" s="593"/>
      <c r="BLJ224" s="593"/>
      <c r="BLK224" s="593"/>
      <c r="BLL224" s="593"/>
      <c r="BLM224" s="593"/>
      <c r="BLN224" s="593"/>
      <c r="BLO224" s="593"/>
      <c r="BLP224" s="593"/>
      <c r="BLQ224" s="593"/>
      <c r="BLR224" s="593"/>
      <c r="BLS224" s="593"/>
      <c r="BLT224" s="593"/>
      <c r="BLU224" s="593"/>
      <c r="BLV224" s="593"/>
      <c r="BLW224" s="593"/>
      <c r="BLX224" s="593"/>
      <c r="BLY224" s="593"/>
      <c r="BLZ224" s="593"/>
      <c r="BMA224" s="593"/>
      <c r="BMB224" s="593"/>
      <c r="BMC224" s="593"/>
      <c r="BMD224" s="593"/>
      <c r="BME224" s="593"/>
      <c r="BMF224" s="593"/>
      <c r="BMG224" s="593"/>
      <c r="BMH224" s="593"/>
      <c r="BMI224" s="593"/>
      <c r="BMJ224" s="593"/>
      <c r="BMK224" s="593"/>
      <c r="BML224" s="593"/>
      <c r="BMM224" s="593"/>
      <c r="BMN224" s="593"/>
      <c r="BMO224" s="593"/>
      <c r="BMP224" s="593"/>
      <c r="BMQ224" s="593"/>
      <c r="BMR224" s="593"/>
      <c r="BMS224" s="593"/>
      <c r="BMT224" s="593"/>
      <c r="BMU224" s="593"/>
      <c r="BMV224" s="593"/>
      <c r="BMW224" s="593"/>
      <c r="BMX224" s="593"/>
      <c r="BMY224" s="593"/>
      <c r="BMZ224" s="593"/>
      <c r="BNA224" s="593"/>
      <c r="BNB224" s="593"/>
      <c r="BNC224" s="593"/>
      <c r="BND224" s="593"/>
      <c r="BNE224" s="593"/>
      <c r="BNF224" s="593"/>
      <c r="BNG224" s="593"/>
      <c r="BNH224" s="593"/>
      <c r="BNI224" s="593"/>
      <c r="BNJ224" s="593"/>
      <c r="BNK224" s="593"/>
      <c r="BNL224" s="593"/>
      <c r="BNM224" s="593"/>
      <c r="BNN224" s="593"/>
      <c r="BNO224" s="593"/>
      <c r="BNP224" s="593"/>
      <c r="BNQ224" s="593"/>
      <c r="BNR224" s="593"/>
      <c r="BNS224" s="593"/>
      <c r="BNT224" s="593"/>
      <c r="BNU224" s="593"/>
      <c r="BNV224" s="593"/>
      <c r="BNW224" s="593"/>
      <c r="BNX224" s="593"/>
      <c r="BNY224" s="593"/>
      <c r="BNZ224" s="593"/>
      <c r="BOA224" s="593"/>
      <c r="BOB224" s="593"/>
      <c r="BOC224" s="593"/>
      <c r="BOD224" s="593"/>
      <c r="BOE224" s="593"/>
      <c r="BOF224" s="593"/>
      <c r="BOG224" s="593"/>
      <c r="BOH224" s="593"/>
      <c r="BOI224" s="593"/>
      <c r="BOJ224" s="593"/>
      <c r="BOK224" s="593"/>
      <c r="BOL224" s="593"/>
      <c r="BOM224" s="593"/>
      <c r="BON224" s="593"/>
      <c r="BOO224" s="593"/>
      <c r="BOP224" s="593"/>
      <c r="BOQ224" s="593"/>
      <c r="BOR224" s="593"/>
      <c r="BOS224" s="593"/>
      <c r="BOT224" s="593"/>
      <c r="BOU224" s="593"/>
      <c r="BOV224" s="593"/>
      <c r="BOW224" s="593"/>
      <c r="BOX224" s="593"/>
      <c r="BOY224" s="593"/>
      <c r="BOZ224" s="593"/>
      <c r="BPA224" s="593"/>
      <c r="BPB224" s="593"/>
      <c r="BPC224" s="593"/>
      <c r="BPD224" s="593"/>
      <c r="BPE224" s="593"/>
      <c r="BPF224" s="593"/>
      <c r="BPG224" s="593"/>
      <c r="BPH224" s="593"/>
      <c r="BPI224" s="593"/>
      <c r="BPJ224" s="593"/>
      <c r="BPK224" s="593"/>
      <c r="BPL224" s="593"/>
      <c r="BPM224" s="593"/>
      <c r="BPN224" s="593"/>
      <c r="BPO224" s="593"/>
      <c r="BPP224" s="593"/>
      <c r="BPQ224" s="593"/>
      <c r="BPR224" s="593"/>
      <c r="BPS224" s="593"/>
      <c r="BPT224" s="593"/>
      <c r="BPU224" s="593"/>
      <c r="BPV224" s="593"/>
      <c r="BPW224" s="593"/>
      <c r="BPX224" s="593"/>
      <c r="BPY224" s="593"/>
      <c r="BPZ224" s="593"/>
      <c r="BQA224" s="593"/>
      <c r="BQB224" s="593"/>
      <c r="BQC224" s="593"/>
      <c r="BQD224" s="593"/>
      <c r="BQE224" s="593"/>
      <c r="BQF224" s="593"/>
      <c r="BQG224" s="593"/>
      <c r="BQH224" s="593"/>
      <c r="BQI224" s="593"/>
      <c r="BQJ224" s="593"/>
      <c r="BQK224" s="593"/>
      <c r="BQL224" s="593"/>
      <c r="BQM224" s="593"/>
      <c r="BQN224" s="593"/>
      <c r="BQO224" s="593"/>
      <c r="BQP224" s="593"/>
      <c r="BQQ224" s="593"/>
      <c r="BQR224" s="593"/>
      <c r="BQS224" s="593"/>
      <c r="BQT224" s="593"/>
      <c r="BQU224" s="593"/>
      <c r="BQV224" s="593"/>
      <c r="BQW224" s="593"/>
      <c r="BQX224" s="593"/>
      <c r="BQY224" s="593"/>
      <c r="BQZ224" s="593"/>
      <c r="BRA224" s="593"/>
      <c r="BRB224" s="593"/>
      <c r="BRC224" s="593"/>
      <c r="BRD224" s="593"/>
      <c r="BRE224" s="593"/>
      <c r="BRF224" s="593"/>
      <c r="BRG224" s="593"/>
      <c r="BRH224" s="593"/>
      <c r="BRI224" s="593"/>
      <c r="BRJ224" s="593"/>
      <c r="BRK224" s="593"/>
      <c r="BRL224" s="593"/>
      <c r="BRM224" s="593"/>
      <c r="BRN224" s="593"/>
      <c r="BRO224" s="593"/>
      <c r="BRP224" s="593"/>
      <c r="BRQ224" s="593"/>
      <c r="BRR224" s="593"/>
      <c r="BRS224" s="593"/>
      <c r="BRT224" s="593"/>
      <c r="BRU224" s="593"/>
      <c r="BRV224" s="593"/>
      <c r="BRW224" s="593"/>
      <c r="BRX224" s="593"/>
      <c r="BRY224" s="593"/>
      <c r="BRZ224" s="593"/>
      <c r="BSA224" s="593"/>
      <c r="BSB224" s="593"/>
      <c r="BSC224" s="593"/>
      <c r="BSD224" s="593"/>
      <c r="BSE224" s="593"/>
      <c r="BSF224" s="593"/>
      <c r="BSG224" s="593"/>
      <c r="BSH224" s="593"/>
      <c r="BSI224" s="593"/>
      <c r="BSJ224" s="593"/>
      <c r="BSK224" s="593"/>
      <c r="BSL224" s="593"/>
      <c r="BSM224" s="593"/>
      <c r="BSN224" s="593"/>
      <c r="BSO224" s="593"/>
      <c r="BSP224" s="593"/>
      <c r="BSQ224" s="593"/>
      <c r="BSR224" s="593"/>
      <c r="BSS224" s="593"/>
      <c r="BST224" s="593"/>
      <c r="BSU224" s="593"/>
      <c r="BSV224" s="593"/>
      <c r="BSW224" s="593"/>
      <c r="BSX224" s="593"/>
      <c r="BSY224" s="593"/>
      <c r="BSZ224" s="593"/>
      <c r="BTA224" s="593"/>
      <c r="BTB224" s="593"/>
      <c r="BTC224" s="593"/>
      <c r="BTD224" s="593"/>
      <c r="BTE224" s="593"/>
      <c r="BTF224" s="593"/>
      <c r="BTG224" s="593"/>
      <c r="BTH224" s="593"/>
      <c r="BTI224" s="593"/>
      <c r="BTJ224" s="593"/>
      <c r="BTK224" s="593"/>
      <c r="BTL224" s="593"/>
      <c r="BTM224" s="593"/>
      <c r="BTN224" s="593"/>
      <c r="BTO224" s="593"/>
      <c r="BTP224" s="593"/>
      <c r="BTQ224" s="593"/>
      <c r="BTR224" s="593"/>
      <c r="BTS224" s="593"/>
      <c r="BTT224" s="593"/>
      <c r="BTU224" s="593"/>
      <c r="BTV224" s="593"/>
      <c r="BTW224" s="593"/>
      <c r="BTX224" s="593"/>
      <c r="BTY224" s="593"/>
      <c r="BTZ224" s="593"/>
      <c r="BUA224" s="593"/>
      <c r="BUB224" s="593"/>
      <c r="BUC224" s="593"/>
      <c r="BUD224" s="593"/>
      <c r="BUE224" s="593"/>
      <c r="BUF224" s="593"/>
      <c r="BUG224" s="593"/>
      <c r="BUH224" s="593"/>
      <c r="BUI224" s="593"/>
      <c r="BUJ224" s="593"/>
      <c r="BUK224" s="593"/>
      <c r="BUL224" s="593"/>
      <c r="BUM224" s="593"/>
      <c r="BUN224" s="593"/>
      <c r="BUO224" s="593"/>
      <c r="BUP224" s="593"/>
      <c r="BUQ224" s="593"/>
      <c r="BUR224" s="593"/>
      <c r="BUS224" s="593"/>
      <c r="BUT224" s="593"/>
      <c r="BUU224" s="593"/>
      <c r="BUV224" s="593"/>
      <c r="BUW224" s="593"/>
      <c r="BUX224" s="593"/>
      <c r="BUY224" s="593"/>
      <c r="BUZ224" s="593"/>
      <c r="BVA224" s="593"/>
      <c r="BVB224" s="593"/>
      <c r="BVC224" s="593"/>
      <c r="BVD224" s="593"/>
      <c r="BVE224" s="593"/>
      <c r="BVF224" s="593"/>
      <c r="BVG224" s="593"/>
      <c r="BVH224" s="593"/>
      <c r="BVI224" s="593"/>
      <c r="BVJ224" s="593"/>
      <c r="BVK224" s="593"/>
      <c r="BVL224" s="593"/>
      <c r="BVM224" s="593"/>
      <c r="BVN224" s="593"/>
      <c r="BVO224" s="593"/>
      <c r="BVP224" s="593"/>
      <c r="BVQ224" s="593"/>
      <c r="BVR224" s="593"/>
      <c r="BVS224" s="593"/>
      <c r="BVT224" s="593"/>
      <c r="BVU224" s="593"/>
      <c r="BVV224" s="593"/>
      <c r="BVW224" s="593"/>
      <c r="BVX224" s="593"/>
      <c r="BVY224" s="593"/>
      <c r="BVZ224" s="593"/>
      <c r="BWA224" s="593"/>
      <c r="BWB224" s="593"/>
      <c r="BWC224" s="593"/>
      <c r="BWD224" s="593"/>
      <c r="BWE224" s="593"/>
      <c r="BWF224" s="593"/>
      <c r="BWG224" s="593"/>
      <c r="BWH224" s="593"/>
      <c r="BWI224" s="593"/>
      <c r="BWJ224" s="593"/>
      <c r="BWK224" s="593"/>
      <c r="BWL224" s="593"/>
      <c r="BWM224" s="593"/>
      <c r="BWN224" s="593"/>
      <c r="BWO224" s="593"/>
      <c r="BWP224" s="593"/>
      <c r="BWQ224" s="593"/>
      <c r="BWR224" s="593"/>
      <c r="BWS224" s="593"/>
      <c r="BWT224" s="593"/>
      <c r="BWU224" s="593"/>
      <c r="BWV224" s="593"/>
      <c r="BWW224" s="593"/>
      <c r="BWX224" s="593"/>
      <c r="BWY224" s="593"/>
      <c r="BWZ224" s="593"/>
      <c r="BXA224" s="593"/>
      <c r="BXB224" s="593"/>
      <c r="BXC224" s="593"/>
      <c r="BXD224" s="593"/>
      <c r="BXE224" s="593"/>
      <c r="BXF224" s="593"/>
      <c r="BXG224" s="593"/>
      <c r="BXH224" s="593"/>
      <c r="BXI224" s="593"/>
      <c r="BXJ224" s="593"/>
      <c r="BXK224" s="593"/>
      <c r="BXL224" s="593"/>
      <c r="BXM224" s="593"/>
      <c r="BXN224" s="593"/>
      <c r="BXO224" s="593"/>
      <c r="BXP224" s="593"/>
      <c r="BXQ224" s="593"/>
      <c r="BXR224" s="593"/>
      <c r="BXS224" s="593"/>
      <c r="BXT224" s="593"/>
      <c r="BXU224" s="593"/>
      <c r="BXV224" s="593"/>
      <c r="BXW224" s="593"/>
      <c r="BXX224" s="593"/>
      <c r="BXY224" s="593"/>
      <c r="BXZ224" s="593"/>
      <c r="BYA224" s="593"/>
      <c r="BYB224" s="593"/>
      <c r="BYC224" s="593"/>
      <c r="BYD224" s="593"/>
      <c r="BYE224" s="593"/>
      <c r="BYF224" s="593"/>
      <c r="BYG224" s="593"/>
      <c r="BYH224" s="593"/>
      <c r="BYI224" s="593"/>
      <c r="BYJ224" s="593"/>
      <c r="BYK224" s="593"/>
      <c r="BYL224" s="593"/>
      <c r="BYM224" s="593"/>
      <c r="BYN224" s="593"/>
      <c r="BYO224" s="593"/>
      <c r="BYP224" s="593"/>
      <c r="BYQ224" s="593"/>
      <c r="BYR224" s="593"/>
      <c r="BYS224" s="593"/>
      <c r="BYT224" s="593"/>
      <c r="BYU224" s="593"/>
      <c r="BYV224" s="593"/>
      <c r="BYW224" s="593"/>
      <c r="BYX224" s="593"/>
      <c r="BYY224" s="593"/>
      <c r="BYZ224" s="593"/>
      <c r="BZA224" s="593"/>
      <c r="BZB224" s="593"/>
      <c r="BZC224" s="593"/>
      <c r="BZD224" s="593"/>
      <c r="BZE224" s="593"/>
      <c r="BZF224" s="593"/>
      <c r="BZG224" s="593"/>
      <c r="BZH224" s="593"/>
      <c r="BZI224" s="593"/>
      <c r="BZJ224" s="593"/>
      <c r="BZK224" s="593"/>
      <c r="BZL224" s="593"/>
      <c r="BZM224" s="593"/>
      <c r="BZN224" s="593"/>
      <c r="BZO224" s="593"/>
      <c r="BZP224" s="593"/>
      <c r="BZQ224" s="593"/>
      <c r="BZR224" s="593"/>
      <c r="BZS224" s="593"/>
      <c r="BZT224" s="593"/>
      <c r="BZU224" s="593"/>
      <c r="BZV224" s="593"/>
      <c r="BZW224" s="593"/>
      <c r="BZX224" s="593"/>
      <c r="BZY224" s="593"/>
      <c r="BZZ224" s="593"/>
      <c r="CAA224" s="593"/>
      <c r="CAB224" s="593"/>
      <c r="CAC224" s="593"/>
      <c r="CAD224" s="593"/>
      <c r="CAE224" s="593"/>
      <c r="CAF224" s="593"/>
      <c r="CAG224" s="593"/>
      <c r="CAH224" s="593"/>
      <c r="CAI224" s="593"/>
      <c r="CAJ224" s="593"/>
      <c r="CAK224" s="593"/>
      <c r="CAL224" s="593"/>
      <c r="CAM224" s="593"/>
      <c r="CAN224" s="593"/>
      <c r="CAO224" s="593"/>
      <c r="CAP224" s="593"/>
      <c r="CAQ224" s="593"/>
      <c r="CAR224" s="593"/>
      <c r="CAS224" s="593"/>
      <c r="CAT224" s="593"/>
      <c r="CAU224" s="593"/>
      <c r="CAV224" s="593"/>
      <c r="CAW224" s="593"/>
      <c r="CAX224" s="593"/>
      <c r="CAY224" s="593"/>
      <c r="CAZ224" s="593"/>
      <c r="CBA224" s="593"/>
      <c r="CBB224" s="593"/>
      <c r="CBC224" s="593"/>
      <c r="CBD224" s="593"/>
      <c r="CBE224" s="593"/>
      <c r="CBF224" s="593"/>
      <c r="CBG224" s="593"/>
      <c r="CBH224" s="593"/>
      <c r="CBI224" s="593"/>
      <c r="CBJ224" s="593"/>
      <c r="CBK224" s="593"/>
      <c r="CBL224" s="593"/>
      <c r="CBM224" s="593"/>
      <c r="CBN224" s="593"/>
      <c r="CBO224" s="593"/>
      <c r="CBP224" s="593"/>
      <c r="CBQ224" s="593"/>
      <c r="CBR224" s="593"/>
      <c r="CBS224" s="593"/>
      <c r="CBT224" s="593"/>
      <c r="CBU224" s="593"/>
      <c r="CBV224" s="593"/>
      <c r="CBW224" s="593"/>
      <c r="CBX224" s="593"/>
      <c r="CBY224" s="593"/>
      <c r="CBZ224" s="593"/>
      <c r="CCA224" s="593"/>
      <c r="CCB224" s="593"/>
      <c r="CCC224" s="593"/>
      <c r="CCD224" s="593"/>
      <c r="CCE224" s="593"/>
      <c r="CCF224" s="593"/>
      <c r="CCG224" s="593"/>
      <c r="CCH224" s="593"/>
      <c r="CCI224" s="593"/>
      <c r="CCJ224" s="593"/>
      <c r="CCK224" s="593"/>
      <c r="CCL224" s="593"/>
      <c r="CCM224" s="593"/>
      <c r="CCN224" s="593"/>
      <c r="CCO224" s="593"/>
      <c r="CCP224" s="593"/>
      <c r="CCQ224" s="593"/>
      <c r="CCR224" s="593"/>
      <c r="CCS224" s="593"/>
      <c r="CCT224" s="593"/>
      <c r="CCU224" s="593"/>
      <c r="CCV224" s="593"/>
      <c r="CCW224" s="593"/>
      <c r="CCX224" s="593"/>
      <c r="CCY224" s="593"/>
      <c r="CCZ224" s="593"/>
      <c r="CDA224" s="593"/>
      <c r="CDB224" s="593"/>
      <c r="CDC224" s="593"/>
      <c r="CDD224" s="593"/>
      <c r="CDE224" s="593"/>
      <c r="CDF224" s="593"/>
      <c r="CDG224" s="593"/>
      <c r="CDH224" s="593"/>
      <c r="CDI224" s="593"/>
      <c r="CDJ224" s="593"/>
      <c r="CDK224" s="593"/>
      <c r="CDL224" s="593"/>
      <c r="CDM224" s="593"/>
      <c r="CDN224" s="593"/>
      <c r="CDO224" s="593"/>
      <c r="CDP224" s="593"/>
      <c r="CDQ224" s="593"/>
      <c r="CDR224" s="593"/>
      <c r="CDS224" s="593"/>
      <c r="CDT224" s="593"/>
      <c r="CDU224" s="593"/>
      <c r="CDV224" s="593"/>
      <c r="CDW224" s="593"/>
      <c r="CDX224" s="593"/>
      <c r="CDY224" s="593"/>
      <c r="CDZ224" s="593"/>
      <c r="CEA224" s="593"/>
      <c r="CEB224" s="593"/>
      <c r="CEC224" s="593"/>
      <c r="CED224" s="593"/>
      <c r="CEE224" s="593"/>
      <c r="CEF224" s="593"/>
      <c r="CEG224" s="593"/>
      <c r="CEH224" s="593"/>
      <c r="CEI224" s="593"/>
      <c r="CEJ224" s="593"/>
      <c r="CEK224" s="593"/>
      <c r="CEL224" s="593"/>
      <c r="CEM224" s="593"/>
      <c r="CEN224" s="593"/>
      <c r="CEO224" s="593"/>
      <c r="CEP224" s="593"/>
      <c r="CEQ224" s="593"/>
      <c r="CER224" s="593"/>
      <c r="CES224" s="593"/>
      <c r="CET224" s="593"/>
      <c r="CEU224" s="593"/>
      <c r="CEV224" s="593"/>
      <c r="CEW224" s="593"/>
      <c r="CEX224" s="593"/>
      <c r="CEY224" s="593"/>
      <c r="CEZ224" s="593"/>
      <c r="CFA224" s="593"/>
      <c r="CFB224" s="593"/>
      <c r="CFC224" s="593"/>
      <c r="CFD224" s="593"/>
      <c r="CFE224" s="593"/>
      <c r="CFF224" s="593"/>
      <c r="CFG224" s="593"/>
      <c r="CFH224" s="593"/>
      <c r="CFI224" s="593"/>
      <c r="CFJ224" s="593"/>
      <c r="CFK224" s="593"/>
      <c r="CFL224" s="593"/>
      <c r="CFM224" s="593"/>
      <c r="CFN224" s="593"/>
      <c r="CFO224" s="593"/>
      <c r="CFP224" s="593"/>
      <c r="CFQ224" s="593"/>
      <c r="CFR224" s="593"/>
      <c r="CFS224" s="593"/>
      <c r="CFT224" s="593"/>
      <c r="CFU224" s="593"/>
      <c r="CFV224" s="593"/>
      <c r="CFW224" s="593"/>
      <c r="CFX224" s="593"/>
      <c r="CFY224" s="593"/>
      <c r="CFZ224" s="593"/>
      <c r="CGA224" s="593"/>
      <c r="CGB224" s="593"/>
      <c r="CGC224" s="593"/>
      <c r="CGD224" s="593"/>
      <c r="CGE224" s="593"/>
      <c r="CGF224" s="593"/>
      <c r="CGG224" s="593"/>
      <c r="CGH224" s="593"/>
      <c r="CGI224" s="593"/>
      <c r="CGJ224" s="593"/>
      <c r="CGK224" s="593"/>
      <c r="CGL224" s="593"/>
      <c r="CGM224" s="593"/>
      <c r="CGN224" s="593"/>
      <c r="CGO224" s="593"/>
      <c r="CGP224" s="593"/>
      <c r="CGQ224" s="593"/>
      <c r="CGR224" s="593"/>
      <c r="CGS224" s="593"/>
      <c r="CGT224" s="593"/>
      <c r="CGU224" s="593"/>
      <c r="CGV224" s="593"/>
      <c r="CGW224" s="593"/>
      <c r="CGX224" s="593"/>
      <c r="CGY224" s="593"/>
      <c r="CGZ224" s="593"/>
      <c r="CHA224" s="593"/>
      <c r="CHB224" s="593"/>
      <c r="CHC224" s="593"/>
      <c r="CHD224" s="593"/>
      <c r="CHE224" s="593"/>
      <c r="CHF224" s="593"/>
      <c r="CHG224" s="593"/>
      <c r="CHH224" s="593"/>
      <c r="CHI224" s="593"/>
      <c r="CHJ224" s="593"/>
      <c r="CHK224" s="593"/>
      <c r="CHL224" s="593"/>
      <c r="CHM224" s="593"/>
      <c r="CHN224" s="593"/>
      <c r="CHO224" s="593"/>
      <c r="CHP224" s="593"/>
      <c r="CHQ224" s="593"/>
      <c r="CHR224" s="593"/>
      <c r="CHS224" s="593"/>
      <c r="CHT224" s="593"/>
      <c r="CHU224" s="593"/>
      <c r="CHV224" s="593"/>
      <c r="CHW224" s="593"/>
      <c r="CHX224" s="593"/>
      <c r="CHY224" s="593"/>
      <c r="CHZ224" s="593"/>
      <c r="CIA224" s="593"/>
      <c r="CIB224" s="593"/>
      <c r="CIC224" s="593"/>
      <c r="CID224" s="593"/>
      <c r="CIE224" s="593"/>
      <c r="CIF224" s="593"/>
      <c r="CIG224" s="593"/>
      <c r="CIH224" s="593"/>
      <c r="CII224" s="593"/>
      <c r="CIJ224" s="593"/>
      <c r="CIK224" s="593"/>
      <c r="CIL224" s="593"/>
      <c r="CIM224" s="593"/>
      <c r="CIN224" s="593"/>
      <c r="CIO224" s="593"/>
      <c r="CIP224" s="593"/>
      <c r="CIQ224" s="593"/>
      <c r="CIR224" s="593"/>
      <c r="CIS224" s="593"/>
      <c r="CIT224" s="593"/>
      <c r="CIU224" s="593"/>
      <c r="CIV224" s="593"/>
      <c r="CIW224" s="593"/>
      <c r="CIX224" s="593"/>
      <c r="CIY224" s="593"/>
      <c r="CIZ224" s="593"/>
      <c r="CJA224" s="593"/>
      <c r="CJB224" s="593"/>
      <c r="CJC224" s="593"/>
      <c r="CJD224" s="593"/>
      <c r="CJE224" s="593"/>
      <c r="CJF224" s="593"/>
      <c r="CJG224" s="593"/>
      <c r="CJH224" s="593"/>
      <c r="CJI224" s="593"/>
      <c r="CJJ224" s="593"/>
      <c r="CJK224" s="593"/>
      <c r="CJL224" s="593"/>
      <c r="CJM224" s="593"/>
      <c r="CJN224" s="593"/>
      <c r="CJO224" s="593"/>
      <c r="CJP224" s="593"/>
      <c r="CJQ224" s="593"/>
      <c r="CJR224" s="593"/>
      <c r="CJS224" s="593"/>
      <c r="CJT224" s="593"/>
      <c r="CJU224" s="593"/>
      <c r="CJV224" s="593"/>
      <c r="CJW224" s="593"/>
      <c r="CJX224" s="593"/>
      <c r="CJY224" s="593"/>
      <c r="CJZ224" s="593"/>
      <c r="CKA224" s="593"/>
      <c r="CKB224" s="593"/>
      <c r="CKC224" s="593"/>
      <c r="CKD224" s="593"/>
      <c r="CKE224" s="593"/>
      <c r="CKF224" s="593"/>
      <c r="CKG224" s="593"/>
      <c r="CKH224" s="593"/>
      <c r="CKI224" s="593"/>
      <c r="CKJ224" s="593"/>
      <c r="CKK224" s="593"/>
      <c r="CKL224" s="593"/>
      <c r="CKM224" s="593"/>
      <c r="CKN224" s="593"/>
      <c r="CKO224" s="593"/>
      <c r="CKP224" s="593"/>
      <c r="CKQ224" s="593"/>
      <c r="CKR224" s="593"/>
      <c r="CKS224" s="593"/>
      <c r="CKT224" s="593"/>
      <c r="CKU224" s="593"/>
      <c r="CKV224" s="593"/>
      <c r="CKW224" s="593"/>
      <c r="CKX224" s="593"/>
      <c r="CKY224" s="593"/>
      <c r="CKZ224" s="593"/>
      <c r="CLA224" s="593"/>
      <c r="CLB224" s="593"/>
      <c r="CLC224" s="593"/>
      <c r="CLD224" s="593"/>
      <c r="CLE224" s="593"/>
      <c r="CLF224" s="593"/>
      <c r="CLG224" s="593"/>
      <c r="CLH224" s="593"/>
      <c r="CLI224" s="593"/>
      <c r="CLJ224" s="593"/>
      <c r="CLK224" s="593"/>
      <c r="CLL224" s="593"/>
      <c r="CLM224" s="593"/>
      <c r="CLN224" s="593"/>
      <c r="CLO224" s="593"/>
      <c r="CLP224" s="593"/>
      <c r="CLQ224" s="593"/>
      <c r="CLR224" s="593"/>
      <c r="CLS224" s="593"/>
      <c r="CLT224" s="593"/>
      <c r="CLU224" s="593"/>
      <c r="CLV224" s="593"/>
      <c r="CLW224" s="593"/>
      <c r="CLX224" s="593"/>
      <c r="CLY224" s="593"/>
      <c r="CLZ224" s="593"/>
      <c r="CMA224" s="593"/>
      <c r="CMB224" s="593"/>
      <c r="CMC224" s="593"/>
      <c r="CMD224" s="593"/>
      <c r="CME224" s="593"/>
      <c r="CMF224" s="593"/>
      <c r="CMG224" s="593"/>
      <c r="CMH224" s="593"/>
      <c r="CMI224" s="593"/>
      <c r="CMJ224" s="593"/>
      <c r="CMK224" s="593"/>
      <c r="CML224" s="593"/>
      <c r="CMM224" s="593"/>
      <c r="CMN224" s="593"/>
      <c r="CMO224" s="593"/>
      <c r="CMP224" s="593"/>
      <c r="CMQ224" s="593"/>
      <c r="CMR224" s="593"/>
      <c r="CMS224" s="593"/>
      <c r="CMT224" s="593"/>
      <c r="CMU224" s="593"/>
      <c r="CMV224" s="593"/>
      <c r="CMW224" s="593"/>
      <c r="CMX224" s="593"/>
      <c r="CMY224" s="593"/>
      <c r="CMZ224" s="593"/>
      <c r="CNA224" s="593"/>
      <c r="CNB224" s="593"/>
      <c r="CNC224" s="593"/>
      <c r="CND224" s="593"/>
      <c r="CNE224" s="593"/>
      <c r="CNF224" s="593"/>
      <c r="CNG224" s="593"/>
      <c r="CNH224" s="593"/>
      <c r="CNI224" s="593"/>
      <c r="CNJ224" s="593"/>
      <c r="CNK224" s="593"/>
      <c r="CNL224" s="593"/>
      <c r="CNM224" s="593"/>
      <c r="CNN224" s="593"/>
      <c r="CNO224" s="593"/>
      <c r="CNP224" s="593"/>
      <c r="CNQ224" s="593"/>
      <c r="CNR224" s="593"/>
      <c r="CNS224" s="593"/>
      <c r="CNT224" s="593"/>
      <c r="CNU224" s="593"/>
      <c r="CNV224" s="593"/>
      <c r="CNW224" s="593"/>
      <c r="CNX224" s="593"/>
      <c r="CNY224" s="593"/>
      <c r="CNZ224" s="593"/>
      <c r="COA224" s="593"/>
      <c r="COB224" s="593"/>
      <c r="COC224" s="593"/>
      <c r="COD224" s="593"/>
      <c r="COE224" s="593"/>
      <c r="COF224" s="593"/>
      <c r="COG224" s="593"/>
      <c r="COH224" s="593"/>
      <c r="COI224" s="593"/>
      <c r="COJ224" s="593"/>
      <c r="COK224" s="593"/>
      <c r="COL224" s="593"/>
      <c r="COM224" s="593"/>
      <c r="CON224" s="593"/>
      <c r="COO224" s="593"/>
      <c r="COP224" s="593"/>
      <c r="COQ224" s="593"/>
      <c r="COR224" s="593"/>
      <c r="COS224" s="593"/>
      <c r="COT224" s="593"/>
      <c r="COU224" s="593"/>
      <c r="COV224" s="593"/>
      <c r="COW224" s="593"/>
      <c r="COX224" s="593"/>
      <c r="COY224" s="593"/>
      <c r="COZ224" s="593"/>
      <c r="CPA224" s="593"/>
      <c r="CPB224" s="593"/>
      <c r="CPC224" s="593"/>
      <c r="CPD224" s="593"/>
      <c r="CPE224" s="593"/>
      <c r="CPF224" s="593"/>
      <c r="CPG224" s="593"/>
      <c r="CPH224" s="593"/>
      <c r="CPI224" s="593"/>
      <c r="CPJ224" s="593"/>
      <c r="CPK224" s="593"/>
      <c r="CPL224" s="593"/>
      <c r="CPM224" s="593"/>
      <c r="CPN224" s="593"/>
      <c r="CPO224" s="593"/>
      <c r="CPP224" s="593"/>
      <c r="CPQ224" s="593"/>
      <c r="CPR224" s="593"/>
      <c r="CPS224" s="593"/>
      <c r="CPT224" s="593"/>
      <c r="CPU224" s="593"/>
      <c r="CPV224" s="593"/>
      <c r="CPW224" s="593"/>
      <c r="CPX224" s="593"/>
      <c r="CPY224" s="593"/>
      <c r="CPZ224" s="593"/>
      <c r="CQA224" s="593"/>
      <c r="CQB224" s="593"/>
      <c r="CQC224" s="593"/>
      <c r="CQD224" s="593"/>
      <c r="CQE224" s="593"/>
      <c r="CQF224" s="593"/>
      <c r="CQG224" s="593"/>
      <c r="CQH224" s="593"/>
      <c r="CQI224" s="593"/>
      <c r="CQJ224" s="593"/>
      <c r="CQK224" s="593"/>
      <c r="CQL224" s="593"/>
      <c r="CQM224" s="593"/>
      <c r="CQN224" s="593"/>
      <c r="CQO224" s="593"/>
      <c r="CQP224" s="593"/>
      <c r="CQQ224" s="593"/>
      <c r="CQR224" s="593"/>
      <c r="CQS224" s="593"/>
      <c r="CQT224" s="593"/>
      <c r="CQU224" s="593"/>
      <c r="CQV224" s="593"/>
      <c r="CQW224" s="593"/>
      <c r="CQX224" s="593"/>
      <c r="CQY224" s="593"/>
      <c r="CQZ224" s="593"/>
      <c r="CRA224" s="593"/>
      <c r="CRB224" s="593"/>
      <c r="CRC224" s="593"/>
      <c r="CRD224" s="593"/>
      <c r="CRE224" s="593"/>
      <c r="CRF224" s="593"/>
      <c r="CRG224" s="593"/>
      <c r="CRH224" s="593"/>
      <c r="CRI224" s="593"/>
      <c r="CRJ224" s="593"/>
      <c r="CRK224" s="593"/>
      <c r="CRL224" s="593"/>
      <c r="CRM224" s="593"/>
      <c r="CRN224" s="593"/>
      <c r="CRO224" s="593"/>
      <c r="CRP224" s="593"/>
      <c r="CRQ224" s="593"/>
      <c r="CRR224" s="593"/>
      <c r="CRS224" s="593"/>
      <c r="CRT224" s="593"/>
      <c r="CRU224" s="593"/>
      <c r="CRV224" s="593"/>
      <c r="CRW224" s="593"/>
      <c r="CRX224" s="593"/>
      <c r="CRY224" s="593"/>
      <c r="CRZ224" s="593"/>
      <c r="CSA224" s="593"/>
      <c r="CSB224" s="593"/>
      <c r="CSC224" s="593"/>
      <c r="CSD224" s="593"/>
      <c r="CSE224" s="593"/>
      <c r="CSF224" s="593"/>
      <c r="CSG224" s="593"/>
      <c r="CSH224" s="593"/>
      <c r="CSI224" s="593"/>
      <c r="CSJ224" s="593"/>
      <c r="CSK224" s="593"/>
      <c r="CSL224" s="593"/>
      <c r="CSM224" s="593"/>
      <c r="CSN224" s="593"/>
      <c r="CSO224" s="593"/>
      <c r="CSP224" s="593"/>
      <c r="CSQ224" s="593"/>
      <c r="CSR224" s="593"/>
      <c r="CSS224" s="593"/>
      <c r="CST224" s="593"/>
      <c r="CSU224" s="593"/>
      <c r="CSV224" s="593"/>
      <c r="CSW224" s="593"/>
      <c r="CSX224" s="593"/>
      <c r="CSY224" s="593"/>
      <c r="CSZ224" s="593"/>
      <c r="CTA224" s="593"/>
      <c r="CTB224" s="593"/>
      <c r="CTC224" s="593"/>
      <c r="CTD224" s="593"/>
      <c r="CTE224" s="593"/>
      <c r="CTF224" s="593"/>
      <c r="CTG224" s="593"/>
      <c r="CTH224" s="593"/>
      <c r="CTI224" s="593"/>
      <c r="CTJ224" s="593"/>
      <c r="CTK224" s="593"/>
      <c r="CTL224" s="593"/>
      <c r="CTM224" s="593"/>
      <c r="CTN224" s="593"/>
      <c r="CTO224" s="593"/>
      <c r="CTP224" s="593"/>
      <c r="CTQ224" s="593"/>
      <c r="CTR224" s="593"/>
      <c r="CTS224" s="593"/>
      <c r="CTT224" s="593"/>
      <c r="CTU224" s="593"/>
      <c r="CTV224" s="593"/>
      <c r="CTW224" s="593"/>
      <c r="CTX224" s="593"/>
      <c r="CTY224" s="593"/>
      <c r="CTZ224" s="593"/>
      <c r="CUA224" s="593"/>
      <c r="CUB224" s="593"/>
      <c r="CUC224" s="593"/>
      <c r="CUD224" s="593"/>
      <c r="CUE224" s="593"/>
      <c r="CUF224" s="593"/>
      <c r="CUG224" s="593"/>
      <c r="CUH224" s="593"/>
      <c r="CUI224" s="593"/>
      <c r="CUJ224" s="593"/>
      <c r="CUK224" s="593"/>
      <c r="CUL224" s="593"/>
      <c r="CUM224" s="593"/>
      <c r="CUN224" s="593"/>
      <c r="CUO224" s="593"/>
      <c r="CUP224" s="593"/>
      <c r="CUQ224" s="593"/>
      <c r="CUR224" s="593"/>
      <c r="CUS224" s="593"/>
      <c r="CUT224" s="593"/>
      <c r="CUU224" s="593"/>
      <c r="CUV224" s="593"/>
      <c r="CUW224" s="593"/>
      <c r="CUX224" s="593"/>
      <c r="CUY224" s="593"/>
      <c r="CUZ224" s="593"/>
      <c r="CVA224" s="593"/>
      <c r="CVB224" s="593"/>
      <c r="CVC224" s="593"/>
      <c r="CVD224" s="593"/>
      <c r="CVE224" s="593"/>
      <c r="CVF224" s="593"/>
      <c r="CVG224" s="593"/>
      <c r="CVH224" s="593"/>
      <c r="CVI224" s="593"/>
      <c r="CVJ224" s="593"/>
      <c r="CVK224" s="593"/>
      <c r="CVL224" s="593"/>
      <c r="CVM224" s="593"/>
      <c r="CVN224" s="593"/>
      <c r="CVO224" s="593"/>
      <c r="CVP224" s="593"/>
      <c r="CVQ224" s="593"/>
      <c r="CVR224" s="593"/>
      <c r="CVS224" s="593"/>
      <c r="CVT224" s="593"/>
      <c r="CVU224" s="593"/>
      <c r="CVV224" s="593"/>
      <c r="CVW224" s="593"/>
      <c r="CVX224" s="593"/>
      <c r="CVY224" s="593"/>
      <c r="CVZ224" s="593"/>
      <c r="CWA224" s="593"/>
      <c r="CWB224" s="593"/>
      <c r="CWC224" s="593"/>
      <c r="CWD224" s="593"/>
      <c r="CWE224" s="593"/>
      <c r="CWF224" s="593"/>
      <c r="CWG224" s="593"/>
      <c r="CWH224" s="593"/>
      <c r="CWI224" s="593"/>
      <c r="CWJ224" s="593"/>
      <c r="CWK224" s="593"/>
      <c r="CWL224" s="593"/>
      <c r="CWM224" s="593"/>
      <c r="CWN224" s="593"/>
      <c r="CWO224" s="593"/>
      <c r="CWP224" s="593"/>
      <c r="CWQ224" s="593"/>
      <c r="CWR224" s="593"/>
      <c r="CWS224" s="593"/>
      <c r="CWT224" s="593"/>
      <c r="CWU224" s="593"/>
      <c r="CWV224" s="593"/>
      <c r="CWW224" s="593"/>
      <c r="CWX224" s="593"/>
      <c r="CWY224" s="593"/>
      <c r="CWZ224" s="593"/>
      <c r="CXA224" s="593"/>
      <c r="CXB224" s="593"/>
      <c r="CXC224" s="593"/>
      <c r="CXD224" s="593"/>
      <c r="CXE224" s="593"/>
      <c r="CXF224" s="593"/>
      <c r="CXG224" s="593"/>
      <c r="CXH224" s="593"/>
      <c r="CXI224" s="593"/>
      <c r="CXJ224" s="593"/>
      <c r="CXK224" s="593"/>
      <c r="CXL224" s="593"/>
      <c r="CXM224" s="593"/>
      <c r="CXN224" s="593"/>
      <c r="CXO224" s="593"/>
      <c r="CXP224" s="593"/>
      <c r="CXQ224" s="593"/>
      <c r="CXR224" s="593"/>
      <c r="CXS224" s="593"/>
      <c r="CXT224" s="593"/>
      <c r="CXU224" s="593"/>
      <c r="CXV224" s="593"/>
      <c r="CXW224" s="593"/>
      <c r="CXX224" s="593"/>
      <c r="CXY224" s="593"/>
      <c r="CXZ224" s="593"/>
      <c r="CYA224" s="593"/>
      <c r="CYB224" s="593"/>
      <c r="CYC224" s="593"/>
      <c r="CYD224" s="593"/>
      <c r="CYE224" s="593"/>
      <c r="CYF224" s="593"/>
      <c r="CYG224" s="593"/>
      <c r="CYH224" s="593"/>
      <c r="CYI224" s="593"/>
      <c r="CYJ224" s="593"/>
      <c r="CYK224" s="593"/>
      <c r="CYL224" s="593"/>
      <c r="CYM224" s="593"/>
      <c r="CYN224" s="593"/>
      <c r="CYO224" s="593"/>
      <c r="CYP224" s="593"/>
      <c r="CYQ224" s="593"/>
      <c r="CYR224" s="593"/>
      <c r="CYS224" s="593"/>
      <c r="CYT224" s="593"/>
      <c r="CYU224" s="593"/>
      <c r="CYV224" s="593"/>
      <c r="CYW224" s="593"/>
      <c r="CYX224" s="593"/>
      <c r="CYY224" s="593"/>
      <c r="CYZ224" s="593"/>
      <c r="CZA224" s="593"/>
      <c r="CZB224" s="593"/>
      <c r="CZC224" s="593"/>
      <c r="CZD224" s="593"/>
      <c r="CZE224" s="593"/>
      <c r="CZF224" s="593"/>
      <c r="CZG224" s="593"/>
      <c r="CZH224" s="593"/>
      <c r="CZI224" s="593"/>
      <c r="CZJ224" s="593"/>
      <c r="CZK224" s="593"/>
      <c r="CZL224" s="593"/>
      <c r="CZM224" s="593"/>
      <c r="CZN224" s="593"/>
      <c r="CZO224" s="593"/>
      <c r="CZP224" s="593"/>
      <c r="CZQ224" s="593"/>
      <c r="CZR224" s="593"/>
      <c r="CZS224" s="593"/>
      <c r="CZT224" s="593"/>
      <c r="CZU224" s="593"/>
      <c r="CZV224" s="593"/>
      <c r="CZW224" s="593"/>
      <c r="CZX224" s="593"/>
      <c r="CZY224" s="593"/>
      <c r="CZZ224" s="593"/>
      <c r="DAA224" s="593"/>
      <c r="DAB224" s="593"/>
      <c r="DAC224" s="593"/>
      <c r="DAD224" s="593"/>
      <c r="DAE224" s="593"/>
      <c r="DAF224" s="593"/>
      <c r="DAG224" s="593"/>
      <c r="DAH224" s="593"/>
      <c r="DAI224" s="593"/>
      <c r="DAJ224" s="593"/>
      <c r="DAK224" s="593"/>
      <c r="DAL224" s="593"/>
      <c r="DAM224" s="593"/>
      <c r="DAN224" s="593"/>
      <c r="DAO224" s="593"/>
      <c r="DAP224" s="593"/>
      <c r="DAQ224" s="593"/>
      <c r="DAR224" s="593"/>
      <c r="DAS224" s="593"/>
      <c r="DAT224" s="593"/>
      <c r="DAU224" s="593"/>
      <c r="DAV224" s="593"/>
      <c r="DAW224" s="593"/>
      <c r="DAX224" s="593"/>
      <c r="DAY224" s="593"/>
      <c r="DAZ224" s="593"/>
      <c r="DBA224" s="593"/>
      <c r="DBB224" s="593"/>
      <c r="DBC224" s="593"/>
      <c r="DBD224" s="593"/>
      <c r="DBE224" s="593"/>
      <c r="DBF224" s="593"/>
      <c r="DBG224" s="593"/>
      <c r="DBH224" s="593"/>
      <c r="DBI224" s="593"/>
      <c r="DBJ224" s="593"/>
      <c r="DBK224" s="593"/>
      <c r="DBL224" s="593"/>
      <c r="DBM224" s="593"/>
      <c r="DBN224" s="593"/>
      <c r="DBO224" s="593"/>
      <c r="DBP224" s="593"/>
      <c r="DBQ224" s="593"/>
      <c r="DBR224" s="593"/>
      <c r="DBS224" s="593"/>
      <c r="DBT224" s="593"/>
      <c r="DBU224" s="593"/>
      <c r="DBV224" s="593"/>
      <c r="DBW224" s="593"/>
      <c r="DBX224" s="593"/>
      <c r="DBY224" s="593"/>
      <c r="DBZ224" s="593"/>
      <c r="DCA224" s="593"/>
      <c r="DCB224" s="593"/>
      <c r="DCC224" s="593"/>
      <c r="DCD224" s="593"/>
      <c r="DCE224" s="593"/>
      <c r="DCF224" s="593"/>
      <c r="DCG224" s="593"/>
      <c r="DCH224" s="593"/>
      <c r="DCI224" s="593"/>
      <c r="DCJ224" s="593"/>
      <c r="DCK224" s="593"/>
      <c r="DCL224" s="593"/>
      <c r="DCM224" s="593"/>
      <c r="DCN224" s="593"/>
      <c r="DCO224" s="593"/>
      <c r="DCP224" s="593"/>
      <c r="DCQ224" s="593"/>
      <c r="DCR224" s="593"/>
      <c r="DCS224" s="593"/>
      <c r="DCT224" s="593"/>
      <c r="DCU224" s="593"/>
      <c r="DCV224" s="593"/>
      <c r="DCW224" s="593"/>
      <c r="DCX224" s="593"/>
      <c r="DCY224" s="593"/>
      <c r="DCZ224" s="593"/>
      <c r="DDA224" s="593"/>
      <c r="DDB224" s="593"/>
      <c r="DDC224" s="593"/>
      <c r="DDD224" s="593"/>
      <c r="DDE224" s="593"/>
      <c r="DDF224" s="593"/>
      <c r="DDG224" s="593"/>
      <c r="DDH224" s="593"/>
      <c r="DDI224" s="593"/>
      <c r="DDJ224" s="593"/>
      <c r="DDK224" s="593"/>
      <c r="DDL224" s="593"/>
      <c r="DDM224" s="593"/>
      <c r="DDN224" s="593"/>
      <c r="DDO224" s="593"/>
      <c r="DDP224" s="593"/>
      <c r="DDQ224" s="593"/>
      <c r="DDR224" s="593"/>
      <c r="DDS224" s="593"/>
      <c r="DDT224" s="593"/>
      <c r="DDU224" s="593"/>
      <c r="DDV224" s="593"/>
      <c r="DDW224" s="593"/>
      <c r="DDX224" s="593"/>
      <c r="DDY224" s="593"/>
      <c r="DDZ224" s="593"/>
      <c r="DEA224" s="593"/>
      <c r="DEB224" s="593"/>
      <c r="DEC224" s="593"/>
      <c r="DED224" s="593"/>
      <c r="DEE224" s="593"/>
      <c r="DEF224" s="593"/>
      <c r="DEG224" s="593"/>
      <c r="DEH224" s="593"/>
      <c r="DEI224" s="593"/>
      <c r="DEJ224" s="593"/>
      <c r="DEK224" s="593"/>
      <c r="DEL224" s="593"/>
      <c r="DEM224" s="593"/>
      <c r="DEN224" s="593"/>
      <c r="DEO224" s="593"/>
      <c r="DEP224" s="593"/>
      <c r="DEQ224" s="593"/>
      <c r="DER224" s="593"/>
      <c r="DES224" s="593"/>
      <c r="DET224" s="593"/>
      <c r="DEU224" s="593"/>
      <c r="DEV224" s="593"/>
      <c r="DEW224" s="593"/>
      <c r="DEX224" s="593"/>
      <c r="DEY224" s="593"/>
      <c r="DEZ224" s="593"/>
      <c r="DFA224" s="593"/>
      <c r="DFB224" s="593"/>
      <c r="DFC224" s="593"/>
      <c r="DFD224" s="593"/>
      <c r="DFE224" s="593"/>
      <c r="DFF224" s="593"/>
      <c r="DFG224" s="593"/>
      <c r="DFH224" s="593"/>
      <c r="DFI224" s="593"/>
      <c r="DFJ224" s="593"/>
      <c r="DFK224" s="593"/>
      <c r="DFL224" s="593"/>
      <c r="DFM224" s="593"/>
      <c r="DFN224" s="593"/>
      <c r="DFO224" s="593"/>
      <c r="DFP224" s="593"/>
      <c r="DFQ224" s="593"/>
      <c r="DFR224" s="593"/>
      <c r="DFS224" s="593"/>
      <c r="DFT224" s="593"/>
      <c r="DFU224" s="593"/>
      <c r="DFV224" s="593"/>
      <c r="DFW224" s="593"/>
      <c r="DFX224" s="593"/>
      <c r="DFY224" s="593"/>
      <c r="DFZ224" s="593"/>
      <c r="DGA224" s="593"/>
      <c r="DGB224" s="593"/>
      <c r="DGC224" s="593"/>
      <c r="DGD224" s="593"/>
      <c r="DGE224" s="593"/>
      <c r="DGF224" s="593"/>
      <c r="DGG224" s="593"/>
      <c r="DGH224" s="593"/>
      <c r="DGI224" s="593"/>
      <c r="DGJ224" s="593"/>
      <c r="DGK224" s="593"/>
      <c r="DGL224" s="593"/>
      <c r="DGM224" s="593"/>
      <c r="DGN224" s="593"/>
      <c r="DGO224" s="593"/>
      <c r="DGP224" s="593"/>
      <c r="DGQ224" s="593"/>
      <c r="DGR224" s="593"/>
      <c r="DGS224" s="593"/>
      <c r="DGT224" s="593"/>
      <c r="DGU224" s="593"/>
      <c r="DGV224" s="593"/>
      <c r="DGW224" s="593"/>
      <c r="DGX224" s="593"/>
      <c r="DGY224" s="593"/>
      <c r="DGZ224" s="593"/>
      <c r="DHA224" s="593"/>
      <c r="DHB224" s="593"/>
      <c r="DHC224" s="593"/>
      <c r="DHD224" s="593"/>
      <c r="DHE224" s="593"/>
      <c r="DHF224" s="593"/>
      <c r="DHG224" s="593"/>
      <c r="DHH224" s="593"/>
      <c r="DHI224" s="593"/>
      <c r="DHJ224" s="593"/>
      <c r="DHK224" s="593"/>
      <c r="DHL224" s="593"/>
      <c r="DHM224" s="593"/>
      <c r="DHN224" s="593"/>
      <c r="DHO224" s="593"/>
      <c r="DHP224" s="593"/>
      <c r="DHQ224" s="593"/>
      <c r="DHR224" s="593"/>
      <c r="DHS224" s="593"/>
      <c r="DHT224" s="593"/>
      <c r="DHU224" s="593"/>
      <c r="DHV224" s="593"/>
      <c r="DHW224" s="593"/>
      <c r="DHX224" s="593"/>
      <c r="DHY224" s="593"/>
      <c r="DHZ224" s="593"/>
      <c r="DIA224" s="593"/>
      <c r="DIB224" s="593"/>
      <c r="DIC224" s="593"/>
      <c r="DID224" s="593"/>
      <c r="DIE224" s="593"/>
      <c r="DIF224" s="593"/>
      <c r="DIG224" s="593"/>
      <c r="DIH224" s="593"/>
      <c r="DII224" s="593"/>
      <c r="DIJ224" s="593"/>
      <c r="DIK224" s="593"/>
      <c r="DIL224" s="593"/>
      <c r="DIM224" s="593"/>
      <c r="DIN224" s="593"/>
      <c r="DIO224" s="593"/>
      <c r="DIP224" s="593"/>
      <c r="DIQ224" s="593"/>
      <c r="DIR224" s="593"/>
      <c r="DIS224" s="593"/>
      <c r="DIT224" s="593"/>
      <c r="DIU224" s="593"/>
      <c r="DIV224" s="593"/>
      <c r="DIW224" s="593"/>
      <c r="DIX224" s="593"/>
      <c r="DIY224" s="593"/>
      <c r="DIZ224" s="593"/>
      <c r="DJA224" s="593"/>
      <c r="DJB224" s="593"/>
      <c r="DJC224" s="593"/>
      <c r="DJD224" s="593"/>
      <c r="DJE224" s="593"/>
      <c r="DJF224" s="593"/>
      <c r="DJG224" s="593"/>
      <c r="DJH224" s="593"/>
      <c r="DJI224" s="593"/>
      <c r="DJJ224" s="593"/>
      <c r="DJK224" s="593"/>
      <c r="DJL224" s="593"/>
      <c r="DJM224" s="593"/>
      <c r="DJN224" s="593"/>
      <c r="DJO224" s="593"/>
      <c r="DJP224" s="593"/>
      <c r="DJQ224" s="593"/>
      <c r="DJR224" s="593"/>
      <c r="DJS224" s="593"/>
      <c r="DJT224" s="593"/>
      <c r="DJU224" s="593"/>
      <c r="DJV224" s="593"/>
      <c r="DJW224" s="593"/>
      <c r="DJX224" s="593"/>
      <c r="DJY224" s="593"/>
      <c r="DJZ224" s="593"/>
      <c r="DKA224" s="593"/>
      <c r="DKB224" s="593"/>
      <c r="DKC224" s="593"/>
      <c r="DKD224" s="593"/>
      <c r="DKE224" s="593"/>
      <c r="DKF224" s="593"/>
      <c r="DKG224" s="593"/>
      <c r="DKH224" s="593"/>
      <c r="DKI224" s="593"/>
      <c r="DKJ224" s="593"/>
      <c r="DKK224" s="593"/>
      <c r="DKL224" s="593"/>
      <c r="DKM224" s="593"/>
      <c r="DKN224" s="593"/>
      <c r="DKO224" s="593"/>
      <c r="DKP224" s="593"/>
      <c r="DKQ224" s="593"/>
      <c r="DKR224" s="593"/>
      <c r="DKS224" s="593"/>
      <c r="DKT224" s="593"/>
      <c r="DKU224" s="593"/>
      <c r="DKV224" s="593"/>
      <c r="DKW224" s="593"/>
      <c r="DKX224" s="593"/>
      <c r="DKY224" s="593"/>
      <c r="DKZ224" s="593"/>
      <c r="DLA224" s="593"/>
      <c r="DLB224" s="593"/>
      <c r="DLC224" s="593"/>
      <c r="DLD224" s="593"/>
      <c r="DLE224" s="593"/>
      <c r="DLF224" s="593"/>
      <c r="DLG224" s="593"/>
      <c r="DLH224" s="593"/>
      <c r="DLI224" s="593"/>
      <c r="DLJ224" s="593"/>
      <c r="DLK224" s="593"/>
      <c r="DLL224" s="593"/>
      <c r="DLM224" s="593"/>
      <c r="DLN224" s="593"/>
      <c r="DLO224" s="593"/>
      <c r="DLP224" s="593"/>
      <c r="DLQ224" s="593"/>
      <c r="DLR224" s="593"/>
      <c r="DLS224" s="593"/>
      <c r="DLT224" s="593"/>
      <c r="DLU224" s="593"/>
      <c r="DLV224" s="593"/>
      <c r="DLW224" s="593"/>
      <c r="DLX224" s="593"/>
      <c r="DLY224" s="593"/>
      <c r="DLZ224" s="593"/>
      <c r="DMA224" s="593"/>
      <c r="DMB224" s="593"/>
      <c r="DMC224" s="593"/>
      <c r="DMD224" s="593"/>
      <c r="DME224" s="593"/>
      <c r="DMF224" s="593"/>
      <c r="DMG224" s="593"/>
      <c r="DMH224" s="593"/>
      <c r="DMI224" s="593"/>
      <c r="DMJ224" s="593"/>
      <c r="DMK224" s="593"/>
      <c r="DML224" s="593"/>
      <c r="DMM224" s="593"/>
      <c r="DMN224" s="593"/>
      <c r="DMO224" s="593"/>
      <c r="DMP224" s="593"/>
      <c r="DMQ224" s="593"/>
      <c r="DMR224" s="593"/>
      <c r="DMS224" s="593"/>
      <c r="DMT224" s="593"/>
      <c r="DMU224" s="593"/>
      <c r="DMV224" s="593"/>
      <c r="DMW224" s="593"/>
      <c r="DMX224" s="593"/>
      <c r="DMY224" s="593"/>
      <c r="DMZ224" s="593"/>
      <c r="DNA224" s="593"/>
      <c r="DNB224" s="593"/>
      <c r="DNC224" s="593"/>
      <c r="DND224" s="593"/>
      <c r="DNE224" s="593"/>
      <c r="DNF224" s="593"/>
      <c r="DNG224" s="593"/>
      <c r="DNH224" s="593"/>
      <c r="DNI224" s="593"/>
      <c r="DNJ224" s="593"/>
      <c r="DNK224" s="593"/>
      <c r="DNL224" s="593"/>
      <c r="DNM224" s="593"/>
      <c r="DNN224" s="593"/>
      <c r="DNO224" s="593"/>
      <c r="DNP224" s="593"/>
      <c r="DNQ224" s="593"/>
      <c r="DNR224" s="593"/>
      <c r="DNS224" s="593"/>
      <c r="DNT224" s="593"/>
      <c r="DNU224" s="593"/>
      <c r="DNV224" s="593"/>
      <c r="DNW224" s="593"/>
      <c r="DNX224" s="593"/>
      <c r="DNY224" s="593"/>
      <c r="DNZ224" s="593"/>
      <c r="DOA224" s="593"/>
      <c r="DOB224" s="593"/>
      <c r="DOC224" s="593"/>
      <c r="DOD224" s="593"/>
      <c r="DOE224" s="593"/>
      <c r="DOF224" s="593"/>
      <c r="DOG224" s="593"/>
      <c r="DOH224" s="593"/>
      <c r="DOI224" s="593"/>
      <c r="DOJ224" s="593"/>
      <c r="DOK224" s="593"/>
      <c r="DOL224" s="593"/>
      <c r="DOM224" s="593"/>
      <c r="DON224" s="593"/>
      <c r="DOO224" s="593"/>
      <c r="DOP224" s="593"/>
      <c r="DOQ224" s="593"/>
      <c r="DOR224" s="593"/>
      <c r="DOS224" s="593"/>
      <c r="DOT224" s="593"/>
      <c r="DOU224" s="593"/>
      <c r="DOV224" s="593"/>
      <c r="DOW224" s="593"/>
      <c r="DOX224" s="593"/>
      <c r="DOY224" s="593"/>
      <c r="DOZ224" s="593"/>
      <c r="DPA224" s="593"/>
      <c r="DPB224" s="593"/>
      <c r="DPC224" s="593"/>
      <c r="DPD224" s="593"/>
      <c r="DPE224" s="593"/>
      <c r="DPF224" s="593"/>
      <c r="DPG224" s="593"/>
      <c r="DPH224" s="593"/>
      <c r="DPI224" s="593"/>
      <c r="DPJ224" s="593"/>
      <c r="DPK224" s="593"/>
      <c r="DPL224" s="593"/>
      <c r="DPM224" s="593"/>
      <c r="DPN224" s="593"/>
      <c r="DPO224" s="593"/>
      <c r="DPP224" s="593"/>
      <c r="DPQ224" s="593"/>
      <c r="DPR224" s="593"/>
      <c r="DPS224" s="593"/>
      <c r="DPT224" s="593"/>
      <c r="DPU224" s="593"/>
      <c r="DPV224" s="593"/>
      <c r="DPW224" s="593"/>
      <c r="DPX224" s="593"/>
      <c r="DPY224" s="593"/>
      <c r="DPZ224" s="593"/>
      <c r="DQA224" s="593"/>
      <c r="DQB224" s="593"/>
      <c r="DQC224" s="593"/>
      <c r="DQD224" s="593"/>
      <c r="DQE224" s="593"/>
      <c r="DQF224" s="593"/>
      <c r="DQG224" s="593"/>
      <c r="DQH224" s="593"/>
      <c r="DQI224" s="593"/>
      <c r="DQJ224" s="593"/>
      <c r="DQK224" s="593"/>
      <c r="DQL224" s="593"/>
      <c r="DQM224" s="593"/>
      <c r="DQN224" s="593"/>
      <c r="DQO224" s="593"/>
      <c r="DQP224" s="593"/>
      <c r="DQQ224" s="593"/>
      <c r="DQR224" s="593"/>
      <c r="DQS224" s="593"/>
      <c r="DQT224" s="593"/>
      <c r="DQU224" s="593"/>
      <c r="DQV224" s="593"/>
      <c r="DQW224" s="593"/>
      <c r="DQX224" s="593"/>
      <c r="DQY224" s="593"/>
      <c r="DQZ224" s="593"/>
      <c r="DRA224" s="593"/>
      <c r="DRB224" s="593"/>
      <c r="DRC224" s="593"/>
      <c r="DRD224" s="593"/>
      <c r="DRE224" s="593"/>
      <c r="DRF224" s="593"/>
      <c r="DRG224" s="593"/>
      <c r="DRH224" s="593"/>
      <c r="DRI224" s="593"/>
      <c r="DRJ224" s="593"/>
      <c r="DRK224" s="593"/>
      <c r="DRL224" s="593"/>
      <c r="DRM224" s="593"/>
      <c r="DRN224" s="593"/>
      <c r="DRO224" s="593"/>
      <c r="DRP224" s="593"/>
      <c r="DRQ224" s="593"/>
      <c r="DRR224" s="593"/>
      <c r="DRS224" s="593"/>
      <c r="DRT224" s="593"/>
      <c r="DRU224" s="593"/>
      <c r="DRV224" s="593"/>
      <c r="DRW224" s="593"/>
      <c r="DRX224" s="593"/>
      <c r="DRY224" s="593"/>
      <c r="DRZ224" s="593"/>
      <c r="DSA224" s="593"/>
      <c r="DSB224" s="593"/>
      <c r="DSC224" s="593"/>
      <c r="DSD224" s="593"/>
      <c r="DSE224" s="593"/>
      <c r="DSF224" s="593"/>
      <c r="DSG224" s="593"/>
      <c r="DSH224" s="593"/>
      <c r="DSI224" s="593"/>
      <c r="DSJ224" s="593"/>
      <c r="DSK224" s="593"/>
      <c r="DSL224" s="593"/>
      <c r="DSM224" s="593"/>
      <c r="DSN224" s="593"/>
      <c r="DSO224" s="593"/>
      <c r="DSP224" s="593"/>
      <c r="DSQ224" s="593"/>
      <c r="DSR224" s="593"/>
      <c r="DSS224" s="593"/>
      <c r="DST224" s="593"/>
      <c r="DSU224" s="593"/>
      <c r="DSV224" s="593"/>
      <c r="DSW224" s="593"/>
      <c r="DSX224" s="593"/>
      <c r="DSY224" s="593"/>
      <c r="DSZ224" s="593"/>
      <c r="DTA224" s="593"/>
      <c r="DTB224" s="593"/>
      <c r="DTC224" s="593"/>
      <c r="DTD224" s="593"/>
      <c r="DTE224" s="593"/>
      <c r="DTF224" s="593"/>
      <c r="DTG224" s="593"/>
      <c r="DTH224" s="593"/>
      <c r="DTI224" s="593"/>
      <c r="DTJ224" s="593"/>
      <c r="DTK224" s="593"/>
      <c r="DTL224" s="593"/>
      <c r="DTM224" s="593"/>
      <c r="DTN224" s="593"/>
      <c r="DTO224" s="593"/>
      <c r="DTP224" s="593"/>
      <c r="DTQ224" s="593"/>
      <c r="DTR224" s="593"/>
      <c r="DTS224" s="593"/>
      <c r="DTT224" s="593"/>
      <c r="DTU224" s="593"/>
      <c r="DTV224" s="593"/>
      <c r="DTW224" s="593"/>
      <c r="DTX224" s="593"/>
      <c r="DTY224" s="593"/>
      <c r="DTZ224" s="593"/>
      <c r="DUA224" s="593"/>
      <c r="DUB224" s="593"/>
      <c r="DUC224" s="593"/>
      <c r="DUD224" s="593"/>
      <c r="DUE224" s="593"/>
      <c r="DUF224" s="593"/>
      <c r="DUG224" s="593"/>
      <c r="DUH224" s="593"/>
      <c r="DUI224" s="593"/>
      <c r="DUJ224" s="593"/>
      <c r="DUK224" s="593"/>
      <c r="DUL224" s="593"/>
      <c r="DUM224" s="593"/>
      <c r="DUN224" s="593"/>
      <c r="DUO224" s="593"/>
      <c r="DUP224" s="593"/>
      <c r="DUQ224" s="593"/>
      <c r="DUR224" s="593"/>
      <c r="DUS224" s="593"/>
      <c r="DUT224" s="593"/>
      <c r="DUU224" s="593"/>
      <c r="DUV224" s="593"/>
      <c r="DUW224" s="593"/>
      <c r="DUX224" s="593"/>
      <c r="DUY224" s="593"/>
      <c r="DUZ224" s="593"/>
      <c r="DVA224" s="593"/>
      <c r="DVB224" s="593"/>
      <c r="DVC224" s="593"/>
      <c r="DVD224" s="593"/>
      <c r="DVE224" s="593"/>
      <c r="DVF224" s="593"/>
      <c r="DVG224" s="593"/>
      <c r="DVH224" s="593"/>
      <c r="DVI224" s="593"/>
      <c r="DVJ224" s="593"/>
      <c r="DVK224" s="593"/>
      <c r="DVL224" s="593"/>
      <c r="DVM224" s="593"/>
      <c r="DVN224" s="593"/>
      <c r="DVO224" s="593"/>
      <c r="DVP224" s="593"/>
      <c r="DVQ224" s="593"/>
      <c r="DVR224" s="593"/>
      <c r="DVS224" s="593"/>
      <c r="DVT224" s="593"/>
      <c r="DVU224" s="593"/>
      <c r="DVV224" s="593"/>
      <c r="DVW224" s="593"/>
      <c r="DVX224" s="593"/>
      <c r="DVY224" s="593"/>
      <c r="DVZ224" s="593"/>
      <c r="DWA224" s="593"/>
      <c r="DWB224" s="593"/>
      <c r="DWC224" s="593"/>
      <c r="DWD224" s="593"/>
      <c r="DWE224" s="593"/>
      <c r="DWF224" s="593"/>
      <c r="DWG224" s="593"/>
      <c r="DWH224" s="593"/>
      <c r="DWI224" s="593"/>
      <c r="DWJ224" s="593"/>
      <c r="DWK224" s="593"/>
      <c r="DWL224" s="593"/>
      <c r="DWM224" s="593"/>
      <c r="DWN224" s="593"/>
      <c r="DWO224" s="593"/>
      <c r="DWP224" s="593"/>
      <c r="DWQ224" s="593"/>
      <c r="DWR224" s="593"/>
      <c r="DWS224" s="593"/>
      <c r="DWT224" s="593"/>
      <c r="DWU224" s="593"/>
      <c r="DWV224" s="593"/>
      <c r="DWW224" s="593"/>
      <c r="DWX224" s="593"/>
      <c r="DWY224" s="593"/>
      <c r="DWZ224" s="593"/>
      <c r="DXA224" s="593"/>
      <c r="DXB224" s="593"/>
      <c r="DXC224" s="593"/>
      <c r="DXD224" s="593"/>
      <c r="DXE224" s="593"/>
      <c r="DXF224" s="593"/>
      <c r="DXG224" s="593"/>
      <c r="DXH224" s="593"/>
      <c r="DXI224" s="593"/>
      <c r="DXJ224" s="593"/>
      <c r="DXK224" s="593"/>
      <c r="DXL224" s="593"/>
      <c r="DXM224" s="593"/>
      <c r="DXN224" s="593"/>
      <c r="DXO224" s="593"/>
      <c r="DXP224" s="593"/>
      <c r="DXQ224" s="593"/>
      <c r="DXR224" s="593"/>
      <c r="DXS224" s="593"/>
      <c r="DXT224" s="593"/>
      <c r="DXU224" s="593"/>
      <c r="DXV224" s="593"/>
      <c r="DXW224" s="593"/>
      <c r="DXX224" s="593"/>
      <c r="DXY224" s="593"/>
      <c r="DXZ224" s="593"/>
      <c r="DYA224" s="593"/>
      <c r="DYB224" s="593"/>
      <c r="DYC224" s="593"/>
      <c r="DYD224" s="593"/>
      <c r="DYE224" s="593"/>
      <c r="DYF224" s="593"/>
      <c r="DYG224" s="593"/>
      <c r="DYH224" s="593"/>
      <c r="DYI224" s="593"/>
      <c r="DYJ224" s="593"/>
      <c r="DYK224" s="593"/>
      <c r="DYL224" s="593"/>
      <c r="DYM224" s="593"/>
      <c r="DYN224" s="593"/>
      <c r="DYO224" s="593"/>
      <c r="DYP224" s="593"/>
      <c r="DYQ224" s="593"/>
      <c r="DYR224" s="593"/>
      <c r="DYS224" s="593"/>
      <c r="DYT224" s="593"/>
      <c r="DYU224" s="593"/>
      <c r="DYV224" s="593"/>
      <c r="DYW224" s="593"/>
      <c r="DYX224" s="593"/>
      <c r="DYY224" s="593"/>
      <c r="DYZ224" s="593"/>
      <c r="DZA224" s="593"/>
      <c r="DZB224" s="593"/>
      <c r="DZC224" s="593"/>
      <c r="DZD224" s="593"/>
      <c r="DZE224" s="593"/>
      <c r="DZF224" s="593"/>
      <c r="DZG224" s="593"/>
      <c r="DZH224" s="593"/>
      <c r="DZI224" s="593"/>
      <c r="DZJ224" s="593"/>
      <c r="DZK224" s="593"/>
      <c r="DZL224" s="593"/>
      <c r="DZM224" s="593"/>
      <c r="DZN224" s="593"/>
      <c r="DZO224" s="593"/>
      <c r="DZP224" s="593"/>
      <c r="DZQ224" s="593"/>
      <c r="DZR224" s="593"/>
      <c r="DZS224" s="593"/>
      <c r="DZT224" s="593"/>
      <c r="DZU224" s="593"/>
      <c r="DZV224" s="593"/>
      <c r="DZW224" s="593"/>
      <c r="DZX224" s="593"/>
      <c r="DZY224" s="593"/>
      <c r="DZZ224" s="593"/>
      <c r="EAA224" s="593"/>
      <c r="EAB224" s="593"/>
      <c r="EAC224" s="593"/>
      <c r="EAD224" s="593"/>
      <c r="EAE224" s="593"/>
      <c r="EAF224" s="593"/>
      <c r="EAG224" s="593"/>
      <c r="EAH224" s="593"/>
      <c r="EAI224" s="593"/>
      <c r="EAJ224" s="593"/>
      <c r="EAK224" s="593"/>
      <c r="EAL224" s="593"/>
      <c r="EAM224" s="593"/>
      <c r="EAN224" s="593"/>
      <c r="EAO224" s="593"/>
      <c r="EAP224" s="593"/>
      <c r="EAQ224" s="593"/>
      <c r="EAR224" s="593"/>
      <c r="EAS224" s="593"/>
      <c r="EAT224" s="593"/>
      <c r="EAU224" s="593"/>
      <c r="EAV224" s="593"/>
      <c r="EAW224" s="593"/>
      <c r="EAX224" s="593"/>
      <c r="EAY224" s="593"/>
      <c r="EAZ224" s="593"/>
      <c r="EBA224" s="593"/>
      <c r="EBB224" s="593"/>
      <c r="EBC224" s="593"/>
      <c r="EBD224" s="593"/>
      <c r="EBE224" s="593"/>
      <c r="EBF224" s="593"/>
      <c r="EBG224" s="593"/>
      <c r="EBH224" s="593"/>
      <c r="EBI224" s="593"/>
      <c r="EBJ224" s="593"/>
      <c r="EBK224" s="593"/>
      <c r="EBL224" s="593"/>
      <c r="EBM224" s="593"/>
      <c r="EBN224" s="593"/>
      <c r="EBO224" s="593"/>
      <c r="EBP224" s="593"/>
      <c r="EBQ224" s="593"/>
      <c r="EBR224" s="593"/>
      <c r="EBS224" s="593"/>
      <c r="EBT224" s="593"/>
      <c r="EBU224" s="593"/>
      <c r="EBV224" s="593"/>
      <c r="EBW224" s="593"/>
      <c r="EBX224" s="593"/>
      <c r="EBY224" s="593"/>
      <c r="EBZ224" s="593"/>
      <c r="ECA224" s="593"/>
      <c r="ECB224" s="593"/>
      <c r="ECC224" s="593"/>
      <c r="ECD224" s="593"/>
      <c r="ECE224" s="593"/>
      <c r="ECF224" s="593"/>
      <c r="ECG224" s="593"/>
      <c r="ECH224" s="593"/>
      <c r="ECI224" s="593"/>
      <c r="ECJ224" s="593"/>
      <c r="ECK224" s="593"/>
      <c r="ECL224" s="593"/>
      <c r="ECM224" s="593"/>
      <c r="ECN224" s="593"/>
      <c r="ECO224" s="593"/>
      <c r="ECP224" s="593"/>
      <c r="ECQ224" s="593"/>
      <c r="ECR224" s="593"/>
      <c r="ECS224" s="593"/>
      <c r="ECT224" s="593"/>
      <c r="ECU224" s="593"/>
      <c r="ECV224" s="593"/>
      <c r="ECW224" s="593"/>
      <c r="ECX224" s="593"/>
      <c r="ECY224" s="593"/>
      <c r="ECZ224" s="593"/>
      <c r="EDA224" s="593"/>
      <c r="EDB224" s="593"/>
      <c r="EDC224" s="593"/>
      <c r="EDD224" s="593"/>
      <c r="EDE224" s="593"/>
      <c r="EDF224" s="593"/>
      <c r="EDG224" s="593"/>
      <c r="EDH224" s="593"/>
      <c r="EDI224" s="593"/>
      <c r="EDJ224" s="593"/>
      <c r="EDK224" s="593"/>
      <c r="EDL224" s="593"/>
      <c r="EDM224" s="593"/>
      <c r="EDN224" s="593"/>
      <c r="EDO224" s="593"/>
      <c r="EDP224" s="593"/>
      <c r="EDQ224" s="593"/>
      <c r="EDR224" s="593"/>
      <c r="EDS224" s="593"/>
      <c r="EDT224" s="593"/>
      <c r="EDU224" s="593"/>
      <c r="EDV224" s="593"/>
      <c r="EDW224" s="593"/>
      <c r="EDX224" s="593"/>
      <c r="EDY224" s="593"/>
      <c r="EDZ224" s="593"/>
      <c r="EEA224" s="593"/>
      <c r="EEB224" s="593"/>
      <c r="EEC224" s="593"/>
      <c r="EED224" s="593"/>
      <c r="EEE224" s="593"/>
      <c r="EEF224" s="593"/>
      <c r="EEG224" s="593"/>
      <c r="EEH224" s="593"/>
      <c r="EEI224" s="593"/>
      <c r="EEJ224" s="593"/>
      <c r="EEK224" s="593"/>
      <c r="EEL224" s="593"/>
      <c r="EEM224" s="593"/>
      <c r="EEN224" s="593"/>
      <c r="EEO224" s="593"/>
      <c r="EEP224" s="593"/>
      <c r="EEQ224" s="593"/>
      <c r="EER224" s="593"/>
      <c r="EES224" s="593"/>
      <c r="EET224" s="593"/>
      <c r="EEU224" s="593"/>
      <c r="EEV224" s="593"/>
      <c r="EEW224" s="593"/>
      <c r="EEX224" s="593"/>
      <c r="EEY224" s="593"/>
      <c r="EEZ224" s="593"/>
      <c r="EFA224" s="593"/>
      <c r="EFB224" s="593"/>
      <c r="EFC224" s="593"/>
      <c r="EFD224" s="593"/>
      <c r="EFE224" s="593"/>
      <c r="EFF224" s="593"/>
      <c r="EFG224" s="593"/>
      <c r="EFH224" s="593"/>
      <c r="EFI224" s="593"/>
      <c r="EFJ224" s="593"/>
      <c r="EFK224" s="593"/>
      <c r="EFL224" s="593"/>
      <c r="EFM224" s="593"/>
      <c r="EFN224" s="593"/>
      <c r="EFO224" s="593"/>
      <c r="EFP224" s="593"/>
      <c r="EFQ224" s="593"/>
      <c r="EFR224" s="593"/>
      <c r="EFS224" s="593"/>
      <c r="EFT224" s="593"/>
      <c r="EFU224" s="593"/>
      <c r="EFV224" s="593"/>
      <c r="EFW224" s="593"/>
      <c r="EFX224" s="593"/>
      <c r="EFY224" s="593"/>
      <c r="EFZ224" s="593"/>
      <c r="EGA224" s="593"/>
      <c r="EGB224" s="593"/>
      <c r="EGC224" s="593"/>
      <c r="EGD224" s="593"/>
      <c r="EGE224" s="593"/>
      <c r="EGF224" s="593"/>
      <c r="EGG224" s="593"/>
      <c r="EGH224" s="593"/>
      <c r="EGI224" s="593"/>
      <c r="EGJ224" s="593"/>
      <c r="EGK224" s="593"/>
      <c r="EGL224" s="593"/>
      <c r="EGM224" s="593"/>
      <c r="EGN224" s="593"/>
      <c r="EGO224" s="593"/>
      <c r="EGP224" s="593"/>
      <c r="EGQ224" s="593"/>
      <c r="EGR224" s="593"/>
      <c r="EGS224" s="593"/>
      <c r="EGT224" s="593"/>
      <c r="EGU224" s="593"/>
      <c r="EGV224" s="593"/>
      <c r="EGW224" s="593"/>
      <c r="EGX224" s="593"/>
      <c r="EGY224" s="593"/>
      <c r="EGZ224" s="593"/>
      <c r="EHA224" s="593"/>
      <c r="EHB224" s="593"/>
      <c r="EHC224" s="593"/>
      <c r="EHD224" s="593"/>
      <c r="EHE224" s="593"/>
      <c r="EHF224" s="593"/>
      <c r="EHG224" s="593"/>
      <c r="EHH224" s="593"/>
      <c r="EHI224" s="593"/>
      <c r="EHJ224" s="593"/>
      <c r="EHK224" s="593"/>
      <c r="EHL224" s="593"/>
      <c r="EHM224" s="593"/>
      <c r="EHN224" s="593"/>
      <c r="EHO224" s="593"/>
      <c r="EHP224" s="593"/>
      <c r="EHQ224" s="593"/>
      <c r="EHR224" s="593"/>
      <c r="EHS224" s="593"/>
      <c r="EHT224" s="593"/>
      <c r="EHU224" s="593"/>
      <c r="EHV224" s="593"/>
      <c r="EHW224" s="593"/>
      <c r="EHX224" s="593"/>
      <c r="EHY224" s="593"/>
      <c r="EHZ224" s="593"/>
      <c r="EIA224" s="593"/>
      <c r="EIB224" s="593"/>
      <c r="EIC224" s="593"/>
      <c r="EID224" s="593"/>
      <c r="EIE224" s="593"/>
      <c r="EIF224" s="593"/>
      <c r="EIG224" s="593"/>
      <c r="EIH224" s="593"/>
      <c r="EII224" s="593"/>
      <c r="EIJ224" s="593"/>
      <c r="EIK224" s="593"/>
      <c r="EIL224" s="593"/>
      <c r="EIM224" s="593"/>
      <c r="EIN224" s="593"/>
      <c r="EIO224" s="593"/>
      <c r="EIP224" s="593"/>
      <c r="EIQ224" s="593"/>
      <c r="EIR224" s="593"/>
      <c r="EIS224" s="593"/>
      <c r="EIT224" s="593"/>
      <c r="EIU224" s="593"/>
      <c r="EIV224" s="593"/>
      <c r="EIW224" s="593"/>
      <c r="EIX224" s="593"/>
      <c r="EIY224" s="593"/>
      <c r="EIZ224" s="593"/>
      <c r="EJA224" s="593"/>
      <c r="EJB224" s="593"/>
      <c r="EJC224" s="593"/>
      <c r="EJD224" s="593"/>
      <c r="EJE224" s="593"/>
      <c r="EJF224" s="593"/>
      <c r="EJG224" s="593"/>
      <c r="EJH224" s="593"/>
      <c r="EJI224" s="593"/>
      <c r="EJJ224" s="593"/>
      <c r="EJK224" s="593"/>
      <c r="EJL224" s="593"/>
      <c r="EJM224" s="593"/>
      <c r="EJN224" s="593"/>
      <c r="EJO224" s="593"/>
      <c r="EJP224" s="593"/>
      <c r="EJQ224" s="593"/>
      <c r="EJR224" s="593"/>
      <c r="EJS224" s="593"/>
      <c r="EJT224" s="593"/>
      <c r="EJU224" s="593"/>
      <c r="EJV224" s="593"/>
      <c r="EJW224" s="593"/>
      <c r="EJX224" s="593"/>
      <c r="EJY224" s="593"/>
      <c r="EJZ224" s="593"/>
      <c r="EKA224" s="593"/>
      <c r="EKB224" s="593"/>
      <c r="EKC224" s="593"/>
      <c r="EKD224" s="593"/>
      <c r="EKE224" s="593"/>
      <c r="EKF224" s="593"/>
      <c r="EKG224" s="593"/>
      <c r="EKH224" s="593"/>
      <c r="EKI224" s="593"/>
      <c r="EKJ224" s="593"/>
      <c r="EKK224" s="593"/>
      <c r="EKL224" s="593"/>
      <c r="EKM224" s="593"/>
      <c r="EKN224" s="593"/>
      <c r="EKO224" s="593"/>
      <c r="EKP224" s="593"/>
      <c r="EKQ224" s="593"/>
      <c r="EKR224" s="593"/>
      <c r="EKS224" s="593"/>
      <c r="EKT224" s="593"/>
      <c r="EKU224" s="593"/>
      <c r="EKV224" s="593"/>
      <c r="EKW224" s="593"/>
      <c r="EKX224" s="593"/>
      <c r="EKY224" s="593"/>
      <c r="EKZ224" s="593"/>
      <c r="ELA224" s="593"/>
      <c r="ELB224" s="593"/>
      <c r="ELC224" s="593"/>
      <c r="ELD224" s="593"/>
      <c r="ELE224" s="593"/>
      <c r="ELF224" s="593"/>
      <c r="ELG224" s="593"/>
      <c r="ELH224" s="593"/>
      <c r="ELI224" s="593"/>
      <c r="ELJ224" s="593"/>
      <c r="ELK224" s="593"/>
      <c r="ELL224" s="593"/>
      <c r="ELM224" s="593"/>
      <c r="ELN224" s="593"/>
      <c r="ELO224" s="593"/>
      <c r="ELP224" s="593"/>
      <c r="ELQ224" s="593"/>
      <c r="ELR224" s="593"/>
      <c r="ELS224" s="593"/>
      <c r="ELT224" s="593"/>
      <c r="ELU224" s="593"/>
      <c r="ELV224" s="593"/>
      <c r="ELW224" s="593"/>
      <c r="ELX224" s="593"/>
      <c r="ELY224" s="593"/>
      <c r="ELZ224" s="593"/>
      <c r="EMA224" s="593"/>
      <c r="EMB224" s="593"/>
      <c r="EMC224" s="593"/>
      <c r="EMD224" s="593"/>
      <c r="EME224" s="593"/>
      <c r="EMF224" s="593"/>
      <c r="EMG224" s="593"/>
      <c r="EMH224" s="593"/>
      <c r="EMI224" s="593"/>
      <c r="EMJ224" s="593"/>
      <c r="EMK224" s="593"/>
      <c r="EML224" s="593"/>
      <c r="EMM224" s="593"/>
      <c r="EMN224" s="593"/>
      <c r="EMO224" s="593"/>
      <c r="EMP224" s="593"/>
      <c r="EMQ224" s="593"/>
      <c r="EMR224" s="593"/>
      <c r="EMS224" s="593"/>
      <c r="EMT224" s="593"/>
      <c r="EMU224" s="593"/>
      <c r="EMV224" s="593"/>
      <c r="EMW224" s="593"/>
      <c r="EMX224" s="593"/>
      <c r="EMY224" s="593"/>
      <c r="EMZ224" s="593"/>
      <c r="ENA224" s="593"/>
      <c r="ENB224" s="593"/>
      <c r="ENC224" s="593"/>
      <c r="END224" s="593"/>
      <c r="ENE224" s="593"/>
      <c r="ENF224" s="593"/>
      <c r="ENG224" s="593"/>
      <c r="ENH224" s="593"/>
      <c r="ENI224" s="593"/>
      <c r="ENJ224" s="593"/>
      <c r="ENK224" s="593"/>
      <c r="ENL224" s="593"/>
      <c r="ENM224" s="593"/>
      <c r="ENN224" s="593"/>
      <c r="ENO224" s="593"/>
      <c r="ENP224" s="593"/>
      <c r="ENQ224" s="593"/>
      <c r="ENR224" s="593"/>
      <c r="ENS224" s="593"/>
      <c r="ENT224" s="593"/>
      <c r="ENU224" s="593"/>
      <c r="ENV224" s="593"/>
      <c r="ENW224" s="593"/>
      <c r="ENX224" s="593"/>
      <c r="ENY224" s="593"/>
      <c r="ENZ224" s="593"/>
      <c r="EOA224" s="593"/>
      <c r="EOB224" s="593"/>
      <c r="EOC224" s="593"/>
      <c r="EOD224" s="593"/>
      <c r="EOE224" s="593"/>
      <c r="EOF224" s="593"/>
      <c r="EOG224" s="593"/>
      <c r="EOH224" s="593"/>
      <c r="EOI224" s="593"/>
      <c r="EOJ224" s="593"/>
      <c r="EOK224" s="593"/>
      <c r="EOL224" s="593"/>
      <c r="EOM224" s="593"/>
      <c r="EON224" s="593"/>
      <c r="EOO224" s="593"/>
      <c r="EOP224" s="593"/>
      <c r="EOQ224" s="593"/>
      <c r="EOR224" s="593"/>
      <c r="EOS224" s="593"/>
      <c r="EOT224" s="593"/>
      <c r="EOU224" s="593"/>
      <c r="EOV224" s="593"/>
      <c r="EOW224" s="593"/>
      <c r="EOX224" s="593"/>
      <c r="EOY224" s="593"/>
      <c r="EOZ224" s="593"/>
      <c r="EPA224" s="593"/>
      <c r="EPB224" s="593"/>
      <c r="EPC224" s="593"/>
      <c r="EPD224" s="593"/>
      <c r="EPE224" s="593"/>
      <c r="EPF224" s="593"/>
      <c r="EPG224" s="593"/>
      <c r="EPH224" s="593"/>
      <c r="EPI224" s="593"/>
      <c r="EPJ224" s="593"/>
      <c r="EPK224" s="593"/>
      <c r="EPL224" s="593"/>
      <c r="EPM224" s="593"/>
      <c r="EPN224" s="593"/>
      <c r="EPO224" s="593"/>
      <c r="EPP224" s="593"/>
      <c r="EPQ224" s="593"/>
      <c r="EPR224" s="593"/>
      <c r="EPS224" s="593"/>
      <c r="EPT224" s="593"/>
      <c r="EPU224" s="593"/>
      <c r="EPV224" s="593"/>
      <c r="EPW224" s="593"/>
      <c r="EPX224" s="593"/>
      <c r="EPY224" s="593"/>
      <c r="EPZ224" s="593"/>
      <c r="EQA224" s="593"/>
      <c r="EQB224" s="593"/>
      <c r="EQC224" s="593"/>
      <c r="EQD224" s="593"/>
      <c r="EQE224" s="593"/>
      <c r="EQF224" s="593"/>
      <c r="EQG224" s="593"/>
      <c r="EQH224" s="593"/>
      <c r="EQI224" s="593"/>
      <c r="EQJ224" s="593"/>
      <c r="EQK224" s="593"/>
      <c r="EQL224" s="593"/>
      <c r="EQM224" s="593"/>
      <c r="EQN224" s="593"/>
      <c r="EQO224" s="593"/>
      <c r="EQP224" s="593"/>
      <c r="EQQ224" s="593"/>
      <c r="EQR224" s="593"/>
      <c r="EQS224" s="593"/>
      <c r="EQT224" s="593"/>
      <c r="EQU224" s="593"/>
      <c r="EQV224" s="593"/>
      <c r="EQW224" s="593"/>
      <c r="EQX224" s="593"/>
      <c r="EQY224" s="593"/>
      <c r="EQZ224" s="593"/>
      <c r="ERA224" s="593"/>
      <c r="ERB224" s="593"/>
      <c r="ERC224" s="593"/>
      <c r="ERD224" s="593"/>
      <c r="ERE224" s="593"/>
      <c r="ERF224" s="593"/>
      <c r="ERG224" s="593"/>
      <c r="ERH224" s="593"/>
      <c r="ERI224" s="593"/>
      <c r="ERJ224" s="593"/>
      <c r="ERK224" s="593"/>
      <c r="ERL224" s="593"/>
      <c r="ERM224" s="593"/>
      <c r="ERN224" s="593"/>
      <c r="ERO224" s="593"/>
      <c r="ERP224" s="593"/>
      <c r="ERQ224" s="593"/>
      <c r="ERR224" s="593"/>
      <c r="ERS224" s="593"/>
      <c r="ERT224" s="593"/>
      <c r="ERU224" s="593"/>
      <c r="ERV224" s="593"/>
      <c r="ERW224" s="593"/>
      <c r="ERX224" s="593"/>
      <c r="ERY224" s="593"/>
      <c r="ERZ224" s="593"/>
      <c r="ESA224" s="593"/>
      <c r="ESB224" s="593"/>
      <c r="ESC224" s="593"/>
      <c r="ESD224" s="593"/>
      <c r="ESE224" s="593"/>
      <c r="ESF224" s="593"/>
      <c r="ESG224" s="593"/>
      <c r="ESH224" s="593"/>
      <c r="ESI224" s="593"/>
      <c r="ESJ224" s="593"/>
      <c r="ESK224" s="593"/>
      <c r="ESL224" s="593"/>
      <c r="ESM224" s="593"/>
      <c r="ESN224" s="593"/>
      <c r="ESO224" s="593"/>
      <c r="ESP224" s="593"/>
      <c r="ESQ224" s="593"/>
      <c r="ESR224" s="593"/>
      <c r="ESS224" s="593"/>
      <c r="EST224" s="593"/>
      <c r="ESU224" s="593"/>
      <c r="ESV224" s="593"/>
      <c r="ESW224" s="593"/>
      <c r="ESX224" s="593"/>
      <c r="ESY224" s="593"/>
      <c r="ESZ224" s="593"/>
      <c r="ETA224" s="593"/>
      <c r="ETB224" s="593"/>
      <c r="ETC224" s="593"/>
      <c r="ETD224" s="593"/>
      <c r="ETE224" s="593"/>
      <c r="ETF224" s="593"/>
      <c r="ETG224" s="593"/>
      <c r="ETH224" s="593"/>
      <c r="ETI224" s="593"/>
      <c r="ETJ224" s="593"/>
      <c r="ETK224" s="593"/>
      <c r="ETL224" s="593"/>
      <c r="ETM224" s="593"/>
      <c r="ETN224" s="593"/>
      <c r="ETO224" s="593"/>
      <c r="ETP224" s="593"/>
      <c r="ETQ224" s="593"/>
      <c r="ETR224" s="593"/>
      <c r="ETS224" s="593"/>
      <c r="ETT224" s="593"/>
      <c r="ETU224" s="593"/>
      <c r="ETV224" s="593"/>
      <c r="ETW224" s="593"/>
      <c r="ETX224" s="593"/>
      <c r="ETY224" s="593"/>
      <c r="ETZ224" s="593"/>
      <c r="EUA224" s="593"/>
      <c r="EUB224" s="593"/>
      <c r="EUC224" s="593"/>
      <c r="EUD224" s="593"/>
      <c r="EUE224" s="593"/>
      <c r="EUF224" s="593"/>
      <c r="EUG224" s="593"/>
      <c r="EUH224" s="593"/>
      <c r="EUI224" s="593"/>
      <c r="EUJ224" s="593"/>
      <c r="EUK224" s="593"/>
      <c r="EUL224" s="593"/>
      <c r="EUM224" s="593"/>
      <c r="EUN224" s="593"/>
      <c r="EUO224" s="593"/>
      <c r="EUP224" s="593"/>
      <c r="EUQ224" s="593"/>
      <c r="EUR224" s="593"/>
      <c r="EUS224" s="593"/>
      <c r="EUT224" s="593"/>
      <c r="EUU224" s="593"/>
      <c r="EUV224" s="593"/>
      <c r="EUW224" s="593"/>
      <c r="EUX224" s="593"/>
      <c r="EUY224" s="593"/>
      <c r="EUZ224" s="593"/>
      <c r="EVA224" s="593"/>
      <c r="EVB224" s="593"/>
      <c r="EVC224" s="593"/>
      <c r="EVD224" s="593"/>
      <c r="EVE224" s="593"/>
      <c r="EVF224" s="593"/>
      <c r="EVG224" s="593"/>
      <c r="EVH224" s="593"/>
      <c r="EVI224" s="593"/>
      <c r="EVJ224" s="593"/>
      <c r="EVK224" s="593"/>
      <c r="EVL224" s="593"/>
      <c r="EVM224" s="593"/>
      <c r="EVN224" s="593"/>
      <c r="EVO224" s="593"/>
      <c r="EVP224" s="593"/>
      <c r="EVQ224" s="593"/>
      <c r="EVR224" s="593"/>
      <c r="EVS224" s="593"/>
      <c r="EVT224" s="593"/>
      <c r="EVU224" s="593"/>
      <c r="EVV224" s="593"/>
      <c r="EVW224" s="593"/>
      <c r="EVX224" s="593"/>
      <c r="EVY224" s="593"/>
      <c r="EVZ224" s="593"/>
      <c r="EWA224" s="593"/>
      <c r="EWB224" s="593"/>
      <c r="EWC224" s="593"/>
      <c r="EWD224" s="593"/>
      <c r="EWE224" s="593"/>
      <c r="EWF224" s="593"/>
      <c r="EWG224" s="593"/>
      <c r="EWH224" s="593"/>
      <c r="EWI224" s="593"/>
      <c r="EWJ224" s="593"/>
      <c r="EWK224" s="593"/>
      <c r="EWL224" s="593"/>
      <c r="EWM224" s="593"/>
      <c r="EWN224" s="593"/>
      <c r="EWO224" s="593"/>
      <c r="EWP224" s="593"/>
      <c r="EWQ224" s="593"/>
      <c r="EWR224" s="593"/>
      <c r="EWS224" s="593"/>
      <c r="EWT224" s="593"/>
      <c r="EWU224" s="593"/>
      <c r="EWV224" s="593"/>
      <c r="EWW224" s="593"/>
      <c r="EWX224" s="593"/>
      <c r="EWY224" s="593"/>
      <c r="EWZ224" s="593"/>
      <c r="EXA224" s="593"/>
      <c r="EXB224" s="593"/>
      <c r="EXC224" s="593"/>
      <c r="EXD224" s="593"/>
      <c r="EXE224" s="593"/>
      <c r="EXF224" s="593"/>
      <c r="EXG224" s="593"/>
      <c r="EXH224" s="593"/>
      <c r="EXI224" s="593"/>
      <c r="EXJ224" s="593"/>
      <c r="EXK224" s="593"/>
      <c r="EXL224" s="593"/>
      <c r="EXM224" s="593"/>
      <c r="EXN224" s="593"/>
      <c r="EXO224" s="593"/>
      <c r="EXP224" s="593"/>
      <c r="EXQ224" s="593"/>
      <c r="EXR224" s="593"/>
      <c r="EXS224" s="593"/>
      <c r="EXT224" s="593"/>
      <c r="EXU224" s="593"/>
      <c r="EXV224" s="593"/>
      <c r="EXW224" s="593"/>
      <c r="EXX224" s="593"/>
      <c r="EXY224" s="593"/>
      <c r="EXZ224" s="593"/>
      <c r="EYA224" s="593"/>
      <c r="EYB224" s="593"/>
      <c r="EYC224" s="593"/>
      <c r="EYD224" s="593"/>
      <c r="EYE224" s="593"/>
      <c r="EYF224" s="593"/>
      <c r="EYG224" s="593"/>
      <c r="EYH224" s="593"/>
      <c r="EYI224" s="593"/>
      <c r="EYJ224" s="593"/>
      <c r="EYK224" s="593"/>
      <c r="EYL224" s="593"/>
      <c r="EYM224" s="593"/>
      <c r="EYN224" s="593"/>
      <c r="EYO224" s="593"/>
      <c r="EYP224" s="593"/>
      <c r="EYQ224" s="593"/>
      <c r="EYR224" s="593"/>
      <c r="EYS224" s="593"/>
      <c r="EYT224" s="593"/>
      <c r="EYU224" s="593"/>
      <c r="EYV224" s="593"/>
      <c r="EYW224" s="593"/>
      <c r="EYX224" s="593"/>
      <c r="EYY224" s="593"/>
      <c r="EYZ224" s="593"/>
      <c r="EZA224" s="593"/>
      <c r="EZB224" s="593"/>
      <c r="EZC224" s="593"/>
      <c r="EZD224" s="593"/>
      <c r="EZE224" s="593"/>
      <c r="EZF224" s="593"/>
      <c r="EZG224" s="593"/>
      <c r="EZH224" s="593"/>
      <c r="EZI224" s="593"/>
      <c r="EZJ224" s="593"/>
      <c r="EZK224" s="593"/>
      <c r="EZL224" s="593"/>
      <c r="EZM224" s="593"/>
      <c r="EZN224" s="593"/>
      <c r="EZO224" s="593"/>
      <c r="EZP224" s="593"/>
      <c r="EZQ224" s="593"/>
      <c r="EZR224" s="593"/>
      <c r="EZS224" s="593"/>
      <c r="EZT224" s="593"/>
      <c r="EZU224" s="593"/>
      <c r="EZV224" s="593"/>
      <c r="EZW224" s="593"/>
      <c r="EZX224" s="593"/>
      <c r="EZY224" s="593"/>
      <c r="EZZ224" s="593"/>
      <c r="FAA224" s="593"/>
      <c r="FAB224" s="593"/>
      <c r="FAC224" s="593"/>
      <c r="FAD224" s="593"/>
      <c r="FAE224" s="593"/>
      <c r="FAF224" s="593"/>
      <c r="FAG224" s="593"/>
      <c r="FAH224" s="593"/>
      <c r="FAI224" s="593"/>
      <c r="FAJ224" s="593"/>
      <c r="FAK224" s="593"/>
      <c r="FAL224" s="593"/>
      <c r="FAM224" s="593"/>
      <c r="FAN224" s="593"/>
      <c r="FAO224" s="593"/>
      <c r="FAP224" s="593"/>
      <c r="FAQ224" s="593"/>
      <c r="FAR224" s="593"/>
      <c r="FAS224" s="593"/>
      <c r="FAT224" s="593"/>
      <c r="FAU224" s="593"/>
      <c r="FAV224" s="593"/>
      <c r="FAW224" s="593"/>
      <c r="FAX224" s="593"/>
      <c r="FAY224" s="593"/>
      <c r="FAZ224" s="593"/>
      <c r="FBA224" s="593"/>
      <c r="FBB224" s="593"/>
      <c r="FBC224" s="593"/>
      <c r="FBD224" s="593"/>
      <c r="FBE224" s="593"/>
      <c r="FBF224" s="593"/>
      <c r="FBG224" s="593"/>
      <c r="FBH224" s="593"/>
      <c r="FBI224" s="593"/>
      <c r="FBJ224" s="593"/>
      <c r="FBK224" s="593"/>
      <c r="FBL224" s="593"/>
      <c r="FBM224" s="593"/>
      <c r="FBN224" s="593"/>
      <c r="FBO224" s="593"/>
      <c r="FBP224" s="593"/>
      <c r="FBQ224" s="593"/>
      <c r="FBR224" s="593"/>
      <c r="FBS224" s="593"/>
      <c r="FBT224" s="593"/>
      <c r="FBU224" s="593"/>
      <c r="FBV224" s="593"/>
      <c r="FBW224" s="593"/>
      <c r="FBX224" s="593"/>
      <c r="FBY224" s="593"/>
      <c r="FBZ224" s="593"/>
      <c r="FCA224" s="593"/>
      <c r="FCB224" s="593"/>
      <c r="FCC224" s="593"/>
      <c r="FCD224" s="593"/>
      <c r="FCE224" s="593"/>
      <c r="FCF224" s="593"/>
      <c r="FCG224" s="593"/>
      <c r="FCH224" s="593"/>
      <c r="FCI224" s="593"/>
      <c r="FCJ224" s="593"/>
      <c r="FCK224" s="593"/>
      <c r="FCL224" s="593"/>
      <c r="FCM224" s="593"/>
      <c r="FCN224" s="593"/>
      <c r="FCO224" s="593"/>
      <c r="FCP224" s="593"/>
      <c r="FCQ224" s="593"/>
      <c r="FCR224" s="593"/>
      <c r="FCS224" s="593"/>
      <c r="FCT224" s="593"/>
      <c r="FCU224" s="593"/>
      <c r="FCV224" s="593"/>
      <c r="FCW224" s="593"/>
      <c r="FCX224" s="593"/>
      <c r="FCY224" s="593"/>
      <c r="FCZ224" s="593"/>
      <c r="FDA224" s="593"/>
      <c r="FDB224" s="593"/>
      <c r="FDC224" s="593"/>
      <c r="FDD224" s="593"/>
      <c r="FDE224" s="593"/>
      <c r="FDF224" s="593"/>
      <c r="FDG224" s="593"/>
      <c r="FDH224" s="593"/>
      <c r="FDI224" s="593"/>
      <c r="FDJ224" s="593"/>
      <c r="FDK224" s="593"/>
      <c r="FDL224" s="593"/>
      <c r="FDM224" s="593"/>
      <c r="FDN224" s="593"/>
      <c r="FDO224" s="593"/>
      <c r="FDP224" s="593"/>
      <c r="FDQ224" s="593"/>
      <c r="FDR224" s="593"/>
      <c r="FDS224" s="593"/>
      <c r="FDT224" s="593"/>
      <c r="FDU224" s="593"/>
      <c r="FDV224" s="593"/>
      <c r="FDW224" s="593"/>
      <c r="FDX224" s="593"/>
      <c r="FDY224" s="593"/>
      <c r="FDZ224" s="593"/>
      <c r="FEA224" s="593"/>
      <c r="FEB224" s="593"/>
      <c r="FEC224" s="593"/>
      <c r="FED224" s="593"/>
      <c r="FEE224" s="593"/>
      <c r="FEF224" s="593"/>
      <c r="FEG224" s="593"/>
      <c r="FEH224" s="593"/>
      <c r="FEI224" s="593"/>
      <c r="FEJ224" s="593"/>
      <c r="FEK224" s="593"/>
      <c r="FEL224" s="593"/>
      <c r="FEM224" s="593"/>
      <c r="FEN224" s="593"/>
      <c r="FEO224" s="593"/>
      <c r="FEP224" s="593"/>
      <c r="FEQ224" s="593"/>
      <c r="FER224" s="593"/>
      <c r="FES224" s="593"/>
      <c r="FET224" s="593"/>
      <c r="FEU224" s="593"/>
      <c r="FEV224" s="593"/>
      <c r="FEW224" s="593"/>
      <c r="FEX224" s="593"/>
      <c r="FEY224" s="593"/>
      <c r="FEZ224" s="593"/>
      <c r="FFA224" s="593"/>
      <c r="FFB224" s="593"/>
      <c r="FFC224" s="593"/>
      <c r="FFD224" s="593"/>
      <c r="FFE224" s="593"/>
      <c r="FFF224" s="593"/>
      <c r="FFG224" s="593"/>
      <c r="FFH224" s="593"/>
      <c r="FFI224" s="593"/>
      <c r="FFJ224" s="593"/>
      <c r="FFK224" s="593"/>
      <c r="FFL224" s="593"/>
      <c r="FFM224" s="593"/>
      <c r="FFN224" s="593"/>
      <c r="FFO224" s="593"/>
      <c r="FFP224" s="593"/>
      <c r="FFQ224" s="593"/>
      <c r="FFR224" s="593"/>
      <c r="FFS224" s="593"/>
      <c r="FFT224" s="593"/>
      <c r="FFU224" s="593"/>
      <c r="FFV224" s="593"/>
      <c r="FFW224" s="593"/>
      <c r="FFX224" s="593"/>
      <c r="FFY224" s="593"/>
      <c r="FFZ224" s="593"/>
      <c r="FGA224" s="593"/>
      <c r="FGB224" s="593"/>
      <c r="FGC224" s="593"/>
      <c r="FGD224" s="593"/>
      <c r="FGE224" s="593"/>
      <c r="FGF224" s="593"/>
      <c r="FGG224" s="593"/>
      <c r="FGH224" s="593"/>
      <c r="FGI224" s="593"/>
      <c r="FGJ224" s="593"/>
      <c r="FGK224" s="593"/>
      <c r="FGL224" s="593"/>
      <c r="FGM224" s="593"/>
      <c r="FGN224" s="593"/>
      <c r="FGO224" s="593"/>
      <c r="FGP224" s="593"/>
      <c r="FGQ224" s="593"/>
      <c r="FGR224" s="593"/>
      <c r="FGS224" s="593"/>
      <c r="FGT224" s="593"/>
      <c r="FGU224" s="593"/>
      <c r="FGV224" s="593"/>
      <c r="FGW224" s="593"/>
      <c r="FGX224" s="593"/>
      <c r="FGY224" s="593"/>
      <c r="FGZ224" s="593"/>
      <c r="FHA224" s="593"/>
      <c r="FHB224" s="593"/>
      <c r="FHC224" s="593"/>
      <c r="FHD224" s="593"/>
      <c r="FHE224" s="593"/>
      <c r="FHF224" s="593"/>
      <c r="FHG224" s="593"/>
      <c r="FHH224" s="593"/>
      <c r="FHI224" s="593"/>
      <c r="FHJ224" s="593"/>
      <c r="FHK224" s="593"/>
      <c r="FHL224" s="593"/>
      <c r="FHM224" s="593"/>
      <c r="FHN224" s="593"/>
      <c r="FHO224" s="593"/>
      <c r="FHP224" s="593"/>
      <c r="FHQ224" s="593"/>
      <c r="FHR224" s="593"/>
      <c r="FHS224" s="593"/>
      <c r="FHT224" s="593"/>
      <c r="FHU224" s="593"/>
      <c r="FHV224" s="593"/>
      <c r="FHW224" s="593"/>
      <c r="FHX224" s="593"/>
      <c r="FHY224" s="593"/>
      <c r="FHZ224" s="593"/>
      <c r="FIA224" s="593"/>
      <c r="FIB224" s="593"/>
      <c r="FIC224" s="593"/>
      <c r="FID224" s="593"/>
      <c r="FIE224" s="593"/>
      <c r="FIF224" s="593"/>
      <c r="FIG224" s="593"/>
      <c r="FIH224" s="593"/>
      <c r="FII224" s="593"/>
      <c r="FIJ224" s="593"/>
      <c r="FIK224" s="593"/>
      <c r="FIL224" s="593"/>
      <c r="FIM224" s="593"/>
      <c r="FIN224" s="593"/>
      <c r="FIO224" s="593"/>
      <c r="FIP224" s="593"/>
      <c r="FIQ224" s="593"/>
      <c r="FIR224" s="593"/>
      <c r="FIS224" s="593"/>
      <c r="FIT224" s="593"/>
      <c r="FIU224" s="593"/>
      <c r="FIV224" s="593"/>
      <c r="FIW224" s="593"/>
      <c r="FIX224" s="593"/>
      <c r="FIY224" s="593"/>
      <c r="FIZ224" s="593"/>
      <c r="FJA224" s="593"/>
      <c r="FJB224" s="593"/>
      <c r="FJC224" s="593"/>
      <c r="FJD224" s="593"/>
      <c r="FJE224" s="593"/>
      <c r="FJF224" s="593"/>
      <c r="FJG224" s="593"/>
      <c r="FJH224" s="593"/>
      <c r="FJI224" s="593"/>
      <c r="FJJ224" s="593"/>
      <c r="FJK224" s="593"/>
      <c r="FJL224" s="593"/>
      <c r="FJM224" s="593"/>
      <c r="FJN224" s="593"/>
      <c r="FJO224" s="593"/>
      <c r="FJP224" s="593"/>
      <c r="FJQ224" s="593"/>
      <c r="FJR224" s="593"/>
      <c r="FJS224" s="593"/>
      <c r="FJT224" s="593"/>
      <c r="FJU224" s="593"/>
      <c r="FJV224" s="593"/>
      <c r="FJW224" s="593"/>
      <c r="FJX224" s="593"/>
      <c r="FJY224" s="593"/>
      <c r="FJZ224" s="593"/>
      <c r="FKA224" s="593"/>
      <c r="FKB224" s="593"/>
      <c r="FKC224" s="593"/>
      <c r="FKD224" s="593"/>
      <c r="FKE224" s="593"/>
      <c r="FKF224" s="593"/>
      <c r="FKG224" s="593"/>
      <c r="FKH224" s="593"/>
      <c r="FKI224" s="593"/>
      <c r="FKJ224" s="593"/>
      <c r="FKK224" s="593"/>
      <c r="FKL224" s="593"/>
      <c r="FKM224" s="593"/>
      <c r="FKN224" s="593"/>
      <c r="FKO224" s="593"/>
      <c r="FKP224" s="593"/>
      <c r="FKQ224" s="593"/>
      <c r="FKR224" s="593"/>
      <c r="FKS224" s="593"/>
      <c r="FKT224" s="593"/>
      <c r="FKU224" s="593"/>
      <c r="FKV224" s="593"/>
      <c r="FKW224" s="593"/>
      <c r="FKX224" s="593"/>
      <c r="FKY224" s="593"/>
      <c r="FKZ224" s="593"/>
      <c r="FLA224" s="593"/>
      <c r="FLB224" s="593"/>
      <c r="FLC224" s="593"/>
      <c r="FLD224" s="593"/>
      <c r="FLE224" s="593"/>
      <c r="FLF224" s="593"/>
      <c r="FLG224" s="593"/>
      <c r="FLH224" s="593"/>
      <c r="FLI224" s="593"/>
      <c r="FLJ224" s="593"/>
      <c r="FLK224" s="593"/>
      <c r="FLL224" s="593"/>
      <c r="FLM224" s="593"/>
      <c r="FLN224" s="593"/>
      <c r="FLO224" s="593"/>
      <c r="FLP224" s="593"/>
      <c r="FLQ224" s="593"/>
      <c r="FLR224" s="593"/>
      <c r="FLS224" s="593"/>
      <c r="FLT224" s="593"/>
      <c r="FLU224" s="593"/>
      <c r="FLV224" s="593"/>
      <c r="FLW224" s="593"/>
      <c r="FLX224" s="593"/>
      <c r="FLY224" s="593"/>
      <c r="FLZ224" s="593"/>
      <c r="FMA224" s="593"/>
      <c r="FMB224" s="593"/>
      <c r="FMC224" s="593"/>
      <c r="FMD224" s="593"/>
      <c r="FME224" s="593"/>
      <c r="FMF224" s="593"/>
      <c r="FMG224" s="593"/>
      <c r="FMH224" s="593"/>
      <c r="FMI224" s="593"/>
      <c r="FMJ224" s="593"/>
      <c r="FMK224" s="593"/>
      <c r="FML224" s="593"/>
      <c r="FMM224" s="593"/>
      <c r="FMN224" s="593"/>
      <c r="FMO224" s="593"/>
      <c r="FMP224" s="593"/>
      <c r="FMQ224" s="593"/>
      <c r="FMR224" s="593"/>
      <c r="FMS224" s="593"/>
      <c r="FMT224" s="593"/>
      <c r="FMU224" s="593"/>
      <c r="FMV224" s="593"/>
      <c r="FMW224" s="593"/>
      <c r="FMX224" s="593"/>
      <c r="FMY224" s="593"/>
      <c r="FMZ224" s="593"/>
      <c r="FNA224" s="593"/>
      <c r="FNB224" s="593"/>
      <c r="FNC224" s="593"/>
      <c r="FND224" s="593"/>
      <c r="FNE224" s="593"/>
      <c r="FNF224" s="593"/>
      <c r="FNG224" s="593"/>
      <c r="FNH224" s="593"/>
      <c r="FNI224" s="593"/>
      <c r="FNJ224" s="593"/>
      <c r="FNK224" s="593"/>
      <c r="FNL224" s="593"/>
      <c r="FNM224" s="593"/>
      <c r="FNN224" s="593"/>
      <c r="FNO224" s="593"/>
      <c r="FNP224" s="593"/>
      <c r="FNQ224" s="593"/>
      <c r="FNR224" s="593"/>
      <c r="FNS224" s="593"/>
      <c r="FNT224" s="593"/>
      <c r="FNU224" s="593"/>
      <c r="FNV224" s="593"/>
      <c r="FNW224" s="593"/>
      <c r="FNX224" s="593"/>
      <c r="FNY224" s="593"/>
      <c r="FNZ224" s="593"/>
      <c r="FOA224" s="593"/>
      <c r="FOB224" s="593"/>
      <c r="FOC224" s="593"/>
      <c r="FOD224" s="593"/>
      <c r="FOE224" s="593"/>
      <c r="FOF224" s="593"/>
      <c r="FOG224" s="593"/>
      <c r="FOH224" s="593"/>
      <c r="FOI224" s="593"/>
      <c r="FOJ224" s="593"/>
      <c r="FOK224" s="593"/>
      <c r="FOL224" s="593"/>
      <c r="FOM224" s="593"/>
      <c r="FON224" s="593"/>
      <c r="FOO224" s="593"/>
      <c r="FOP224" s="593"/>
      <c r="FOQ224" s="593"/>
      <c r="FOR224" s="593"/>
      <c r="FOS224" s="593"/>
      <c r="FOT224" s="593"/>
      <c r="FOU224" s="593"/>
      <c r="FOV224" s="593"/>
      <c r="FOW224" s="593"/>
      <c r="FOX224" s="593"/>
      <c r="FOY224" s="593"/>
      <c r="FOZ224" s="593"/>
      <c r="FPA224" s="593"/>
      <c r="FPB224" s="593"/>
      <c r="FPC224" s="593"/>
      <c r="FPD224" s="593"/>
      <c r="FPE224" s="593"/>
      <c r="FPF224" s="593"/>
      <c r="FPG224" s="593"/>
      <c r="FPH224" s="593"/>
      <c r="FPI224" s="593"/>
      <c r="FPJ224" s="593"/>
      <c r="FPK224" s="593"/>
      <c r="FPL224" s="593"/>
      <c r="FPM224" s="593"/>
      <c r="FPN224" s="593"/>
      <c r="FPO224" s="593"/>
      <c r="FPP224" s="593"/>
      <c r="FPQ224" s="593"/>
      <c r="FPR224" s="593"/>
      <c r="FPS224" s="593"/>
      <c r="FPT224" s="593"/>
      <c r="FPU224" s="593"/>
      <c r="FPV224" s="593"/>
      <c r="FPW224" s="593"/>
      <c r="FPX224" s="593"/>
      <c r="FPY224" s="593"/>
      <c r="FPZ224" s="593"/>
      <c r="FQA224" s="593"/>
      <c r="FQB224" s="593"/>
      <c r="FQC224" s="593"/>
      <c r="FQD224" s="593"/>
      <c r="FQE224" s="593"/>
      <c r="FQF224" s="593"/>
      <c r="FQG224" s="593"/>
      <c r="FQH224" s="593"/>
      <c r="FQI224" s="593"/>
      <c r="FQJ224" s="593"/>
      <c r="FQK224" s="593"/>
      <c r="FQL224" s="593"/>
      <c r="FQM224" s="593"/>
      <c r="FQN224" s="593"/>
      <c r="FQO224" s="593"/>
      <c r="FQP224" s="593"/>
      <c r="FQQ224" s="593"/>
      <c r="FQR224" s="593"/>
      <c r="FQS224" s="593"/>
      <c r="FQT224" s="593"/>
      <c r="FQU224" s="593"/>
      <c r="FQV224" s="593"/>
      <c r="FQW224" s="593"/>
      <c r="FQX224" s="593"/>
      <c r="FQY224" s="593"/>
      <c r="FQZ224" s="593"/>
      <c r="FRA224" s="593"/>
      <c r="FRB224" s="593"/>
      <c r="FRC224" s="593"/>
      <c r="FRD224" s="593"/>
      <c r="FRE224" s="593"/>
      <c r="FRF224" s="593"/>
      <c r="FRG224" s="593"/>
      <c r="FRH224" s="593"/>
      <c r="FRI224" s="593"/>
      <c r="FRJ224" s="593"/>
      <c r="FRK224" s="593"/>
      <c r="FRL224" s="593"/>
      <c r="FRM224" s="593"/>
      <c r="FRN224" s="593"/>
      <c r="FRO224" s="593"/>
      <c r="FRP224" s="593"/>
      <c r="FRQ224" s="593"/>
      <c r="FRR224" s="593"/>
      <c r="FRS224" s="593"/>
      <c r="FRT224" s="593"/>
      <c r="FRU224" s="593"/>
      <c r="FRV224" s="593"/>
      <c r="FRW224" s="593"/>
      <c r="FRX224" s="593"/>
      <c r="FRY224" s="593"/>
      <c r="FRZ224" s="593"/>
      <c r="FSA224" s="593"/>
      <c r="FSB224" s="593"/>
      <c r="FSC224" s="593"/>
      <c r="FSD224" s="593"/>
      <c r="FSE224" s="593"/>
      <c r="FSF224" s="593"/>
      <c r="FSG224" s="593"/>
      <c r="FSH224" s="593"/>
      <c r="FSI224" s="593"/>
      <c r="FSJ224" s="593"/>
      <c r="FSK224" s="593"/>
      <c r="FSL224" s="593"/>
      <c r="FSM224" s="593"/>
      <c r="FSN224" s="593"/>
      <c r="FSO224" s="593"/>
      <c r="FSP224" s="593"/>
      <c r="FSQ224" s="593"/>
      <c r="FSR224" s="593"/>
      <c r="FSS224" s="593"/>
      <c r="FST224" s="593"/>
      <c r="FSU224" s="593"/>
      <c r="FSV224" s="593"/>
      <c r="FSW224" s="593"/>
      <c r="FSX224" s="593"/>
      <c r="FSY224" s="593"/>
      <c r="FSZ224" s="593"/>
      <c r="FTA224" s="593"/>
      <c r="FTB224" s="593"/>
      <c r="FTC224" s="593"/>
      <c r="FTD224" s="593"/>
      <c r="FTE224" s="593"/>
      <c r="FTF224" s="593"/>
      <c r="FTG224" s="593"/>
      <c r="FTH224" s="593"/>
      <c r="FTI224" s="593"/>
      <c r="FTJ224" s="593"/>
      <c r="FTK224" s="593"/>
      <c r="FTL224" s="593"/>
      <c r="FTM224" s="593"/>
      <c r="FTN224" s="593"/>
      <c r="FTO224" s="593"/>
      <c r="FTP224" s="593"/>
      <c r="FTQ224" s="593"/>
      <c r="FTR224" s="593"/>
      <c r="FTS224" s="593"/>
      <c r="FTT224" s="593"/>
      <c r="FTU224" s="593"/>
      <c r="FTV224" s="593"/>
      <c r="FTW224" s="593"/>
      <c r="FTX224" s="593"/>
      <c r="FTY224" s="593"/>
      <c r="FTZ224" s="593"/>
      <c r="FUA224" s="593"/>
      <c r="FUB224" s="593"/>
      <c r="FUC224" s="593"/>
      <c r="FUD224" s="593"/>
      <c r="FUE224" s="593"/>
      <c r="FUF224" s="593"/>
      <c r="FUG224" s="593"/>
      <c r="FUH224" s="593"/>
      <c r="FUI224" s="593"/>
      <c r="FUJ224" s="593"/>
      <c r="FUK224" s="593"/>
      <c r="FUL224" s="593"/>
      <c r="FUM224" s="593"/>
      <c r="FUN224" s="593"/>
      <c r="FUO224" s="593"/>
      <c r="FUP224" s="593"/>
      <c r="FUQ224" s="593"/>
      <c r="FUR224" s="593"/>
      <c r="FUS224" s="593"/>
      <c r="FUT224" s="593"/>
      <c r="FUU224" s="593"/>
      <c r="FUV224" s="593"/>
      <c r="FUW224" s="593"/>
      <c r="FUX224" s="593"/>
      <c r="FUY224" s="593"/>
      <c r="FUZ224" s="593"/>
      <c r="FVA224" s="593"/>
      <c r="FVB224" s="593"/>
      <c r="FVC224" s="593"/>
      <c r="FVD224" s="593"/>
      <c r="FVE224" s="593"/>
      <c r="FVF224" s="593"/>
      <c r="FVG224" s="593"/>
      <c r="FVH224" s="593"/>
      <c r="FVI224" s="593"/>
      <c r="FVJ224" s="593"/>
      <c r="FVK224" s="593"/>
      <c r="FVL224" s="593"/>
      <c r="FVM224" s="593"/>
      <c r="FVN224" s="593"/>
      <c r="FVO224" s="593"/>
      <c r="FVP224" s="593"/>
      <c r="FVQ224" s="593"/>
      <c r="FVR224" s="593"/>
      <c r="FVS224" s="593"/>
      <c r="FVT224" s="593"/>
      <c r="FVU224" s="593"/>
      <c r="FVV224" s="593"/>
      <c r="FVW224" s="593"/>
      <c r="FVX224" s="593"/>
      <c r="FVY224" s="593"/>
      <c r="FVZ224" s="593"/>
      <c r="FWA224" s="593"/>
      <c r="FWB224" s="593"/>
      <c r="FWC224" s="593"/>
      <c r="FWD224" s="593"/>
      <c r="FWE224" s="593"/>
      <c r="FWF224" s="593"/>
      <c r="FWG224" s="593"/>
      <c r="FWH224" s="593"/>
      <c r="FWI224" s="593"/>
      <c r="FWJ224" s="593"/>
      <c r="FWK224" s="593"/>
      <c r="FWL224" s="593"/>
      <c r="FWM224" s="593"/>
      <c r="FWN224" s="593"/>
      <c r="FWO224" s="593"/>
      <c r="FWP224" s="593"/>
      <c r="FWQ224" s="593"/>
      <c r="FWR224" s="593"/>
      <c r="FWS224" s="593"/>
      <c r="FWT224" s="593"/>
      <c r="FWU224" s="593"/>
      <c r="FWV224" s="593"/>
      <c r="FWW224" s="593"/>
      <c r="FWX224" s="593"/>
      <c r="FWY224" s="593"/>
      <c r="FWZ224" s="593"/>
      <c r="FXA224" s="593"/>
      <c r="FXB224" s="593"/>
      <c r="FXC224" s="593"/>
      <c r="FXD224" s="593"/>
      <c r="FXE224" s="593"/>
      <c r="FXF224" s="593"/>
      <c r="FXG224" s="593"/>
      <c r="FXH224" s="593"/>
      <c r="FXI224" s="593"/>
      <c r="FXJ224" s="593"/>
      <c r="FXK224" s="593"/>
      <c r="FXL224" s="593"/>
      <c r="FXM224" s="593"/>
      <c r="FXN224" s="593"/>
      <c r="FXO224" s="593"/>
      <c r="FXP224" s="593"/>
      <c r="FXQ224" s="593"/>
      <c r="FXR224" s="593"/>
      <c r="FXS224" s="593"/>
      <c r="FXT224" s="593"/>
      <c r="FXU224" s="593"/>
      <c r="FXV224" s="593"/>
      <c r="FXW224" s="593"/>
      <c r="FXX224" s="593"/>
      <c r="FXY224" s="593"/>
      <c r="FXZ224" s="593"/>
      <c r="FYA224" s="593"/>
      <c r="FYB224" s="593"/>
      <c r="FYC224" s="593"/>
      <c r="FYD224" s="593"/>
      <c r="FYE224" s="593"/>
      <c r="FYF224" s="593"/>
      <c r="FYG224" s="593"/>
      <c r="FYH224" s="593"/>
      <c r="FYI224" s="593"/>
      <c r="FYJ224" s="593"/>
      <c r="FYK224" s="593"/>
      <c r="FYL224" s="593"/>
      <c r="FYM224" s="593"/>
      <c r="FYN224" s="593"/>
      <c r="FYO224" s="593"/>
      <c r="FYP224" s="593"/>
      <c r="FYQ224" s="593"/>
      <c r="FYR224" s="593"/>
      <c r="FYS224" s="593"/>
      <c r="FYT224" s="593"/>
      <c r="FYU224" s="593"/>
      <c r="FYV224" s="593"/>
      <c r="FYW224" s="593"/>
      <c r="FYX224" s="593"/>
      <c r="FYY224" s="593"/>
      <c r="FYZ224" s="593"/>
      <c r="FZA224" s="593"/>
      <c r="FZB224" s="593"/>
      <c r="FZC224" s="593"/>
      <c r="FZD224" s="593"/>
      <c r="FZE224" s="593"/>
      <c r="FZF224" s="593"/>
      <c r="FZG224" s="593"/>
      <c r="FZH224" s="593"/>
      <c r="FZI224" s="593"/>
      <c r="FZJ224" s="593"/>
      <c r="FZK224" s="593"/>
      <c r="FZL224" s="593"/>
      <c r="FZM224" s="593"/>
      <c r="FZN224" s="593"/>
      <c r="FZO224" s="593"/>
      <c r="FZP224" s="593"/>
      <c r="FZQ224" s="593"/>
      <c r="FZR224" s="593"/>
      <c r="FZS224" s="593"/>
      <c r="FZT224" s="593"/>
      <c r="FZU224" s="593"/>
      <c r="FZV224" s="593"/>
      <c r="FZW224" s="593"/>
      <c r="FZX224" s="593"/>
      <c r="FZY224" s="593"/>
      <c r="FZZ224" s="593"/>
      <c r="GAA224" s="593"/>
      <c r="GAB224" s="593"/>
      <c r="GAC224" s="593"/>
      <c r="GAD224" s="593"/>
      <c r="GAE224" s="593"/>
      <c r="GAF224" s="593"/>
      <c r="GAG224" s="593"/>
      <c r="GAH224" s="593"/>
      <c r="GAI224" s="593"/>
      <c r="GAJ224" s="593"/>
      <c r="GAK224" s="593"/>
      <c r="GAL224" s="593"/>
      <c r="GAM224" s="593"/>
      <c r="GAN224" s="593"/>
      <c r="GAO224" s="593"/>
      <c r="GAP224" s="593"/>
      <c r="GAQ224" s="593"/>
      <c r="GAR224" s="593"/>
      <c r="GAS224" s="593"/>
      <c r="GAT224" s="593"/>
      <c r="GAU224" s="593"/>
      <c r="GAV224" s="593"/>
      <c r="GAW224" s="593"/>
      <c r="GAX224" s="593"/>
      <c r="GAY224" s="593"/>
      <c r="GAZ224" s="593"/>
      <c r="GBA224" s="593"/>
      <c r="GBB224" s="593"/>
      <c r="GBC224" s="593"/>
      <c r="GBD224" s="593"/>
      <c r="GBE224" s="593"/>
      <c r="GBF224" s="593"/>
      <c r="GBG224" s="593"/>
      <c r="GBH224" s="593"/>
      <c r="GBI224" s="593"/>
      <c r="GBJ224" s="593"/>
      <c r="GBK224" s="593"/>
      <c r="GBL224" s="593"/>
      <c r="GBM224" s="593"/>
      <c r="GBN224" s="593"/>
      <c r="GBO224" s="593"/>
      <c r="GBP224" s="593"/>
      <c r="GBQ224" s="593"/>
      <c r="GBR224" s="593"/>
      <c r="GBS224" s="593"/>
      <c r="GBT224" s="593"/>
      <c r="GBU224" s="593"/>
      <c r="GBV224" s="593"/>
      <c r="GBW224" s="593"/>
      <c r="GBX224" s="593"/>
      <c r="GBY224" s="593"/>
      <c r="GBZ224" s="593"/>
      <c r="GCA224" s="593"/>
      <c r="GCB224" s="593"/>
      <c r="GCC224" s="593"/>
      <c r="GCD224" s="593"/>
      <c r="GCE224" s="593"/>
      <c r="GCF224" s="593"/>
      <c r="GCG224" s="593"/>
      <c r="GCH224" s="593"/>
      <c r="GCI224" s="593"/>
      <c r="GCJ224" s="593"/>
      <c r="GCK224" s="593"/>
      <c r="GCL224" s="593"/>
      <c r="GCM224" s="593"/>
      <c r="GCN224" s="593"/>
      <c r="GCO224" s="593"/>
      <c r="GCP224" s="593"/>
      <c r="GCQ224" s="593"/>
      <c r="GCR224" s="593"/>
      <c r="GCS224" s="593"/>
      <c r="GCT224" s="593"/>
      <c r="GCU224" s="593"/>
      <c r="GCV224" s="593"/>
      <c r="GCW224" s="593"/>
      <c r="GCX224" s="593"/>
      <c r="GCY224" s="593"/>
      <c r="GCZ224" s="593"/>
      <c r="GDA224" s="593"/>
      <c r="GDB224" s="593"/>
      <c r="GDC224" s="593"/>
      <c r="GDD224" s="593"/>
      <c r="GDE224" s="593"/>
      <c r="GDF224" s="593"/>
      <c r="GDG224" s="593"/>
      <c r="GDH224" s="593"/>
      <c r="GDI224" s="593"/>
      <c r="GDJ224" s="593"/>
      <c r="GDK224" s="593"/>
      <c r="GDL224" s="593"/>
      <c r="GDM224" s="593"/>
      <c r="GDN224" s="593"/>
      <c r="GDO224" s="593"/>
      <c r="GDP224" s="593"/>
      <c r="GDQ224" s="593"/>
      <c r="GDR224" s="593"/>
      <c r="GDS224" s="593"/>
      <c r="GDT224" s="593"/>
      <c r="GDU224" s="593"/>
      <c r="GDV224" s="593"/>
      <c r="GDW224" s="593"/>
      <c r="GDX224" s="593"/>
      <c r="GDY224" s="593"/>
      <c r="GDZ224" s="593"/>
      <c r="GEA224" s="593"/>
      <c r="GEB224" s="593"/>
      <c r="GEC224" s="593"/>
      <c r="GED224" s="593"/>
      <c r="GEE224" s="593"/>
      <c r="GEF224" s="593"/>
      <c r="GEG224" s="593"/>
      <c r="GEH224" s="593"/>
      <c r="GEI224" s="593"/>
      <c r="GEJ224" s="593"/>
      <c r="GEK224" s="593"/>
      <c r="GEL224" s="593"/>
      <c r="GEM224" s="593"/>
      <c r="GEN224" s="593"/>
      <c r="GEO224" s="593"/>
      <c r="GEP224" s="593"/>
      <c r="GEQ224" s="593"/>
      <c r="GER224" s="593"/>
      <c r="GES224" s="593"/>
      <c r="GET224" s="593"/>
      <c r="GEU224" s="593"/>
      <c r="GEV224" s="593"/>
      <c r="GEW224" s="593"/>
      <c r="GEX224" s="593"/>
      <c r="GEY224" s="593"/>
      <c r="GEZ224" s="593"/>
      <c r="GFA224" s="593"/>
      <c r="GFB224" s="593"/>
      <c r="GFC224" s="593"/>
      <c r="GFD224" s="593"/>
      <c r="GFE224" s="593"/>
      <c r="GFF224" s="593"/>
      <c r="GFG224" s="593"/>
      <c r="GFH224" s="593"/>
      <c r="GFI224" s="593"/>
      <c r="GFJ224" s="593"/>
      <c r="GFK224" s="593"/>
      <c r="GFL224" s="593"/>
      <c r="GFM224" s="593"/>
      <c r="GFN224" s="593"/>
      <c r="GFO224" s="593"/>
      <c r="GFP224" s="593"/>
      <c r="GFQ224" s="593"/>
      <c r="GFR224" s="593"/>
      <c r="GFS224" s="593"/>
      <c r="GFT224" s="593"/>
      <c r="GFU224" s="593"/>
      <c r="GFV224" s="593"/>
      <c r="GFW224" s="593"/>
      <c r="GFX224" s="593"/>
      <c r="GFY224" s="593"/>
      <c r="GFZ224" s="593"/>
      <c r="GGA224" s="593"/>
      <c r="GGB224" s="593"/>
      <c r="GGC224" s="593"/>
      <c r="GGD224" s="593"/>
      <c r="GGE224" s="593"/>
      <c r="GGF224" s="593"/>
      <c r="GGG224" s="593"/>
      <c r="GGH224" s="593"/>
      <c r="GGI224" s="593"/>
      <c r="GGJ224" s="593"/>
      <c r="GGK224" s="593"/>
      <c r="GGL224" s="593"/>
      <c r="GGM224" s="593"/>
      <c r="GGN224" s="593"/>
      <c r="GGO224" s="593"/>
      <c r="GGP224" s="593"/>
      <c r="GGQ224" s="593"/>
      <c r="GGR224" s="593"/>
      <c r="GGS224" s="593"/>
      <c r="GGT224" s="593"/>
      <c r="GGU224" s="593"/>
      <c r="GGV224" s="593"/>
      <c r="GGW224" s="593"/>
      <c r="GGX224" s="593"/>
      <c r="GGY224" s="593"/>
      <c r="GGZ224" s="593"/>
      <c r="GHA224" s="593"/>
      <c r="GHB224" s="593"/>
      <c r="GHC224" s="593"/>
      <c r="GHD224" s="593"/>
      <c r="GHE224" s="593"/>
      <c r="GHF224" s="593"/>
      <c r="GHG224" s="593"/>
      <c r="GHH224" s="593"/>
      <c r="GHI224" s="593"/>
      <c r="GHJ224" s="593"/>
      <c r="GHK224" s="593"/>
      <c r="GHL224" s="593"/>
      <c r="GHM224" s="593"/>
      <c r="GHN224" s="593"/>
      <c r="GHO224" s="593"/>
      <c r="GHP224" s="593"/>
      <c r="GHQ224" s="593"/>
      <c r="GHR224" s="593"/>
      <c r="GHS224" s="593"/>
      <c r="GHT224" s="593"/>
      <c r="GHU224" s="593"/>
      <c r="GHV224" s="593"/>
      <c r="GHW224" s="593"/>
      <c r="GHX224" s="593"/>
      <c r="GHY224" s="593"/>
      <c r="GHZ224" s="593"/>
      <c r="GIA224" s="593"/>
      <c r="GIB224" s="593"/>
      <c r="GIC224" s="593"/>
      <c r="GID224" s="593"/>
      <c r="GIE224" s="593"/>
      <c r="GIF224" s="593"/>
      <c r="GIG224" s="593"/>
      <c r="GIH224" s="593"/>
      <c r="GII224" s="593"/>
      <c r="GIJ224" s="593"/>
      <c r="GIK224" s="593"/>
      <c r="GIL224" s="593"/>
      <c r="GIM224" s="593"/>
      <c r="GIN224" s="593"/>
      <c r="GIO224" s="593"/>
      <c r="GIP224" s="593"/>
      <c r="GIQ224" s="593"/>
      <c r="GIR224" s="593"/>
      <c r="GIS224" s="593"/>
      <c r="GIT224" s="593"/>
      <c r="GIU224" s="593"/>
      <c r="GIV224" s="593"/>
      <c r="GIW224" s="593"/>
      <c r="GIX224" s="593"/>
      <c r="GIY224" s="593"/>
      <c r="GIZ224" s="593"/>
      <c r="GJA224" s="593"/>
      <c r="GJB224" s="593"/>
      <c r="GJC224" s="593"/>
      <c r="GJD224" s="593"/>
      <c r="GJE224" s="593"/>
      <c r="GJF224" s="593"/>
      <c r="GJG224" s="593"/>
      <c r="GJH224" s="593"/>
      <c r="GJI224" s="593"/>
      <c r="GJJ224" s="593"/>
      <c r="GJK224" s="593"/>
      <c r="GJL224" s="593"/>
      <c r="GJM224" s="593"/>
      <c r="GJN224" s="593"/>
      <c r="GJO224" s="593"/>
      <c r="GJP224" s="593"/>
      <c r="GJQ224" s="593"/>
      <c r="GJR224" s="593"/>
      <c r="GJS224" s="593"/>
      <c r="GJT224" s="593"/>
      <c r="GJU224" s="593"/>
      <c r="GJV224" s="593"/>
      <c r="GJW224" s="593"/>
      <c r="GJX224" s="593"/>
      <c r="GJY224" s="593"/>
      <c r="GJZ224" s="593"/>
      <c r="GKA224" s="593"/>
      <c r="GKB224" s="593"/>
      <c r="GKC224" s="593"/>
      <c r="GKD224" s="593"/>
      <c r="GKE224" s="593"/>
      <c r="GKF224" s="593"/>
      <c r="GKG224" s="593"/>
      <c r="GKH224" s="593"/>
      <c r="GKI224" s="593"/>
      <c r="GKJ224" s="593"/>
      <c r="GKK224" s="593"/>
      <c r="GKL224" s="593"/>
      <c r="GKM224" s="593"/>
      <c r="GKN224" s="593"/>
      <c r="GKO224" s="593"/>
      <c r="GKP224" s="593"/>
      <c r="GKQ224" s="593"/>
      <c r="GKR224" s="593"/>
      <c r="GKS224" s="593"/>
      <c r="GKT224" s="593"/>
      <c r="GKU224" s="593"/>
      <c r="GKV224" s="593"/>
      <c r="GKW224" s="593"/>
      <c r="GKX224" s="593"/>
      <c r="GKY224" s="593"/>
      <c r="GKZ224" s="593"/>
      <c r="GLA224" s="593"/>
      <c r="GLB224" s="593"/>
      <c r="GLC224" s="593"/>
      <c r="GLD224" s="593"/>
      <c r="GLE224" s="593"/>
      <c r="GLF224" s="593"/>
      <c r="GLG224" s="593"/>
      <c r="GLH224" s="593"/>
      <c r="GLI224" s="593"/>
      <c r="GLJ224" s="593"/>
      <c r="GLK224" s="593"/>
      <c r="GLL224" s="593"/>
      <c r="GLM224" s="593"/>
      <c r="GLN224" s="593"/>
      <c r="GLO224" s="593"/>
      <c r="GLP224" s="593"/>
      <c r="GLQ224" s="593"/>
      <c r="GLR224" s="593"/>
      <c r="GLS224" s="593"/>
      <c r="GLT224" s="593"/>
      <c r="GLU224" s="593"/>
      <c r="GLV224" s="593"/>
      <c r="GLW224" s="593"/>
      <c r="GLX224" s="593"/>
      <c r="GLY224" s="593"/>
      <c r="GLZ224" s="593"/>
      <c r="GMA224" s="593"/>
      <c r="GMB224" s="593"/>
      <c r="GMC224" s="593"/>
      <c r="GMD224" s="593"/>
      <c r="GME224" s="593"/>
      <c r="GMF224" s="593"/>
      <c r="GMG224" s="593"/>
      <c r="GMH224" s="593"/>
      <c r="GMI224" s="593"/>
      <c r="GMJ224" s="593"/>
      <c r="GMK224" s="593"/>
      <c r="GML224" s="593"/>
      <c r="GMM224" s="593"/>
      <c r="GMN224" s="593"/>
      <c r="GMO224" s="593"/>
      <c r="GMP224" s="593"/>
      <c r="GMQ224" s="593"/>
      <c r="GMR224" s="593"/>
      <c r="GMS224" s="593"/>
      <c r="GMT224" s="593"/>
      <c r="GMU224" s="593"/>
      <c r="GMV224" s="593"/>
      <c r="GMW224" s="593"/>
      <c r="GMX224" s="593"/>
      <c r="GMY224" s="593"/>
      <c r="GMZ224" s="593"/>
      <c r="GNA224" s="593"/>
      <c r="GNB224" s="593"/>
      <c r="GNC224" s="593"/>
      <c r="GND224" s="593"/>
      <c r="GNE224" s="593"/>
      <c r="GNF224" s="593"/>
      <c r="GNG224" s="593"/>
      <c r="GNH224" s="593"/>
      <c r="GNI224" s="593"/>
      <c r="GNJ224" s="593"/>
      <c r="GNK224" s="593"/>
      <c r="GNL224" s="593"/>
      <c r="GNM224" s="593"/>
      <c r="GNN224" s="593"/>
      <c r="GNO224" s="593"/>
      <c r="GNP224" s="593"/>
      <c r="GNQ224" s="593"/>
      <c r="GNR224" s="593"/>
      <c r="GNS224" s="593"/>
      <c r="GNT224" s="593"/>
      <c r="GNU224" s="593"/>
      <c r="GNV224" s="593"/>
      <c r="GNW224" s="593"/>
      <c r="GNX224" s="593"/>
      <c r="GNY224" s="593"/>
      <c r="GNZ224" s="593"/>
      <c r="GOA224" s="593"/>
      <c r="GOB224" s="593"/>
      <c r="GOC224" s="593"/>
      <c r="GOD224" s="593"/>
      <c r="GOE224" s="593"/>
      <c r="GOF224" s="593"/>
      <c r="GOG224" s="593"/>
      <c r="GOH224" s="593"/>
      <c r="GOI224" s="593"/>
      <c r="GOJ224" s="593"/>
      <c r="GOK224" s="593"/>
      <c r="GOL224" s="593"/>
      <c r="GOM224" s="593"/>
      <c r="GON224" s="593"/>
      <c r="GOO224" s="593"/>
      <c r="GOP224" s="593"/>
      <c r="GOQ224" s="593"/>
      <c r="GOR224" s="593"/>
      <c r="GOS224" s="593"/>
      <c r="GOT224" s="593"/>
      <c r="GOU224" s="593"/>
      <c r="GOV224" s="593"/>
      <c r="GOW224" s="593"/>
      <c r="GOX224" s="593"/>
      <c r="GOY224" s="593"/>
      <c r="GOZ224" s="593"/>
      <c r="GPA224" s="593"/>
      <c r="GPB224" s="593"/>
      <c r="GPC224" s="593"/>
      <c r="GPD224" s="593"/>
      <c r="GPE224" s="593"/>
      <c r="GPF224" s="593"/>
      <c r="GPG224" s="593"/>
      <c r="GPH224" s="593"/>
      <c r="GPI224" s="593"/>
      <c r="GPJ224" s="593"/>
      <c r="GPK224" s="593"/>
      <c r="GPL224" s="593"/>
      <c r="GPM224" s="593"/>
      <c r="GPN224" s="593"/>
      <c r="GPO224" s="593"/>
      <c r="GPP224" s="593"/>
      <c r="GPQ224" s="593"/>
      <c r="GPR224" s="593"/>
      <c r="GPS224" s="593"/>
      <c r="GPT224" s="593"/>
      <c r="GPU224" s="593"/>
      <c r="GPV224" s="593"/>
      <c r="GPW224" s="593"/>
      <c r="GPX224" s="593"/>
      <c r="GPY224" s="593"/>
      <c r="GPZ224" s="593"/>
      <c r="GQA224" s="593"/>
      <c r="GQB224" s="593"/>
      <c r="GQC224" s="593"/>
      <c r="GQD224" s="593"/>
      <c r="GQE224" s="593"/>
      <c r="GQF224" s="593"/>
      <c r="GQG224" s="593"/>
      <c r="GQH224" s="593"/>
      <c r="GQI224" s="593"/>
      <c r="GQJ224" s="593"/>
      <c r="GQK224" s="593"/>
      <c r="GQL224" s="593"/>
      <c r="GQM224" s="593"/>
      <c r="GQN224" s="593"/>
      <c r="GQO224" s="593"/>
      <c r="GQP224" s="593"/>
      <c r="GQQ224" s="593"/>
      <c r="GQR224" s="593"/>
      <c r="GQS224" s="593"/>
      <c r="GQT224" s="593"/>
      <c r="GQU224" s="593"/>
      <c r="GQV224" s="593"/>
      <c r="GQW224" s="593"/>
      <c r="GQX224" s="593"/>
      <c r="GQY224" s="593"/>
      <c r="GQZ224" s="593"/>
      <c r="GRA224" s="593"/>
      <c r="GRB224" s="593"/>
      <c r="GRC224" s="593"/>
      <c r="GRD224" s="593"/>
      <c r="GRE224" s="593"/>
      <c r="GRF224" s="593"/>
      <c r="GRG224" s="593"/>
      <c r="GRH224" s="593"/>
      <c r="GRI224" s="593"/>
      <c r="GRJ224" s="593"/>
      <c r="GRK224" s="593"/>
      <c r="GRL224" s="593"/>
      <c r="GRM224" s="593"/>
      <c r="GRN224" s="593"/>
      <c r="GRO224" s="593"/>
      <c r="GRP224" s="593"/>
      <c r="GRQ224" s="593"/>
      <c r="GRR224" s="593"/>
      <c r="GRS224" s="593"/>
      <c r="GRT224" s="593"/>
      <c r="GRU224" s="593"/>
      <c r="GRV224" s="593"/>
      <c r="GRW224" s="593"/>
      <c r="GRX224" s="593"/>
      <c r="GRY224" s="593"/>
      <c r="GRZ224" s="593"/>
      <c r="GSA224" s="593"/>
      <c r="GSB224" s="593"/>
      <c r="GSC224" s="593"/>
      <c r="GSD224" s="593"/>
      <c r="GSE224" s="593"/>
      <c r="GSF224" s="593"/>
      <c r="GSG224" s="593"/>
      <c r="GSH224" s="593"/>
      <c r="GSI224" s="593"/>
      <c r="GSJ224" s="593"/>
      <c r="GSK224" s="593"/>
      <c r="GSL224" s="593"/>
      <c r="GSM224" s="593"/>
      <c r="GSN224" s="593"/>
      <c r="GSO224" s="593"/>
      <c r="GSP224" s="593"/>
      <c r="GSQ224" s="593"/>
      <c r="GSR224" s="593"/>
      <c r="GSS224" s="593"/>
      <c r="GST224" s="593"/>
      <c r="GSU224" s="593"/>
      <c r="GSV224" s="593"/>
      <c r="GSW224" s="593"/>
      <c r="GSX224" s="593"/>
      <c r="GSY224" s="593"/>
      <c r="GSZ224" s="593"/>
      <c r="GTA224" s="593"/>
      <c r="GTB224" s="593"/>
      <c r="GTC224" s="593"/>
      <c r="GTD224" s="593"/>
      <c r="GTE224" s="593"/>
      <c r="GTF224" s="593"/>
      <c r="GTG224" s="593"/>
      <c r="GTH224" s="593"/>
      <c r="GTI224" s="593"/>
      <c r="GTJ224" s="593"/>
      <c r="GTK224" s="593"/>
      <c r="GTL224" s="593"/>
      <c r="GTM224" s="593"/>
      <c r="GTN224" s="593"/>
      <c r="GTO224" s="593"/>
      <c r="GTP224" s="593"/>
      <c r="GTQ224" s="593"/>
      <c r="GTR224" s="593"/>
      <c r="GTS224" s="593"/>
      <c r="GTT224" s="593"/>
      <c r="GTU224" s="593"/>
      <c r="GTV224" s="593"/>
      <c r="GTW224" s="593"/>
      <c r="GTX224" s="593"/>
      <c r="GTY224" s="593"/>
      <c r="GTZ224" s="593"/>
      <c r="GUA224" s="593"/>
      <c r="GUB224" s="593"/>
      <c r="GUC224" s="593"/>
      <c r="GUD224" s="593"/>
      <c r="GUE224" s="593"/>
      <c r="GUF224" s="593"/>
      <c r="GUG224" s="593"/>
      <c r="GUH224" s="593"/>
      <c r="GUI224" s="593"/>
      <c r="GUJ224" s="593"/>
      <c r="GUK224" s="593"/>
      <c r="GUL224" s="593"/>
      <c r="GUM224" s="593"/>
      <c r="GUN224" s="593"/>
      <c r="GUO224" s="593"/>
      <c r="GUP224" s="593"/>
      <c r="GUQ224" s="593"/>
      <c r="GUR224" s="593"/>
      <c r="GUS224" s="593"/>
      <c r="GUT224" s="593"/>
      <c r="GUU224" s="593"/>
      <c r="GUV224" s="593"/>
      <c r="GUW224" s="593"/>
      <c r="GUX224" s="593"/>
      <c r="GUY224" s="593"/>
      <c r="GUZ224" s="593"/>
      <c r="GVA224" s="593"/>
      <c r="GVB224" s="593"/>
      <c r="GVC224" s="593"/>
      <c r="GVD224" s="593"/>
      <c r="GVE224" s="593"/>
      <c r="GVF224" s="593"/>
      <c r="GVG224" s="593"/>
      <c r="GVH224" s="593"/>
      <c r="GVI224" s="593"/>
      <c r="GVJ224" s="593"/>
      <c r="GVK224" s="593"/>
      <c r="GVL224" s="593"/>
      <c r="GVM224" s="593"/>
      <c r="GVN224" s="593"/>
      <c r="GVO224" s="593"/>
      <c r="GVP224" s="593"/>
      <c r="GVQ224" s="593"/>
      <c r="GVR224" s="593"/>
      <c r="GVS224" s="593"/>
      <c r="GVT224" s="593"/>
      <c r="GVU224" s="593"/>
      <c r="GVV224" s="593"/>
      <c r="GVW224" s="593"/>
      <c r="GVX224" s="593"/>
      <c r="GVY224" s="593"/>
      <c r="GVZ224" s="593"/>
      <c r="GWA224" s="593"/>
      <c r="GWB224" s="593"/>
      <c r="GWC224" s="593"/>
      <c r="GWD224" s="593"/>
      <c r="GWE224" s="593"/>
      <c r="GWF224" s="593"/>
      <c r="GWG224" s="593"/>
      <c r="GWH224" s="593"/>
      <c r="GWI224" s="593"/>
      <c r="GWJ224" s="593"/>
      <c r="GWK224" s="593"/>
      <c r="GWL224" s="593"/>
      <c r="GWM224" s="593"/>
      <c r="GWN224" s="593"/>
      <c r="GWO224" s="593"/>
      <c r="GWP224" s="593"/>
      <c r="GWQ224" s="593"/>
      <c r="GWR224" s="593"/>
      <c r="GWS224" s="593"/>
      <c r="GWT224" s="593"/>
      <c r="GWU224" s="593"/>
      <c r="GWV224" s="593"/>
      <c r="GWW224" s="593"/>
      <c r="GWX224" s="593"/>
      <c r="GWY224" s="593"/>
      <c r="GWZ224" s="593"/>
      <c r="GXA224" s="593"/>
      <c r="GXB224" s="593"/>
      <c r="GXC224" s="593"/>
      <c r="GXD224" s="593"/>
      <c r="GXE224" s="593"/>
      <c r="GXF224" s="593"/>
      <c r="GXG224" s="593"/>
      <c r="GXH224" s="593"/>
      <c r="GXI224" s="593"/>
      <c r="GXJ224" s="593"/>
      <c r="GXK224" s="593"/>
      <c r="GXL224" s="593"/>
      <c r="GXM224" s="593"/>
      <c r="GXN224" s="593"/>
      <c r="GXO224" s="593"/>
      <c r="GXP224" s="593"/>
      <c r="GXQ224" s="593"/>
      <c r="GXR224" s="593"/>
      <c r="GXS224" s="593"/>
      <c r="GXT224" s="593"/>
      <c r="GXU224" s="593"/>
      <c r="GXV224" s="593"/>
      <c r="GXW224" s="593"/>
      <c r="GXX224" s="593"/>
      <c r="GXY224" s="593"/>
      <c r="GXZ224" s="593"/>
      <c r="GYA224" s="593"/>
      <c r="GYB224" s="593"/>
      <c r="GYC224" s="593"/>
      <c r="GYD224" s="593"/>
      <c r="GYE224" s="593"/>
      <c r="GYF224" s="593"/>
      <c r="GYG224" s="593"/>
      <c r="GYH224" s="593"/>
      <c r="GYI224" s="593"/>
      <c r="GYJ224" s="593"/>
      <c r="GYK224" s="593"/>
      <c r="GYL224" s="593"/>
      <c r="GYM224" s="593"/>
      <c r="GYN224" s="593"/>
      <c r="GYO224" s="593"/>
      <c r="GYP224" s="593"/>
      <c r="GYQ224" s="593"/>
      <c r="GYR224" s="593"/>
      <c r="GYS224" s="593"/>
      <c r="GYT224" s="593"/>
      <c r="GYU224" s="593"/>
      <c r="GYV224" s="593"/>
      <c r="GYW224" s="593"/>
      <c r="GYX224" s="593"/>
      <c r="GYY224" s="593"/>
      <c r="GYZ224" s="593"/>
      <c r="GZA224" s="593"/>
      <c r="GZB224" s="593"/>
      <c r="GZC224" s="593"/>
      <c r="GZD224" s="593"/>
      <c r="GZE224" s="593"/>
      <c r="GZF224" s="593"/>
      <c r="GZG224" s="593"/>
      <c r="GZH224" s="593"/>
      <c r="GZI224" s="593"/>
      <c r="GZJ224" s="593"/>
      <c r="GZK224" s="593"/>
      <c r="GZL224" s="593"/>
      <c r="GZM224" s="593"/>
      <c r="GZN224" s="593"/>
      <c r="GZO224" s="593"/>
      <c r="GZP224" s="593"/>
      <c r="GZQ224" s="593"/>
      <c r="GZR224" s="593"/>
      <c r="GZS224" s="593"/>
      <c r="GZT224" s="593"/>
      <c r="GZU224" s="593"/>
      <c r="GZV224" s="593"/>
      <c r="GZW224" s="593"/>
      <c r="GZX224" s="593"/>
      <c r="GZY224" s="593"/>
      <c r="GZZ224" s="593"/>
      <c r="HAA224" s="593"/>
      <c r="HAB224" s="593"/>
      <c r="HAC224" s="593"/>
      <c r="HAD224" s="593"/>
      <c r="HAE224" s="593"/>
      <c r="HAF224" s="593"/>
      <c r="HAG224" s="593"/>
      <c r="HAH224" s="593"/>
      <c r="HAI224" s="593"/>
      <c r="HAJ224" s="593"/>
      <c r="HAK224" s="593"/>
      <c r="HAL224" s="593"/>
      <c r="HAM224" s="593"/>
      <c r="HAN224" s="593"/>
      <c r="HAO224" s="593"/>
      <c r="HAP224" s="593"/>
      <c r="HAQ224" s="593"/>
      <c r="HAR224" s="593"/>
      <c r="HAS224" s="593"/>
      <c r="HAT224" s="593"/>
      <c r="HAU224" s="593"/>
      <c r="HAV224" s="593"/>
      <c r="HAW224" s="593"/>
      <c r="HAX224" s="593"/>
      <c r="HAY224" s="593"/>
      <c r="HAZ224" s="593"/>
      <c r="HBA224" s="593"/>
      <c r="HBB224" s="593"/>
      <c r="HBC224" s="593"/>
      <c r="HBD224" s="593"/>
      <c r="HBE224" s="593"/>
      <c r="HBF224" s="593"/>
      <c r="HBG224" s="593"/>
      <c r="HBH224" s="593"/>
      <c r="HBI224" s="593"/>
      <c r="HBJ224" s="593"/>
      <c r="HBK224" s="593"/>
      <c r="HBL224" s="593"/>
      <c r="HBM224" s="593"/>
      <c r="HBN224" s="593"/>
      <c r="HBO224" s="593"/>
      <c r="HBP224" s="593"/>
      <c r="HBQ224" s="593"/>
      <c r="HBR224" s="593"/>
      <c r="HBS224" s="593"/>
      <c r="HBT224" s="593"/>
      <c r="HBU224" s="593"/>
      <c r="HBV224" s="593"/>
      <c r="HBW224" s="593"/>
      <c r="HBX224" s="593"/>
      <c r="HBY224" s="593"/>
      <c r="HBZ224" s="593"/>
      <c r="HCA224" s="593"/>
      <c r="HCB224" s="593"/>
      <c r="HCC224" s="593"/>
      <c r="HCD224" s="593"/>
      <c r="HCE224" s="593"/>
      <c r="HCF224" s="593"/>
      <c r="HCG224" s="593"/>
      <c r="HCH224" s="593"/>
      <c r="HCI224" s="593"/>
      <c r="HCJ224" s="593"/>
      <c r="HCK224" s="593"/>
      <c r="HCL224" s="593"/>
      <c r="HCM224" s="593"/>
      <c r="HCN224" s="593"/>
      <c r="HCO224" s="593"/>
      <c r="HCP224" s="593"/>
      <c r="HCQ224" s="593"/>
      <c r="HCR224" s="593"/>
      <c r="HCS224" s="593"/>
      <c r="HCT224" s="593"/>
      <c r="HCU224" s="593"/>
      <c r="HCV224" s="593"/>
      <c r="HCW224" s="593"/>
      <c r="HCX224" s="593"/>
      <c r="HCY224" s="593"/>
      <c r="HCZ224" s="593"/>
      <c r="HDA224" s="593"/>
      <c r="HDB224" s="593"/>
      <c r="HDC224" s="593"/>
      <c r="HDD224" s="593"/>
      <c r="HDE224" s="593"/>
      <c r="HDF224" s="593"/>
      <c r="HDG224" s="593"/>
      <c r="HDH224" s="593"/>
      <c r="HDI224" s="593"/>
      <c r="HDJ224" s="593"/>
      <c r="HDK224" s="593"/>
      <c r="HDL224" s="593"/>
      <c r="HDM224" s="593"/>
      <c r="HDN224" s="593"/>
      <c r="HDO224" s="593"/>
      <c r="HDP224" s="593"/>
      <c r="HDQ224" s="593"/>
      <c r="HDR224" s="593"/>
      <c r="HDS224" s="593"/>
      <c r="HDT224" s="593"/>
      <c r="HDU224" s="593"/>
      <c r="HDV224" s="593"/>
      <c r="HDW224" s="593"/>
      <c r="HDX224" s="593"/>
      <c r="HDY224" s="593"/>
      <c r="HDZ224" s="593"/>
      <c r="HEA224" s="593"/>
      <c r="HEB224" s="593"/>
      <c r="HEC224" s="593"/>
      <c r="HED224" s="593"/>
      <c r="HEE224" s="593"/>
      <c r="HEF224" s="593"/>
      <c r="HEG224" s="593"/>
      <c r="HEH224" s="593"/>
      <c r="HEI224" s="593"/>
      <c r="HEJ224" s="593"/>
      <c r="HEK224" s="593"/>
      <c r="HEL224" s="593"/>
      <c r="HEM224" s="593"/>
      <c r="HEN224" s="593"/>
      <c r="HEO224" s="593"/>
      <c r="HEP224" s="593"/>
      <c r="HEQ224" s="593"/>
      <c r="HER224" s="593"/>
      <c r="HES224" s="593"/>
      <c r="HET224" s="593"/>
      <c r="HEU224" s="593"/>
      <c r="HEV224" s="593"/>
      <c r="HEW224" s="593"/>
      <c r="HEX224" s="593"/>
      <c r="HEY224" s="593"/>
      <c r="HEZ224" s="593"/>
      <c r="HFA224" s="593"/>
      <c r="HFB224" s="593"/>
      <c r="HFC224" s="593"/>
      <c r="HFD224" s="593"/>
      <c r="HFE224" s="593"/>
      <c r="HFF224" s="593"/>
      <c r="HFG224" s="593"/>
      <c r="HFH224" s="593"/>
      <c r="HFI224" s="593"/>
      <c r="HFJ224" s="593"/>
      <c r="HFK224" s="593"/>
      <c r="HFL224" s="593"/>
      <c r="HFM224" s="593"/>
      <c r="HFN224" s="593"/>
      <c r="HFO224" s="593"/>
      <c r="HFP224" s="593"/>
      <c r="HFQ224" s="593"/>
      <c r="HFR224" s="593"/>
      <c r="HFS224" s="593"/>
      <c r="HFT224" s="593"/>
      <c r="HFU224" s="593"/>
      <c r="HFV224" s="593"/>
      <c r="HFW224" s="593"/>
      <c r="HFX224" s="593"/>
      <c r="HFY224" s="593"/>
      <c r="HFZ224" s="593"/>
      <c r="HGA224" s="593"/>
      <c r="HGB224" s="593"/>
      <c r="HGC224" s="593"/>
      <c r="HGD224" s="593"/>
      <c r="HGE224" s="593"/>
      <c r="HGF224" s="593"/>
      <c r="HGG224" s="593"/>
      <c r="HGH224" s="593"/>
      <c r="HGI224" s="593"/>
      <c r="HGJ224" s="593"/>
      <c r="HGK224" s="593"/>
      <c r="HGL224" s="593"/>
      <c r="HGM224" s="593"/>
      <c r="HGN224" s="593"/>
      <c r="HGO224" s="593"/>
      <c r="HGP224" s="593"/>
      <c r="HGQ224" s="593"/>
      <c r="HGR224" s="593"/>
      <c r="HGS224" s="593"/>
      <c r="HGT224" s="593"/>
      <c r="HGU224" s="593"/>
      <c r="HGV224" s="593"/>
      <c r="HGW224" s="593"/>
      <c r="HGX224" s="593"/>
      <c r="HGY224" s="593"/>
      <c r="HGZ224" s="593"/>
      <c r="HHA224" s="593"/>
      <c r="HHB224" s="593"/>
      <c r="HHC224" s="593"/>
      <c r="HHD224" s="593"/>
      <c r="HHE224" s="593"/>
      <c r="HHF224" s="593"/>
      <c r="HHG224" s="593"/>
      <c r="HHH224" s="593"/>
      <c r="HHI224" s="593"/>
      <c r="HHJ224" s="593"/>
      <c r="HHK224" s="593"/>
      <c r="HHL224" s="593"/>
      <c r="HHM224" s="593"/>
      <c r="HHN224" s="593"/>
      <c r="HHO224" s="593"/>
      <c r="HHP224" s="593"/>
      <c r="HHQ224" s="593"/>
      <c r="HHR224" s="593"/>
      <c r="HHS224" s="593"/>
      <c r="HHT224" s="593"/>
      <c r="HHU224" s="593"/>
      <c r="HHV224" s="593"/>
      <c r="HHW224" s="593"/>
      <c r="HHX224" s="593"/>
      <c r="HHY224" s="593"/>
      <c r="HHZ224" s="593"/>
      <c r="HIA224" s="593"/>
      <c r="HIB224" s="593"/>
      <c r="HIC224" s="593"/>
      <c r="HID224" s="593"/>
      <c r="HIE224" s="593"/>
      <c r="HIF224" s="593"/>
      <c r="HIG224" s="593"/>
      <c r="HIH224" s="593"/>
      <c r="HII224" s="593"/>
      <c r="HIJ224" s="593"/>
      <c r="HIK224" s="593"/>
      <c r="HIL224" s="593"/>
      <c r="HIM224" s="593"/>
      <c r="HIN224" s="593"/>
      <c r="HIO224" s="593"/>
      <c r="HIP224" s="593"/>
      <c r="HIQ224" s="593"/>
      <c r="HIR224" s="593"/>
      <c r="HIS224" s="593"/>
      <c r="HIT224" s="593"/>
      <c r="HIU224" s="593"/>
      <c r="HIV224" s="593"/>
      <c r="HIW224" s="593"/>
      <c r="HIX224" s="593"/>
      <c r="HIY224" s="593"/>
      <c r="HIZ224" s="593"/>
      <c r="HJA224" s="593"/>
      <c r="HJB224" s="593"/>
      <c r="HJC224" s="593"/>
      <c r="HJD224" s="593"/>
      <c r="HJE224" s="593"/>
      <c r="HJF224" s="593"/>
      <c r="HJG224" s="593"/>
      <c r="HJH224" s="593"/>
      <c r="HJI224" s="593"/>
      <c r="HJJ224" s="593"/>
      <c r="HJK224" s="593"/>
      <c r="HJL224" s="593"/>
      <c r="HJM224" s="593"/>
      <c r="HJN224" s="593"/>
      <c r="HJO224" s="593"/>
      <c r="HJP224" s="593"/>
      <c r="HJQ224" s="593"/>
      <c r="HJR224" s="593"/>
      <c r="HJS224" s="593"/>
      <c r="HJT224" s="593"/>
      <c r="HJU224" s="593"/>
      <c r="HJV224" s="593"/>
      <c r="HJW224" s="593"/>
      <c r="HJX224" s="593"/>
      <c r="HJY224" s="593"/>
      <c r="HJZ224" s="593"/>
      <c r="HKA224" s="593"/>
      <c r="HKB224" s="593"/>
      <c r="HKC224" s="593"/>
      <c r="HKD224" s="593"/>
      <c r="HKE224" s="593"/>
      <c r="HKF224" s="593"/>
      <c r="HKG224" s="593"/>
      <c r="HKH224" s="593"/>
      <c r="HKI224" s="593"/>
      <c r="HKJ224" s="593"/>
      <c r="HKK224" s="593"/>
      <c r="HKL224" s="593"/>
      <c r="HKM224" s="593"/>
      <c r="HKN224" s="593"/>
      <c r="HKO224" s="593"/>
      <c r="HKP224" s="593"/>
      <c r="HKQ224" s="593"/>
      <c r="HKR224" s="593"/>
      <c r="HKS224" s="593"/>
      <c r="HKT224" s="593"/>
      <c r="HKU224" s="593"/>
      <c r="HKV224" s="593"/>
      <c r="HKW224" s="593"/>
      <c r="HKX224" s="593"/>
      <c r="HKY224" s="593"/>
      <c r="HKZ224" s="593"/>
      <c r="HLA224" s="593"/>
      <c r="HLB224" s="593"/>
      <c r="HLC224" s="593"/>
      <c r="HLD224" s="593"/>
      <c r="HLE224" s="593"/>
      <c r="HLF224" s="593"/>
      <c r="HLG224" s="593"/>
      <c r="HLH224" s="593"/>
      <c r="HLI224" s="593"/>
      <c r="HLJ224" s="593"/>
      <c r="HLK224" s="593"/>
      <c r="HLL224" s="593"/>
      <c r="HLM224" s="593"/>
      <c r="HLN224" s="593"/>
      <c r="HLO224" s="593"/>
      <c r="HLP224" s="593"/>
      <c r="HLQ224" s="593"/>
      <c r="HLR224" s="593"/>
      <c r="HLS224" s="593"/>
      <c r="HLT224" s="593"/>
      <c r="HLU224" s="593"/>
      <c r="HLV224" s="593"/>
      <c r="HLW224" s="593"/>
      <c r="HLX224" s="593"/>
      <c r="HLY224" s="593"/>
      <c r="HLZ224" s="593"/>
      <c r="HMA224" s="593"/>
      <c r="HMB224" s="593"/>
      <c r="HMC224" s="593"/>
      <c r="HMD224" s="593"/>
      <c r="HME224" s="593"/>
      <c r="HMF224" s="593"/>
      <c r="HMG224" s="593"/>
      <c r="HMH224" s="593"/>
      <c r="HMI224" s="593"/>
      <c r="HMJ224" s="593"/>
      <c r="HMK224" s="593"/>
      <c r="HML224" s="593"/>
      <c r="HMM224" s="593"/>
      <c r="HMN224" s="593"/>
      <c r="HMO224" s="593"/>
      <c r="HMP224" s="593"/>
      <c r="HMQ224" s="593"/>
      <c r="HMR224" s="593"/>
      <c r="HMS224" s="593"/>
      <c r="HMT224" s="593"/>
      <c r="HMU224" s="593"/>
      <c r="HMV224" s="593"/>
      <c r="HMW224" s="593"/>
      <c r="HMX224" s="593"/>
      <c r="HMY224" s="593"/>
      <c r="HMZ224" s="593"/>
      <c r="HNA224" s="593"/>
      <c r="HNB224" s="593"/>
      <c r="HNC224" s="593"/>
      <c r="HND224" s="593"/>
      <c r="HNE224" s="593"/>
      <c r="HNF224" s="593"/>
      <c r="HNG224" s="593"/>
      <c r="HNH224" s="593"/>
      <c r="HNI224" s="593"/>
      <c r="HNJ224" s="593"/>
      <c r="HNK224" s="593"/>
      <c r="HNL224" s="593"/>
      <c r="HNM224" s="593"/>
      <c r="HNN224" s="593"/>
      <c r="HNO224" s="593"/>
      <c r="HNP224" s="593"/>
      <c r="HNQ224" s="593"/>
      <c r="HNR224" s="593"/>
      <c r="HNS224" s="593"/>
      <c r="HNT224" s="593"/>
      <c r="HNU224" s="593"/>
      <c r="HNV224" s="593"/>
      <c r="HNW224" s="593"/>
      <c r="HNX224" s="593"/>
      <c r="HNY224" s="593"/>
      <c r="HNZ224" s="593"/>
      <c r="HOA224" s="593"/>
      <c r="HOB224" s="593"/>
      <c r="HOC224" s="593"/>
      <c r="HOD224" s="593"/>
      <c r="HOE224" s="593"/>
      <c r="HOF224" s="593"/>
      <c r="HOG224" s="593"/>
      <c r="HOH224" s="593"/>
      <c r="HOI224" s="593"/>
      <c r="HOJ224" s="593"/>
      <c r="HOK224" s="593"/>
      <c r="HOL224" s="593"/>
      <c r="HOM224" s="593"/>
      <c r="HON224" s="593"/>
      <c r="HOO224" s="593"/>
      <c r="HOP224" s="593"/>
      <c r="HOQ224" s="593"/>
      <c r="HOR224" s="593"/>
      <c r="HOS224" s="593"/>
      <c r="HOT224" s="593"/>
      <c r="HOU224" s="593"/>
      <c r="HOV224" s="593"/>
      <c r="HOW224" s="593"/>
      <c r="HOX224" s="593"/>
      <c r="HOY224" s="593"/>
      <c r="HOZ224" s="593"/>
      <c r="HPA224" s="593"/>
      <c r="HPB224" s="593"/>
      <c r="HPC224" s="593"/>
      <c r="HPD224" s="593"/>
      <c r="HPE224" s="593"/>
      <c r="HPF224" s="593"/>
      <c r="HPG224" s="593"/>
      <c r="HPH224" s="593"/>
      <c r="HPI224" s="593"/>
      <c r="HPJ224" s="593"/>
      <c r="HPK224" s="593"/>
      <c r="HPL224" s="593"/>
      <c r="HPM224" s="593"/>
      <c r="HPN224" s="593"/>
      <c r="HPO224" s="593"/>
      <c r="HPP224" s="593"/>
      <c r="HPQ224" s="593"/>
      <c r="HPR224" s="593"/>
      <c r="HPS224" s="593"/>
      <c r="HPT224" s="593"/>
      <c r="HPU224" s="593"/>
      <c r="HPV224" s="593"/>
      <c r="HPW224" s="593"/>
      <c r="HPX224" s="593"/>
      <c r="HPY224" s="593"/>
      <c r="HPZ224" s="593"/>
      <c r="HQA224" s="593"/>
      <c r="HQB224" s="593"/>
      <c r="HQC224" s="593"/>
      <c r="HQD224" s="593"/>
      <c r="HQE224" s="593"/>
      <c r="HQF224" s="593"/>
      <c r="HQG224" s="593"/>
      <c r="HQH224" s="593"/>
      <c r="HQI224" s="593"/>
      <c r="HQJ224" s="593"/>
      <c r="HQK224" s="593"/>
      <c r="HQL224" s="593"/>
      <c r="HQM224" s="593"/>
      <c r="HQN224" s="593"/>
      <c r="HQO224" s="593"/>
      <c r="HQP224" s="593"/>
      <c r="HQQ224" s="593"/>
      <c r="HQR224" s="593"/>
      <c r="HQS224" s="593"/>
      <c r="HQT224" s="593"/>
      <c r="HQU224" s="593"/>
      <c r="HQV224" s="593"/>
      <c r="HQW224" s="593"/>
      <c r="HQX224" s="593"/>
      <c r="HQY224" s="593"/>
      <c r="HQZ224" s="593"/>
      <c r="HRA224" s="593"/>
      <c r="HRB224" s="593"/>
      <c r="HRC224" s="593"/>
      <c r="HRD224" s="593"/>
      <c r="HRE224" s="593"/>
      <c r="HRF224" s="593"/>
      <c r="HRG224" s="593"/>
      <c r="HRH224" s="593"/>
      <c r="HRI224" s="593"/>
      <c r="HRJ224" s="593"/>
      <c r="HRK224" s="593"/>
      <c r="HRL224" s="593"/>
      <c r="HRM224" s="593"/>
      <c r="HRN224" s="593"/>
      <c r="HRO224" s="593"/>
      <c r="HRP224" s="593"/>
      <c r="HRQ224" s="593"/>
      <c r="HRR224" s="593"/>
      <c r="HRS224" s="593"/>
      <c r="HRT224" s="593"/>
      <c r="HRU224" s="593"/>
      <c r="HRV224" s="593"/>
      <c r="HRW224" s="593"/>
      <c r="HRX224" s="593"/>
      <c r="HRY224" s="593"/>
      <c r="HRZ224" s="593"/>
      <c r="HSA224" s="593"/>
      <c r="HSB224" s="593"/>
      <c r="HSC224" s="593"/>
      <c r="HSD224" s="593"/>
      <c r="HSE224" s="593"/>
      <c r="HSF224" s="593"/>
      <c r="HSG224" s="593"/>
      <c r="HSH224" s="593"/>
      <c r="HSI224" s="593"/>
      <c r="HSJ224" s="593"/>
      <c r="HSK224" s="593"/>
      <c r="HSL224" s="593"/>
      <c r="HSM224" s="593"/>
      <c r="HSN224" s="593"/>
      <c r="HSO224" s="593"/>
      <c r="HSP224" s="593"/>
      <c r="HSQ224" s="593"/>
      <c r="HSR224" s="593"/>
      <c r="HSS224" s="593"/>
      <c r="HST224" s="593"/>
      <c r="HSU224" s="593"/>
      <c r="HSV224" s="593"/>
      <c r="HSW224" s="593"/>
      <c r="HSX224" s="593"/>
      <c r="HSY224" s="593"/>
      <c r="HSZ224" s="593"/>
      <c r="HTA224" s="593"/>
      <c r="HTB224" s="593"/>
      <c r="HTC224" s="593"/>
      <c r="HTD224" s="593"/>
      <c r="HTE224" s="593"/>
      <c r="HTF224" s="593"/>
      <c r="HTG224" s="593"/>
      <c r="HTH224" s="593"/>
      <c r="HTI224" s="593"/>
      <c r="HTJ224" s="593"/>
      <c r="HTK224" s="593"/>
      <c r="HTL224" s="593"/>
      <c r="HTM224" s="593"/>
      <c r="HTN224" s="593"/>
      <c r="HTO224" s="593"/>
      <c r="HTP224" s="593"/>
      <c r="HTQ224" s="593"/>
      <c r="HTR224" s="593"/>
      <c r="HTS224" s="593"/>
      <c r="HTT224" s="593"/>
      <c r="HTU224" s="593"/>
      <c r="HTV224" s="593"/>
      <c r="HTW224" s="593"/>
      <c r="HTX224" s="593"/>
      <c r="HTY224" s="593"/>
      <c r="HTZ224" s="593"/>
      <c r="HUA224" s="593"/>
      <c r="HUB224" s="593"/>
      <c r="HUC224" s="593"/>
      <c r="HUD224" s="593"/>
      <c r="HUE224" s="593"/>
      <c r="HUF224" s="593"/>
      <c r="HUG224" s="593"/>
      <c r="HUH224" s="593"/>
      <c r="HUI224" s="593"/>
      <c r="HUJ224" s="593"/>
      <c r="HUK224" s="593"/>
      <c r="HUL224" s="593"/>
      <c r="HUM224" s="593"/>
      <c r="HUN224" s="593"/>
      <c r="HUO224" s="593"/>
      <c r="HUP224" s="593"/>
      <c r="HUQ224" s="593"/>
      <c r="HUR224" s="593"/>
      <c r="HUS224" s="593"/>
      <c r="HUT224" s="593"/>
      <c r="HUU224" s="593"/>
      <c r="HUV224" s="593"/>
      <c r="HUW224" s="593"/>
      <c r="HUX224" s="593"/>
      <c r="HUY224" s="593"/>
      <c r="HUZ224" s="593"/>
      <c r="HVA224" s="593"/>
      <c r="HVB224" s="593"/>
      <c r="HVC224" s="593"/>
      <c r="HVD224" s="593"/>
      <c r="HVE224" s="593"/>
      <c r="HVF224" s="593"/>
      <c r="HVG224" s="593"/>
      <c r="HVH224" s="593"/>
      <c r="HVI224" s="593"/>
      <c r="HVJ224" s="593"/>
      <c r="HVK224" s="593"/>
      <c r="HVL224" s="593"/>
      <c r="HVM224" s="593"/>
      <c r="HVN224" s="593"/>
      <c r="HVO224" s="593"/>
      <c r="HVP224" s="593"/>
      <c r="HVQ224" s="593"/>
      <c r="HVR224" s="593"/>
      <c r="HVS224" s="593"/>
      <c r="HVT224" s="593"/>
      <c r="HVU224" s="593"/>
      <c r="HVV224" s="593"/>
      <c r="HVW224" s="593"/>
      <c r="HVX224" s="593"/>
      <c r="HVY224" s="593"/>
      <c r="HVZ224" s="593"/>
      <c r="HWA224" s="593"/>
      <c r="HWB224" s="593"/>
      <c r="HWC224" s="593"/>
      <c r="HWD224" s="593"/>
      <c r="HWE224" s="593"/>
      <c r="HWF224" s="593"/>
      <c r="HWG224" s="593"/>
      <c r="HWH224" s="593"/>
      <c r="HWI224" s="593"/>
      <c r="HWJ224" s="593"/>
      <c r="HWK224" s="593"/>
      <c r="HWL224" s="593"/>
      <c r="HWM224" s="593"/>
      <c r="HWN224" s="593"/>
      <c r="HWO224" s="593"/>
      <c r="HWP224" s="593"/>
      <c r="HWQ224" s="593"/>
      <c r="HWR224" s="593"/>
      <c r="HWS224" s="593"/>
      <c r="HWT224" s="593"/>
      <c r="HWU224" s="593"/>
      <c r="HWV224" s="593"/>
      <c r="HWW224" s="593"/>
      <c r="HWX224" s="593"/>
      <c r="HWY224" s="593"/>
      <c r="HWZ224" s="593"/>
      <c r="HXA224" s="593"/>
      <c r="HXB224" s="593"/>
      <c r="HXC224" s="593"/>
      <c r="HXD224" s="593"/>
      <c r="HXE224" s="593"/>
      <c r="HXF224" s="593"/>
      <c r="HXG224" s="593"/>
      <c r="HXH224" s="593"/>
      <c r="HXI224" s="593"/>
      <c r="HXJ224" s="593"/>
      <c r="HXK224" s="593"/>
      <c r="HXL224" s="593"/>
      <c r="HXM224" s="593"/>
      <c r="HXN224" s="593"/>
      <c r="HXO224" s="593"/>
      <c r="HXP224" s="593"/>
      <c r="HXQ224" s="593"/>
      <c r="HXR224" s="593"/>
      <c r="HXS224" s="593"/>
      <c r="HXT224" s="593"/>
      <c r="HXU224" s="593"/>
      <c r="HXV224" s="593"/>
      <c r="HXW224" s="593"/>
      <c r="HXX224" s="593"/>
      <c r="HXY224" s="593"/>
      <c r="HXZ224" s="593"/>
      <c r="HYA224" s="593"/>
      <c r="HYB224" s="593"/>
      <c r="HYC224" s="593"/>
      <c r="HYD224" s="593"/>
      <c r="HYE224" s="593"/>
      <c r="HYF224" s="593"/>
      <c r="HYG224" s="593"/>
      <c r="HYH224" s="593"/>
      <c r="HYI224" s="593"/>
      <c r="HYJ224" s="593"/>
      <c r="HYK224" s="593"/>
      <c r="HYL224" s="593"/>
      <c r="HYM224" s="593"/>
      <c r="HYN224" s="593"/>
      <c r="HYO224" s="593"/>
      <c r="HYP224" s="593"/>
      <c r="HYQ224" s="593"/>
      <c r="HYR224" s="593"/>
      <c r="HYS224" s="593"/>
      <c r="HYT224" s="593"/>
      <c r="HYU224" s="593"/>
      <c r="HYV224" s="593"/>
      <c r="HYW224" s="593"/>
      <c r="HYX224" s="593"/>
      <c r="HYY224" s="593"/>
      <c r="HYZ224" s="593"/>
      <c r="HZA224" s="593"/>
      <c r="HZB224" s="593"/>
      <c r="HZC224" s="593"/>
      <c r="HZD224" s="593"/>
      <c r="HZE224" s="593"/>
      <c r="HZF224" s="593"/>
      <c r="HZG224" s="593"/>
      <c r="HZH224" s="593"/>
      <c r="HZI224" s="593"/>
      <c r="HZJ224" s="593"/>
      <c r="HZK224" s="593"/>
      <c r="HZL224" s="593"/>
      <c r="HZM224" s="593"/>
      <c r="HZN224" s="593"/>
      <c r="HZO224" s="593"/>
      <c r="HZP224" s="593"/>
      <c r="HZQ224" s="593"/>
      <c r="HZR224" s="593"/>
      <c r="HZS224" s="593"/>
      <c r="HZT224" s="593"/>
      <c r="HZU224" s="593"/>
      <c r="HZV224" s="593"/>
      <c r="HZW224" s="593"/>
      <c r="HZX224" s="593"/>
      <c r="HZY224" s="593"/>
      <c r="HZZ224" s="593"/>
      <c r="IAA224" s="593"/>
      <c r="IAB224" s="593"/>
      <c r="IAC224" s="593"/>
      <c r="IAD224" s="593"/>
      <c r="IAE224" s="593"/>
      <c r="IAF224" s="593"/>
      <c r="IAG224" s="593"/>
      <c r="IAH224" s="593"/>
      <c r="IAI224" s="593"/>
      <c r="IAJ224" s="593"/>
      <c r="IAK224" s="593"/>
      <c r="IAL224" s="593"/>
      <c r="IAM224" s="593"/>
      <c r="IAN224" s="593"/>
      <c r="IAO224" s="593"/>
      <c r="IAP224" s="593"/>
      <c r="IAQ224" s="593"/>
      <c r="IAR224" s="593"/>
      <c r="IAS224" s="593"/>
      <c r="IAT224" s="593"/>
      <c r="IAU224" s="593"/>
      <c r="IAV224" s="593"/>
      <c r="IAW224" s="593"/>
      <c r="IAX224" s="593"/>
      <c r="IAY224" s="593"/>
      <c r="IAZ224" s="593"/>
      <c r="IBA224" s="593"/>
      <c r="IBB224" s="593"/>
      <c r="IBC224" s="593"/>
      <c r="IBD224" s="593"/>
      <c r="IBE224" s="593"/>
      <c r="IBF224" s="593"/>
      <c r="IBG224" s="593"/>
      <c r="IBH224" s="593"/>
      <c r="IBI224" s="593"/>
      <c r="IBJ224" s="593"/>
      <c r="IBK224" s="593"/>
      <c r="IBL224" s="593"/>
      <c r="IBM224" s="593"/>
      <c r="IBN224" s="593"/>
      <c r="IBO224" s="593"/>
      <c r="IBP224" s="593"/>
      <c r="IBQ224" s="593"/>
      <c r="IBR224" s="593"/>
      <c r="IBS224" s="593"/>
      <c r="IBT224" s="593"/>
      <c r="IBU224" s="593"/>
      <c r="IBV224" s="593"/>
      <c r="IBW224" s="593"/>
      <c r="IBX224" s="593"/>
      <c r="IBY224" s="593"/>
      <c r="IBZ224" s="593"/>
      <c r="ICA224" s="593"/>
      <c r="ICB224" s="593"/>
      <c r="ICC224" s="593"/>
      <c r="ICD224" s="593"/>
      <c r="ICE224" s="593"/>
      <c r="ICF224" s="593"/>
      <c r="ICG224" s="593"/>
      <c r="ICH224" s="593"/>
      <c r="ICI224" s="593"/>
      <c r="ICJ224" s="593"/>
      <c r="ICK224" s="593"/>
      <c r="ICL224" s="593"/>
      <c r="ICM224" s="593"/>
      <c r="ICN224" s="593"/>
      <c r="ICO224" s="593"/>
      <c r="ICP224" s="593"/>
      <c r="ICQ224" s="593"/>
      <c r="ICR224" s="593"/>
      <c r="ICS224" s="593"/>
      <c r="ICT224" s="593"/>
      <c r="ICU224" s="593"/>
      <c r="ICV224" s="593"/>
      <c r="ICW224" s="593"/>
      <c r="ICX224" s="593"/>
      <c r="ICY224" s="593"/>
      <c r="ICZ224" s="593"/>
      <c r="IDA224" s="593"/>
      <c r="IDB224" s="593"/>
      <c r="IDC224" s="593"/>
      <c r="IDD224" s="593"/>
      <c r="IDE224" s="593"/>
      <c r="IDF224" s="593"/>
      <c r="IDG224" s="593"/>
      <c r="IDH224" s="593"/>
      <c r="IDI224" s="593"/>
      <c r="IDJ224" s="593"/>
      <c r="IDK224" s="593"/>
      <c r="IDL224" s="593"/>
      <c r="IDM224" s="593"/>
      <c r="IDN224" s="593"/>
      <c r="IDO224" s="593"/>
      <c r="IDP224" s="593"/>
      <c r="IDQ224" s="593"/>
      <c r="IDR224" s="593"/>
      <c r="IDS224" s="593"/>
      <c r="IDT224" s="593"/>
      <c r="IDU224" s="593"/>
      <c r="IDV224" s="593"/>
      <c r="IDW224" s="593"/>
      <c r="IDX224" s="593"/>
      <c r="IDY224" s="593"/>
      <c r="IDZ224" s="593"/>
      <c r="IEA224" s="593"/>
      <c r="IEB224" s="593"/>
      <c r="IEC224" s="593"/>
      <c r="IED224" s="593"/>
      <c r="IEE224" s="593"/>
      <c r="IEF224" s="593"/>
      <c r="IEG224" s="593"/>
      <c r="IEH224" s="593"/>
      <c r="IEI224" s="593"/>
      <c r="IEJ224" s="593"/>
      <c r="IEK224" s="593"/>
      <c r="IEL224" s="593"/>
      <c r="IEM224" s="593"/>
      <c r="IEN224" s="593"/>
      <c r="IEO224" s="593"/>
      <c r="IEP224" s="593"/>
      <c r="IEQ224" s="593"/>
      <c r="IER224" s="593"/>
      <c r="IES224" s="593"/>
      <c r="IET224" s="593"/>
      <c r="IEU224" s="593"/>
      <c r="IEV224" s="593"/>
      <c r="IEW224" s="593"/>
      <c r="IEX224" s="593"/>
      <c r="IEY224" s="593"/>
      <c r="IEZ224" s="593"/>
      <c r="IFA224" s="593"/>
      <c r="IFB224" s="593"/>
      <c r="IFC224" s="593"/>
      <c r="IFD224" s="593"/>
      <c r="IFE224" s="593"/>
      <c r="IFF224" s="593"/>
      <c r="IFG224" s="593"/>
      <c r="IFH224" s="593"/>
      <c r="IFI224" s="593"/>
      <c r="IFJ224" s="593"/>
      <c r="IFK224" s="593"/>
      <c r="IFL224" s="593"/>
      <c r="IFM224" s="593"/>
      <c r="IFN224" s="593"/>
      <c r="IFO224" s="593"/>
      <c r="IFP224" s="593"/>
      <c r="IFQ224" s="593"/>
      <c r="IFR224" s="593"/>
      <c r="IFS224" s="593"/>
      <c r="IFT224" s="593"/>
      <c r="IFU224" s="593"/>
      <c r="IFV224" s="593"/>
      <c r="IFW224" s="593"/>
      <c r="IFX224" s="593"/>
      <c r="IFY224" s="593"/>
      <c r="IFZ224" s="593"/>
      <c r="IGA224" s="593"/>
      <c r="IGB224" s="593"/>
      <c r="IGC224" s="593"/>
      <c r="IGD224" s="593"/>
      <c r="IGE224" s="593"/>
      <c r="IGF224" s="593"/>
      <c r="IGG224" s="593"/>
      <c r="IGH224" s="593"/>
      <c r="IGI224" s="593"/>
      <c r="IGJ224" s="593"/>
      <c r="IGK224" s="593"/>
      <c r="IGL224" s="593"/>
      <c r="IGM224" s="593"/>
      <c r="IGN224" s="593"/>
      <c r="IGO224" s="593"/>
      <c r="IGP224" s="593"/>
      <c r="IGQ224" s="593"/>
      <c r="IGR224" s="593"/>
      <c r="IGS224" s="593"/>
      <c r="IGT224" s="593"/>
      <c r="IGU224" s="593"/>
      <c r="IGV224" s="593"/>
      <c r="IGW224" s="593"/>
      <c r="IGX224" s="593"/>
      <c r="IGY224" s="593"/>
      <c r="IGZ224" s="593"/>
      <c r="IHA224" s="593"/>
      <c r="IHB224" s="593"/>
      <c r="IHC224" s="593"/>
      <c r="IHD224" s="593"/>
      <c r="IHE224" s="593"/>
      <c r="IHF224" s="593"/>
      <c r="IHG224" s="593"/>
      <c r="IHH224" s="593"/>
      <c r="IHI224" s="593"/>
      <c r="IHJ224" s="593"/>
      <c r="IHK224" s="593"/>
      <c r="IHL224" s="593"/>
      <c r="IHM224" s="593"/>
      <c r="IHN224" s="593"/>
      <c r="IHO224" s="593"/>
      <c r="IHP224" s="593"/>
      <c r="IHQ224" s="593"/>
      <c r="IHR224" s="593"/>
      <c r="IHS224" s="593"/>
      <c r="IHT224" s="593"/>
      <c r="IHU224" s="593"/>
      <c r="IHV224" s="593"/>
      <c r="IHW224" s="593"/>
      <c r="IHX224" s="593"/>
      <c r="IHY224" s="593"/>
      <c r="IHZ224" s="593"/>
      <c r="IIA224" s="593"/>
      <c r="IIB224" s="593"/>
      <c r="IIC224" s="593"/>
      <c r="IID224" s="593"/>
      <c r="IIE224" s="593"/>
      <c r="IIF224" s="593"/>
      <c r="IIG224" s="593"/>
      <c r="IIH224" s="593"/>
      <c r="III224" s="593"/>
      <c r="IIJ224" s="593"/>
      <c r="IIK224" s="593"/>
      <c r="IIL224" s="593"/>
      <c r="IIM224" s="593"/>
      <c r="IIN224" s="593"/>
      <c r="IIO224" s="593"/>
      <c r="IIP224" s="593"/>
      <c r="IIQ224" s="593"/>
      <c r="IIR224" s="593"/>
      <c r="IIS224" s="593"/>
      <c r="IIT224" s="593"/>
      <c r="IIU224" s="593"/>
      <c r="IIV224" s="593"/>
      <c r="IIW224" s="593"/>
      <c r="IIX224" s="593"/>
      <c r="IIY224" s="593"/>
      <c r="IIZ224" s="593"/>
      <c r="IJA224" s="593"/>
      <c r="IJB224" s="593"/>
      <c r="IJC224" s="593"/>
      <c r="IJD224" s="593"/>
      <c r="IJE224" s="593"/>
      <c r="IJF224" s="593"/>
      <c r="IJG224" s="593"/>
      <c r="IJH224" s="593"/>
      <c r="IJI224" s="593"/>
      <c r="IJJ224" s="593"/>
      <c r="IJK224" s="593"/>
      <c r="IJL224" s="593"/>
      <c r="IJM224" s="593"/>
      <c r="IJN224" s="593"/>
      <c r="IJO224" s="593"/>
      <c r="IJP224" s="593"/>
      <c r="IJQ224" s="593"/>
      <c r="IJR224" s="593"/>
      <c r="IJS224" s="593"/>
      <c r="IJT224" s="593"/>
      <c r="IJU224" s="593"/>
      <c r="IJV224" s="593"/>
      <c r="IJW224" s="593"/>
      <c r="IJX224" s="593"/>
      <c r="IJY224" s="593"/>
      <c r="IJZ224" s="593"/>
      <c r="IKA224" s="593"/>
      <c r="IKB224" s="593"/>
      <c r="IKC224" s="593"/>
      <c r="IKD224" s="593"/>
      <c r="IKE224" s="593"/>
      <c r="IKF224" s="593"/>
      <c r="IKG224" s="593"/>
      <c r="IKH224" s="593"/>
      <c r="IKI224" s="593"/>
      <c r="IKJ224" s="593"/>
      <c r="IKK224" s="593"/>
      <c r="IKL224" s="593"/>
      <c r="IKM224" s="593"/>
      <c r="IKN224" s="593"/>
      <c r="IKO224" s="593"/>
      <c r="IKP224" s="593"/>
      <c r="IKQ224" s="593"/>
      <c r="IKR224" s="593"/>
      <c r="IKS224" s="593"/>
      <c r="IKT224" s="593"/>
      <c r="IKU224" s="593"/>
      <c r="IKV224" s="593"/>
      <c r="IKW224" s="593"/>
      <c r="IKX224" s="593"/>
      <c r="IKY224" s="593"/>
      <c r="IKZ224" s="593"/>
      <c r="ILA224" s="593"/>
      <c r="ILB224" s="593"/>
      <c r="ILC224" s="593"/>
      <c r="ILD224" s="593"/>
      <c r="ILE224" s="593"/>
      <c r="ILF224" s="593"/>
      <c r="ILG224" s="593"/>
      <c r="ILH224" s="593"/>
      <c r="ILI224" s="593"/>
      <c r="ILJ224" s="593"/>
      <c r="ILK224" s="593"/>
      <c r="ILL224" s="593"/>
      <c r="ILM224" s="593"/>
      <c r="ILN224" s="593"/>
      <c r="ILO224" s="593"/>
      <c r="ILP224" s="593"/>
      <c r="ILQ224" s="593"/>
      <c r="ILR224" s="593"/>
      <c r="ILS224" s="593"/>
      <c r="ILT224" s="593"/>
      <c r="ILU224" s="593"/>
      <c r="ILV224" s="593"/>
      <c r="ILW224" s="593"/>
      <c r="ILX224" s="593"/>
      <c r="ILY224" s="593"/>
      <c r="ILZ224" s="593"/>
      <c r="IMA224" s="593"/>
      <c r="IMB224" s="593"/>
      <c r="IMC224" s="593"/>
      <c r="IMD224" s="593"/>
      <c r="IME224" s="593"/>
      <c r="IMF224" s="593"/>
      <c r="IMG224" s="593"/>
      <c r="IMH224" s="593"/>
      <c r="IMI224" s="593"/>
      <c r="IMJ224" s="593"/>
      <c r="IMK224" s="593"/>
      <c r="IML224" s="593"/>
      <c r="IMM224" s="593"/>
      <c r="IMN224" s="593"/>
      <c r="IMO224" s="593"/>
      <c r="IMP224" s="593"/>
      <c r="IMQ224" s="593"/>
      <c r="IMR224" s="593"/>
      <c r="IMS224" s="593"/>
      <c r="IMT224" s="593"/>
      <c r="IMU224" s="593"/>
      <c r="IMV224" s="593"/>
      <c r="IMW224" s="593"/>
      <c r="IMX224" s="593"/>
      <c r="IMY224" s="593"/>
      <c r="IMZ224" s="593"/>
      <c r="INA224" s="593"/>
      <c r="INB224" s="593"/>
      <c r="INC224" s="593"/>
      <c r="IND224" s="593"/>
      <c r="INE224" s="593"/>
      <c r="INF224" s="593"/>
      <c r="ING224" s="593"/>
      <c r="INH224" s="593"/>
      <c r="INI224" s="593"/>
      <c r="INJ224" s="593"/>
      <c r="INK224" s="593"/>
      <c r="INL224" s="593"/>
      <c r="INM224" s="593"/>
      <c r="INN224" s="593"/>
      <c r="INO224" s="593"/>
      <c r="INP224" s="593"/>
      <c r="INQ224" s="593"/>
      <c r="INR224" s="593"/>
      <c r="INS224" s="593"/>
      <c r="INT224" s="593"/>
      <c r="INU224" s="593"/>
      <c r="INV224" s="593"/>
      <c r="INW224" s="593"/>
      <c r="INX224" s="593"/>
      <c r="INY224" s="593"/>
      <c r="INZ224" s="593"/>
      <c r="IOA224" s="593"/>
      <c r="IOB224" s="593"/>
      <c r="IOC224" s="593"/>
      <c r="IOD224" s="593"/>
      <c r="IOE224" s="593"/>
      <c r="IOF224" s="593"/>
      <c r="IOG224" s="593"/>
      <c r="IOH224" s="593"/>
      <c r="IOI224" s="593"/>
      <c r="IOJ224" s="593"/>
      <c r="IOK224" s="593"/>
      <c r="IOL224" s="593"/>
      <c r="IOM224" s="593"/>
      <c r="ION224" s="593"/>
      <c r="IOO224" s="593"/>
      <c r="IOP224" s="593"/>
      <c r="IOQ224" s="593"/>
      <c r="IOR224" s="593"/>
      <c r="IOS224" s="593"/>
      <c r="IOT224" s="593"/>
      <c r="IOU224" s="593"/>
      <c r="IOV224" s="593"/>
      <c r="IOW224" s="593"/>
      <c r="IOX224" s="593"/>
      <c r="IOY224" s="593"/>
      <c r="IOZ224" s="593"/>
      <c r="IPA224" s="593"/>
      <c r="IPB224" s="593"/>
      <c r="IPC224" s="593"/>
      <c r="IPD224" s="593"/>
      <c r="IPE224" s="593"/>
      <c r="IPF224" s="593"/>
      <c r="IPG224" s="593"/>
      <c r="IPH224" s="593"/>
      <c r="IPI224" s="593"/>
      <c r="IPJ224" s="593"/>
      <c r="IPK224" s="593"/>
      <c r="IPL224" s="593"/>
      <c r="IPM224" s="593"/>
      <c r="IPN224" s="593"/>
      <c r="IPO224" s="593"/>
      <c r="IPP224" s="593"/>
      <c r="IPQ224" s="593"/>
      <c r="IPR224" s="593"/>
      <c r="IPS224" s="593"/>
      <c r="IPT224" s="593"/>
      <c r="IPU224" s="593"/>
      <c r="IPV224" s="593"/>
      <c r="IPW224" s="593"/>
      <c r="IPX224" s="593"/>
      <c r="IPY224" s="593"/>
      <c r="IPZ224" s="593"/>
      <c r="IQA224" s="593"/>
      <c r="IQB224" s="593"/>
      <c r="IQC224" s="593"/>
      <c r="IQD224" s="593"/>
      <c r="IQE224" s="593"/>
      <c r="IQF224" s="593"/>
      <c r="IQG224" s="593"/>
      <c r="IQH224" s="593"/>
      <c r="IQI224" s="593"/>
      <c r="IQJ224" s="593"/>
      <c r="IQK224" s="593"/>
      <c r="IQL224" s="593"/>
      <c r="IQM224" s="593"/>
      <c r="IQN224" s="593"/>
      <c r="IQO224" s="593"/>
      <c r="IQP224" s="593"/>
      <c r="IQQ224" s="593"/>
      <c r="IQR224" s="593"/>
      <c r="IQS224" s="593"/>
      <c r="IQT224" s="593"/>
      <c r="IQU224" s="593"/>
      <c r="IQV224" s="593"/>
      <c r="IQW224" s="593"/>
      <c r="IQX224" s="593"/>
      <c r="IQY224" s="593"/>
      <c r="IQZ224" s="593"/>
      <c r="IRA224" s="593"/>
      <c r="IRB224" s="593"/>
      <c r="IRC224" s="593"/>
      <c r="IRD224" s="593"/>
      <c r="IRE224" s="593"/>
      <c r="IRF224" s="593"/>
      <c r="IRG224" s="593"/>
      <c r="IRH224" s="593"/>
      <c r="IRI224" s="593"/>
      <c r="IRJ224" s="593"/>
      <c r="IRK224" s="593"/>
      <c r="IRL224" s="593"/>
      <c r="IRM224" s="593"/>
      <c r="IRN224" s="593"/>
      <c r="IRO224" s="593"/>
      <c r="IRP224" s="593"/>
      <c r="IRQ224" s="593"/>
      <c r="IRR224" s="593"/>
      <c r="IRS224" s="593"/>
      <c r="IRT224" s="593"/>
      <c r="IRU224" s="593"/>
      <c r="IRV224" s="593"/>
      <c r="IRW224" s="593"/>
      <c r="IRX224" s="593"/>
      <c r="IRY224" s="593"/>
      <c r="IRZ224" s="593"/>
      <c r="ISA224" s="593"/>
      <c r="ISB224" s="593"/>
      <c r="ISC224" s="593"/>
      <c r="ISD224" s="593"/>
      <c r="ISE224" s="593"/>
      <c r="ISF224" s="593"/>
      <c r="ISG224" s="593"/>
      <c r="ISH224" s="593"/>
      <c r="ISI224" s="593"/>
      <c r="ISJ224" s="593"/>
      <c r="ISK224" s="593"/>
      <c r="ISL224" s="593"/>
      <c r="ISM224" s="593"/>
      <c r="ISN224" s="593"/>
      <c r="ISO224" s="593"/>
      <c r="ISP224" s="593"/>
      <c r="ISQ224" s="593"/>
      <c r="ISR224" s="593"/>
      <c r="ISS224" s="593"/>
      <c r="IST224" s="593"/>
      <c r="ISU224" s="593"/>
      <c r="ISV224" s="593"/>
      <c r="ISW224" s="593"/>
      <c r="ISX224" s="593"/>
      <c r="ISY224" s="593"/>
      <c r="ISZ224" s="593"/>
      <c r="ITA224" s="593"/>
      <c r="ITB224" s="593"/>
      <c r="ITC224" s="593"/>
      <c r="ITD224" s="593"/>
      <c r="ITE224" s="593"/>
      <c r="ITF224" s="593"/>
      <c r="ITG224" s="593"/>
      <c r="ITH224" s="593"/>
      <c r="ITI224" s="593"/>
      <c r="ITJ224" s="593"/>
      <c r="ITK224" s="593"/>
      <c r="ITL224" s="593"/>
      <c r="ITM224" s="593"/>
      <c r="ITN224" s="593"/>
      <c r="ITO224" s="593"/>
      <c r="ITP224" s="593"/>
      <c r="ITQ224" s="593"/>
      <c r="ITR224" s="593"/>
      <c r="ITS224" s="593"/>
      <c r="ITT224" s="593"/>
      <c r="ITU224" s="593"/>
      <c r="ITV224" s="593"/>
      <c r="ITW224" s="593"/>
      <c r="ITX224" s="593"/>
      <c r="ITY224" s="593"/>
      <c r="ITZ224" s="593"/>
      <c r="IUA224" s="593"/>
      <c r="IUB224" s="593"/>
      <c r="IUC224" s="593"/>
      <c r="IUD224" s="593"/>
      <c r="IUE224" s="593"/>
      <c r="IUF224" s="593"/>
      <c r="IUG224" s="593"/>
      <c r="IUH224" s="593"/>
      <c r="IUI224" s="593"/>
      <c r="IUJ224" s="593"/>
      <c r="IUK224" s="593"/>
      <c r="IUL224" s="593"/>
      <c r="IUM224" s="593"/>
      <c r="IUN224" s="593"/>
      <c r="IUO224" s="593"/>
      <c r="IUP224" s="593"/>
      <c r="IUQ224" s="593"/>
      <c r="IUR224" s="593"/>
      <c r="IUS224" s="593"/>
      <c r="IUT224" s="593"/>
      <c r="IUU224" s="593"/>
      <c r="IUV224" s="593"/>
      <c r="IUW224" s="593"/>
      <c r="IUX224" s="593"/>
      <c r="IUY224" s="593"/>
      <c r="IUZ224" s="593"/>
      <c r="IVA224" s="593"/>
      <c r="IVB224" s="593"/>
      <c r="IVC224" s="593"/>
      <c r="IVD224" s="593"/>
      <c r="IVE224" s="593"/>
      <c r="IVF224" s="593"/>
      <c r="IVG224" s="593"/>
      <c r="IVH224" s="593"/>
      <c r="IVI224" s="593"/>
      <c r="IVJ224" s="593"/>
      <c r="IVK224" s="593"/>
      <c r="IVL224" s="593"/>
      <c r="IVM224" s="593"/>
      <c r="IVN224" s="593"/>
      <c r="IVO224" s="593"/>
      <c r="IVP224" s="593"/>
      <c r="IVQ224" s="593"/>
      <c r="IVR224" s="593"/>
      <c r="IVS224" s="593"/>
      <c r="IVT224" s="593"/>
      <c r="IVU224" s="593"/>
      <c r="IVV224" s="593"/>
      <c r="IVW224" s="593"/>
      <c r="IVX224" s="593"/>
      <c r="IVY224" s="593"/>
      <c r="IVZ224" s="593"/>
      <c r="IWA224" s="593"/>
      <c r="IWB224" s="593"/>
      <c r="IWC224" s="593"/>
      <c r="IWD224" s="593"/>
      <c r="IWE224" s="593"/>
      <c r="IWF224" s="593"/>
      <c r="IWG224" s="593"/>
      <c r="IWH224" s="593"/>
      <c r="IWI224" s="593"/>
      <c r="IWJ224" s="593"/>
      <c r="IWK224" s="593"/>
      <c r="IWL224" s="593"/>
      <c r="IWM224" s="593"/>
      <c r="IWN224" s="593"/>
      <c r="IWO224" s="593"/>
      <c r="IWP224" s="593"/>
      <c r="IWQ224" s="593"/>
      <c r="IWR224" s="593"/>
      <c r="IWS224" s="593"/>
      <c r="IWT224" s="593"/>
      <c r="IWU224" s="593"/>
      <c r="IWV224" s="593"/>
      <c r="IWW224" s="593"/>
      <c r="IWX224" s="593"/>
      <c r="IWY224" s="593"/>
      <c r="IWZ224" s="593"/>
      <c r="IXA224" s="593"/>
      <c r="IXB224" s="593"/>
      <c r="IXC224" s="593"/>
      <c r="IXD224" s="593"/>
      <c r="IXE224" s="593"/>
      <c r="IXF224" s="593"/>
      <c r="IXG224" s="593"/>
      <c r="IXH224" s="593"/>
      <c r="IXI224" s="593"/>
      <c r="IXJ224" s="593"/>
      <c r="IXK224" s="593"/>
      <c r="IXL224" s="593"/>
      <c r="IXM224" s="593"/>
      <c r="IXN224" s="593"/>
      <c r="IXO224" s="593"/>
      <c r="IXP224" s="593"/>
      <c r="IXQ224" s="593"/>
      <c r="IXR224" s="593"/>
      <c r="IXS224" s="593"/>
      <c r="IXT224" s="593"/>
      <c r="IXU224" s="593"/>
      <c r="IXV224" s="593"/>
      <c r="IXW224" s="593"/>
      <c r="IXX224" s="593"/>
      <c r="IXY224" s="593"/>
      <c r="IXZ224" s="593"/>
      <c r="IYA224" s="593"/>
      <c r="IYB224" s="593"/>
      <c r="IYC224" s="593"/>
      <c r="IYD224" s="593"/>
      <c r="IYE224" s="593"/>
      <c r="IYF224" s="593"/>
      <c r="IYG224" s="593"/>
      <c r="IYH224" s="593"/>
      <c r="IYI224" s="593"/>
      <c r="IYJ224" s="593"/>
      <c r="IYK224" s="593"/>
      <c r="IYL224" s="593"/>
      <c r="IYM224" s="593"/>
      <c r="IYN224" s="593"/>
      <c r="IYO224" s="593"/>
      <c r="IYP224" s="593"/>
      <c r="IYQ224" s="593"/>
      <c r="IYR224" s="593"/>
      <c r="IYS224" s="593"/>
      <c r="IYT224" s="593"/>
      <c r="IYU224" s="593"/>
      <c r="IYV224" s="593"/>
      <c r="IYW224" s="593"/>
      <c r="IYX224" s="593"/>
      <c r="IYY224" s="593"/>
      <c r="IYZ224" s="593"/>
      <c r="IZA224" s="593"/>
      <c r="IZB224" s="593"/>
      <c r="IZC224" s="593"/>
      <c r="IZD224" s="593"/>
      <c r="IZE224" s="593"/>
      <c r="IZF224" s="593"/>
      <c r="IZG224" s="593"/>
      <c r="IZH224" s="593"/>
      <c r="IZI224" s="593"/>
      <c r="IZJ224" s="593"/>
      <c r="IZK224" s="593"/>
      <c r="IZL224" s="593"/>
      <c r="IZM224" s="593"/>
      <c r="IZN224" s="593"/>
      <c r="IZO224" s="593"/>
      <c r="IZP224" s="593"/>
      <c r="IZQ224" s="593"/>
      <c r="IZR224" s="593"/>
      <c r="IZS224" s="593"/>
      <c r="IZT224" s="593"/>
      <c r="IZU224" s="593"/>
      <c r="IZV224" s="593"/>
      <c r="IZW224" s="593"/>
      <c r="IZX224" s="593"/>
      <c r="IZY224" s="593"/>
      <c r="IZZ224" s="593"/>
      <c r="JAA224" s="593"/>
      <c r="JAB224" s="593"/>
      <c r="JAC224" s="593"/>
      <c r="JAD224" s="593"/>
      <c r="JAE224" s="593"/>
      <c r="JAF224" s="593"/>
      <c r="JAG224" s="593"/>
      <c r="JAH224" s="593"/>
      <c r="JAI224" s="593"/>
      <c r="JAJ224" s="593"/>
      <c r="JAK224" s="593"/>
      <c r="JAL224" s="593"/>
      <c r="JAM224" s="593"/>
      <c r="JAN224" s="593"/>
      <c r="JAO224" s="593"/>
      <c r="JAP224" s="593"/>
      <c r="JAQ224" s="593"/>
      <c r="JAR224" s="593"/>
      <c r="JAS224" s="593"/>
      <c r="JAT224" s="593"/>
      <c r="JAU224" s="593"/>
      <c r="JAV224" s="593"/>
      <c r="JAW224" s="593"/>
      <c r="JAX224" s="593"/>
      <c r="JAY224" s="593"/>
      <c r="JAZ224" s="593"/>
      <c r="JBA224" s="593"/>
      <c r="JBB224" s="593"/>
      <c r="JBC224" s="593"/>
      <c r="JBD224" s="593"/>
      <c r="JBE224" s="593"/>
      <c r="JBF224" s="593"/>
      <c r="JBG224" s="593"/>
      <c r="JBH224" s="593"/>
      <c r="JBI224" s="593"/>
      <c r="JBJ224" s="593"/>
      <c r="JBK224" s="593"/>
      <c r="JBL224" s="593"/>
      <c r="JBM224" s="593"/>
      <c r="JBN224" s="593"/>
      <c r="JBO224" s="593"/>
      <c r="JBP224" s="593"/>
      <c r="JBQ224" s="593"/>
      <c r="JBR224" s="593"/>
      <c r="JBS224" s="593"/>
      <c r="JBT224" s="593"/>
      <c r="JBU224" s="593"/>
      <c r="JBV224" s="593"/>
      <c r="JBW224" s="593"/>
      <c r="JBX224" s="593"/>
      <c r="JBY224" s="593"/>
      <c r="JBZ224" s="593"/>
      <c r="JCA224" s="593"/>
      <c r="JCB224" s="593"/>
      <c r="JCC224" s="593"/>
      <c r="JCD224" s="593"/>
      <c r="JCE224" s="593"/>
      <c r="JCF224" s="593"/>
      <c r="JCG224" s="593"/>
      <c r="JCH224" s="593"/>
      <c r="JCI224" s="593"/>
      <c r="JCJ224" s="593"/>
      <c r="JCK224" s="593"/>
      <c r="JCL224" s="593"/>
      <c r="JCM224" s="593"/>
      <c r="JCN224" s="593"/>
      <c r="JCO224" s="593"/>
      <c r="JCP224" s="593"/>
      <c r="JCQ224" s="593"/>
      <c r="JCR224" s="593"/>
      <c r="JCS224" s="593"/>
      <c r="JCT224" s="593"/>
      <c r="JCU224" s="593"/>
      <c r="JCV224" s="593"/>
      <c r="JCW224" s="593"/>
      <c r="JCX224" s="593"/>
      <c r="JCY224" s="593"/>
      <c r="JCZ224" s="593"/>
      <c r="JDA224" s="593"/>
      <c r="JDB224" s="593"/>
      <c r="JDC224" s="593"/>
      <c r="JDD224" s="593"/>
      <c r="JDE224" s="593"/>
      <c r="JDF224" s="593"/>
      <c r="JDG224" s="593"/>
      <c r="JDH224" s="593"/>
      <c r="JDI224" s="593"/>
      <c r="JDJ224" s="593"/>
      <c r="JDK224" s="593"/>
      <c r="JDL224" s="593"/>
      <c r="JDM224" s="593"/>
      <c r="JDN224" s="593"/>
      <c r="JDO224" s="593"/>
      <c r="JDP224" s="593"/>
      <c r="JDQ224" s="593"/>
      <c r="JDR224" s="593"/>
      <c r="JDS224" s="593"/>
      <c r="JDT224" s="593"/>
      <c r="JDU224" s="593"/>
      <c r="JDV224" s="593"/>
      <c r="JDW224" s="593"/>
      <c r="JDX224" s="593"/>
      <c r="JDY224" s="593"/>
      <c r="JDZ224" s="593"/>
      <c r="JEA224" s="593"/>
      <c r="JEB224" s="593"/>
      <c r="JEC224" s="593"/>
      <c r="JED224" s="593"/>
      <c r="JEE224" s="593"/>
      <c r="JEF224" s="593"/>
      <c r="JEG224" s="593"/>
      <c r="JEH224" s="593"/>
      <c r="JEI224" s="593"/>
      <c r="JEJ224" s="593"/>
      <c r="JEK224" s="593"/>
      <c r="JEL224" s="593"/>
      <c r="JEM224" s="593"/>
      <c r="JEN224" s="593"/>
      <c r="JEO224" s="593"/>
      <c r="JEP224" s="593"/>
      <c r="JEQ224" s="593"/>
      <c r="JER224" s="593"/>
      <c r="JES224" s="593"/>
      <c r="JET224" s="593"/>
      <c r="JEU224" s="593"/>
      <c r="JEV224" s="593"/>
      <c r="JEW224" s="593"/>
      <c r="JEX224" s="593"/>
      <c r="JEY224" s="593"/>
      <c r="JEZ224" s="593"/>
      <c r="JFA224" s="593"/>
      <c r="JFB224" s="593"/>
      <c r="JFC224" s="593"/>
      <c r="JFD224" s="593"/>
      <c r="JFE224" s="593"/>
      <c r="JFF224" s="593"/>
      <c r="JFG224" s="593"/>
      <c r="JFH224" s="593"/>
      <c r="JFI224" s="593"/>
      <c r="JFJ224" s="593"/>
      <c r="JFK224" s="593"/>
      <c r="JFL224" s="593"/>
      <c r="JFM224" s="593"/>
      <c r="JFN224" s="593"/>
      <c r="JFO224" s="593"/>
      <c r="JFP224" s="593"/>
      <c r="JFQ224" s="593"/>
      <c r="JFR224" s="593"/>
      <c r="JFS224" s="593"/>
      <c r="JFT224" s="593"/>
      <c r="JFU224" s="593"/>
      <c r="JFV224" s="593"/>
      <c r="JFW224" s="593"/>
      <c r="JFX224" s="593"/>
      <c r="JFY224" s="593"/>
      <c r="JFZ224" s="593"/>
      <c r="JGA224" s="593"/>
      <c r="JGB224" s="593"/>
      <c r="JGC224" s="593"/>
      <c r="JGD224" s="593"/>
      <c r="JGE224" s="593"/>
      <c r="JGF224" s="593"/>
      <c r="JGG224" s="593"/>
      <c r="JGH224" s="593"/>
      <c r="JGI224" s="593"/>
      <c r="JGJ224" s="593"/>
      <c r="JGK224" s="593"/>
      <c r="JGL224" s="593"/>
      <c r="JGM224" s="593"/>
      <c r="JGN224" s="593"/>
      <c r="JGO224" s="593"/>
      <c r="JGP224" s="593"/>
      <c r="JGQ224" s="593"/>
      <c r="JGR224" s="593"/>
      <c r="JGS224" s="593"/>
      <c r="JGT224" s="593"/>
      <c r="JGU224" s="593"/>
      <c r="JGV224" s="593"/>
      <c r="JGW224" s="593"/>
      <c r="JGX224" s="593"/>
      <c r="JGY224" s="593"/>
      <c r="JGZ224" s="593"/>
      <c r="JHA224" s="593"/>
      <c r="JHB224" s="593"/>
      <c r="JHC224" s="593"/>
      <c r="JHD224" s="593"/>
      <c r="JHE224" s="593"/>
      <c r="JHF224" s="593"/>
      <c r="JHG224" s="593"/>
      <c r="JHH224" s="593"/>
      <c r="JHI224" s="593"/>
      <c r="JHJ224" s="593"/>
      <c r="JHK224" s="593"/>
      <c r="JHL224" s="593"/>
      <c r="JHM224" s="593"/>
      <c r="JHN224" s="593"/>
      <c r="JHO224" s="593"/>
      <c r="JHP224" s="593"/>
      <c r="JHQ224" s="593"/>
      <c r="JHR224" s="593"/>
      <c r="JHS224" s="593"/>
      <c r="JHT224" s="593"/>
      <c r="JHU224" s="593"/>
      <c r="JHV224" s="593"/>
      <c r="JHW224" s="593"/>
      <c r="JHX224" s="593"/>
      <c r="JHY224" s="593"/>
      <c r="JHZ224" s="593"/>
      <c r="JIA224" s="593"/>
      <c r="JIB224" s="593"/>
      <c r="JIC224" s="593"/>
      <c r="JID224" s="593"/>
      <c r="JIE224" s="593"/>
      <c r="JIF224" s="593"/>
      <c r="JIG224" s="593"/>
      <c r="JIH224" s="593"/>
      <c r="JII224" s="593"/>
      <c r="JIJ224" s="593"/>
      <c r="JIK224" s="593"/>
      <c r="JIL224" s="593"/>
      <c r="JIM224" s="593"/>
      <c r="JIN224" s="593"/>
      <c r="JIO224" s="593"/>
      <c r="JIP224" s="593"/>
      <c r="JIQ224" s="593"/>
      <c r="JIR224" s="593"/>
      <c r="JIS224" s="593"/>
      <c r="JIT224" s="593"/>
      <c r="JIU224" s="593"/>
      <c r="JIV224" s="593"/>
      <c r="JIW224" s="593"/>
      <c r="JIX224" s="593"/>
      <c r="JIY224" s="593"/>
      <c r="JIZ224" s="593"/>
      <c r="JJA224" s="593"/>
      <c r="JJB224" s="593"/>
      <c r="JJC224" s="593"/>
      <c r="JJD224" s="593"/>
      <c r="JJE224" s="593"/>
      <c r="JJF224" s="593"/>
      <c r="JJG224" s="593"/>
      <c r="JJH224" s="593"/>
      <c r="JJI224" s="593"/>
      <c r="JJJ224" s="593"/>
      <c r="JJK224" s="593"/>
      <c r="JJL224" s="593"/>
      <c r="JJM224" s="593"/>
      <c r="JJN224" s="593"/>
      <c r="JJO224" s="593"/>
      <c r="JJP224" s="593"/>
      <c r="JJQ224" s="593"/>
      <c r="JJR224" s="593"/>
      <c r="JJS224" s="593"/>
      <c r="JJT224" s="593"/>
      <c r="JJU224" s="593"/>
      <c r="JJV224" s="593"/>
      <c r="JJW224" s="593"/>
      <c r="JJX224" s="593"/>
      <c r="JJY224" s="593"/>
      <c r="JJZ224" s="593"/>
      <c r="JKA224" s="593"/>
      <c r="JKB224" s="593"/>
      <c r="JKC224" s="593"/>
      <c r="JKD224" s="593"/>
      <c r="JKE224" s="593"/>
      <c r="JKF224" s="593"/>
      <c r="JKG224" s="593"/>
      <c r="JKH224" s="593"/>
      <c r="JKI224" s="593"/>
      <c r="JKJ224" s="593"/>
      <c r="JKK224" s="593"/>
      <c r="JKL224" s="593"/>
      <c r="JKM224" s="593"/>
      <c r="JKN224" s="593"/>
      <c r="JKO224" s="593"/>
      <c r="JKP224" s="593"/>
      <c r="JKQ224" s="593"/>
      <c r="JKR224" s="593"/>
      <c r="JKS224" s="593"/>
      <c r="JKT224" s="593"/>
      <c r="JKU224" s="593"/>
      <c r="JKV224" s="593"/>
      <c r="JKW224" s="593"/>
      <c r="JKX224" s="593"/>
      <c r="JKY224" s="593"/>
      <c r="JKZ224" s="593"/>
      <c r="JLA224" s="593"/>
      <c r="JLB224" s="593"/>
      <c r="JLC224" s="593"/>
      <c r="JLD224" s="593"/>
      <c r="JLE224" s="593"/>
      <c r="JLF224" s="593"/>
      <c r="JLG224" s="593"/>
      <c r="JLH224" s="593"/>
      <c r="JLI224" s="593"/>
      <c r="JLJ224" s="593"/>
      <c r="JLK224" s="593"/>
      <c r="JLL224" s="593"/>
      <c r="JLM224" s="593"/>
      <c r="JLN224" s="593"/>
      <c r="JLO224" s="593"/>
      <c r="JLP224" s="593"/>
      <c r="JLQ224" s="593"/>
      <c r="JLR224" s="593"/>
      <c r="JLS224" s="593"/>
      <c r="JLT224" s="593"/>
      <c r="JLU224" s="593"/>
      <c r="JLV224" s="593"/>
      <c r="JLW224" s="593"/>
      <c r="JLX224" s="593"/>
      <c r="JLY224" s="593"/>
      <c r="JLZ224" s="593"/>
      <c r="JMA224" s="593"/>
      <c r="JMB224" s="593"/>
      <c r="JMC224" s="593"/>
      <c r="JMD224" s="593"/>
      <c r="JME224" s="593"/>
      <c r="JMF224" s="593"/>
      <c r="JMG224" s="593"/>
      <c r="JMH224" s="593"/>
      <c r="JMI224" s="593"/>
      <c r="JMJ224" s="593"/>
      <c r="JMK224" s="593"/>
      <c r="JML224" s="593"/>
      <c r="JMM224" s="593"/>
      <c r="JMN224" s="593"/>
      <c r="JMO224" s="593"/>
      <c r="JMP224" s="593"/>
      <c r="JMQ224" s="593"/>
      <c r="JMR224" s="593"/>
      <c r="JMS224" s="593"/>
      <c r="JMT224" s="593"/>
      <c r="JMU224" s="593"/>
      <c r="JMV224" s="593"/>
      <c r="JMW224" s="593"/>
      <c r="JMX224" s="593"/>
      <c r="JMY224" s="593"/>
      <c r="JMZ224" s="593"/>
      <c r="JNA224" s="593"/>
      <c r="JNB224" s="593"/>
      <c r="JNC224" s="593"/>
      <c r="JND224" s="593"/>
      <c r="JNE224" s="593"/>
      <c r="JNF224" s="593"/>
      <c r="JNG224" s="593"/>
      <c r="JNH224" s="593"/>
      <c r="JNI224" s="593"/>
      <c r="JNJ224" s="593"/>
      <c r="JNK224" s="593"/>
      <c r="JNL224" s="593"/>
      <c r="JNM224" s="593"/>
      <c r="JNN224" s="593"/>
      <c r="JNO224" s="593"/>
      <c r="JNP224" s="593"/>
      <c r="JNQ224" s="593"/>
      <c r="JNR224" s="593"/>
      <c r="JNS224" s="593"/>
      <c r="JNT224" s="593"/>
      <c r="JNU224" s="593"/>
      <c r="JNV224" s="593"/>
      <c r="JNW224" s="593"/>
      <c r="JNX224" s="593"/>
      <c r="JNY224" s="593"/>
      <c r="JNZ224" s="593"/>
      <c r="JOA224" s="593"/>
      <c r="JOB224" s="593"/>
      <c r="JOC224" s="593"/>
      <c r="JOD224" s="593"/>
      <c r="JOE224" s="593"/>
      <c r="JOF224" s="593"/>
      <c r="JOG224" s="593"/>
      <c r="JOH224" s="593"/>
      <c r="JOI224" s="593"/>
      <c r="JOJ224" s="593"/>
      <c r="JOK224" s="593"/>
      <c r="JOL224" s="593"/>
      <c r="JOM224" s="593"/>
      <c r="JON224" s="593"/>
      <c r="JOO224" s="593"/>
      <c r="JOP224" s="593"/>
      <c r="JOQ224" s="593"/>
      <c r="JOR224" s="593"/>
      <c r="JOS224" s="593"/>
      <c r="JOT224" s="593"/>
      <c r="JOU224" s="593"/>
      <c r="JOV224" s="593"/>
      <c r="JOW224" s="593"/>
      <c r="JOX224" s="593"/>
      <c r="JOY224" s="593"/>
      <c r="JOZ224" s="593"/>
      <c r="JPA224" s="593"/>
      <c r="JPB224" s="593"/>
      <c r="JPC224" s="593"/>
      <c r="JPD224" s="593"/>
      <c r="JPE224" s="593"/>
      <c r="JPF224" s="593"/>
      <c r="JPG224" s="593"/>
      <c r="JPH224" s="593"/>
      <c r="JPI224" s="593"/>
      <c r="JPJ224" s="593"/>
      <c r="JPK224" s="593"/>
      <c r="JPL224" s="593"/>
      <c r="JPM224" s="593"/>
      <c r="JPN224" s="593"/>
      <c r="JPO224" s="593"/>
      <c r="JPP224" s="593"/>
      <c r="JPQ224" s="593"/>
      <c r="JPR224" s="593"/>
      <c r="JPS224" s="593"/>
      <c r="JPT224" s="593"/>
      <c r="JPU224" s="593"/>
      <c r="JPV224" s="593"/>
      <c r="JPW224" s="593"/>
      <c r="JPX224" s="593"/>
      <c r="JPY224" s="593"/>
      <c r="JPZ224" s="593"/>
      <c r="JQA224" s="593"/>
      <c r="JQB224" s="593"/>
      <c r="JQC224" s="593"/>
      <c r="JQD224" s="593"/>
      <c r="JQE224" s="593"/>
      <c r="JQF224" s="593"/>
      <c r="JQG224" s="593"/>
      <c r="JQH224" s="593"/>
      <c r="JQI224" s="593"/>
      <c r="JQJ224" s="593"/>
      <c r="JQK224" s="593"/>
      <c r="JQL224" s="593"/>
      <c r="JQM224" s="593"/>
      <c r="JQN224" s="593"/>
      <c r="JQO224" s="593"/>
      <c r="JQP224" s="593"/>
      <c r="JQQ224" s="593"/>
      <c r="JQR224" s="593"/>
      <c r="JQS224" s="593"/>
      <c r="JQT224" s="593"/>
      <c r="JQU224" s="593"/>
      <c r="JQV224" s="593"/>
      <c r="JQW224" s="593"/>
      <c r="JQX224" s="593"/>
      <c r="JQY224" s="593"/>
      <c r="JQZ224" s="593"/>
      <c r="JRA224" s="593"/>
      <c r="JRB224" s="593"/>
      <c r="JRC224" s="593"/>
      <c r="JRD224" s="593"/>
      <c r="JRE224" s="593"/>
      <c r="JRF224" s="593"/>
      <c r="JRG224" s="593"/>
      <c r="JRH224" s="593"/>
      <c r="JRI224" s="593"/>
      <c r="JRJ224" s="593"/>
      <c r="JRK224" s="593"/>
      <c r="JRL224" s="593"/>
      <c r="JRM224" s="593"/>
      <c r="JRN224" s="593"/>
      <c r="JRO224" s="593"/>
      <c r="JRP224" s="593"/>
      <c r="JRQ224" s="593"/>
      <c r="JRR224" s="593"/>
      <c r="JRS224" s="593"/>
      <c r="JRT224" s="593"/>
      <c r="JRU224" s="593"/>
      <c r="JRV224" s="593"/>
      <c r="JRW224" s="593"/>
      <c r="JRX224" s="593"/>
      <c r="JRY224" s="593"/>
      <c r="JRZ224" s="593"/>
      <c r="JSA224" s="593"/>
      <c r="JSB224" s="593"/>
      <c r="JSC224" s="593"/>
      <c r="JSD224" s="593"/>
      <c r="JSE224" s="593"/>
      <c r="JSF224" s="593"/>
      <c r="JSG224" s="593"/>
      <c r="JSH224" s="593"/>
      <c r="JSI224" s="593"/>
      <c r="JSJ224" s="593"/>
      <c r="JSK224" s="593"/>
      <c r="JSL224" s="593"/>
      <c r="JSM224" s="593"/>
      <c r="JSN224" s="593"/>
      <c r="JSO224" s="593"/>
      <c r="JSP224" s="593"/>
      <c r="JSQ224" s="593"/>
      <c r="JSR224" s="593"/>
      <c r="JSS224" s="593"/>
      <c r="JST224" s="593"/>
      <c r="JSU224" s="593"/>
      <c r="JSV224" s="593"/>
      <c r="JSW224" s="593"/>
      <c r="JSX224" s="593"/>
      <c r="JSY224" s="593"/>
      <c r="JSZ224" s="593"/>
      <c r="JTA224" s="593"/>
      <c r="JTB224" s="593"/>
      <c r="JTC224" s="593"/>
      <c r="JTD224" s="593"/>
      <c r="JTE224" s="593"/>
      <c r="JTF224" s="593"/>
      <c r="JTG224" s="593"/>
      <c r="JTH224" s="593"/>
      <c r="JTI224" s="593"/>
      <c r="JTJ224" s="593"/>
      <c r="JTK224" s="593"/>
      <c r="JTL224" s="593"/>
      <c r="JTM224" s="593"/>
      <c r="JTN224" s="593"/>
      <c r="JTO224" s="593"/>
      <c r="JTP224" s="593"/>
      <c r="JTQ224" s="593"/>
      <c r="JTR224" s="593"/>
      <c r="JTS224" s="593"/>
      <c r="JTT224" s="593"/>
      <c r="JTU224" s="593"/>
      <c r="JTV224" s="593"/>
      <c r="JTW224" s="593"/>
      <c r="JTX224" s="593"/>
      <c r="JTY224" s="593"/>
      <c r="JTZ224" s="593"/>
      <c r="JUA224" s="593"/>
      <c r="JUB224" s="593"/>
      <c r="JUC224" s="593"/>
      <c r="JUD224" s="593"/>
      <c r="JUE224" s="593"/>
      <c r="JUF224" s="593"/>
      <c r="JUG224" s="593"/>
      <c r="JUH224" s="593"/>
      <c r="JUI224" s="593"/>
      <c r="JUJ224" s="593"/>
      <c r="JUK224" s="593"/>
      <c r="JUL224" s="593"/>
      <c r="JUM224" s="593"/>
      <c r="JUN224" s="593"/>
      <c r="JUO224" s="593"/>
      <c r="JUP224" s="593"/>
      <c r="JUQ224" s="593"/>
      <c r="JUR224" s="593"/>
      <c r="JUS224" s="593"/>
      <c r="JUT224" s="593"/>
      <c r="JUU224" s="593"/>
      <c r="JUV224" s="593"/>
      <c r="JUW224" s="593"/>
      <c r="JUX224" s="593"/>
      <c r="JUY224" s="593"/>
      <c r="JUZ224" s="593"/>
      <c r="JVA224" s="593"/>
      <c r="JVB224" s="593"/>
      <c r="JVC224" s="593"/>
      <c r="JVD224" s="593"/>
      <c r="JVE224" s="593"/>
      <c r="JVF224" s="593"/>
      <c r="JVG224" s="593"/>
      <c r="JVH224" s="593"/>
      <c r="JVI224" s="593"/>
      <c r="JVJ224" s="593"/>
      <c r="JVK224" s="593"/>
      <c r="JVL224" s="593"/>
      <c r="JVM224" s="593"/>
      <c r="JVN224" s="593"/>
      <c r="JVO224" s="593"/>
      <c r="JVP224" s="593"/>
      <c r="JVQ224" s="593"/>
      <c r="JVR224" s="593"/>
      <c r="JVS224" s="593"/>
      <c r="JVT224" s="593"/>
      <c r="JVU224" s="593"/>
      <c r="JVV224" s="593"/>
      <c r="JVW224" s="593"/>
      <c r="JVX224" s="593"/>
      <c r="JVY224" s="593"/>
      <c r="JVZ224" s="593"/>
      <c r="JWA224" s="593"/>
      <c r="JWB224" s="593"/>
      <c r="JWC224" s="593"/>
      <c r="JWD224" s="593"/>
      <c r="JWE224" s="593"/>
      <c r="JWF224" s="593"/>
      <c r="JWG224" s="593"/>
      <c r="JWH224" s="593"/>
      <c r="JWI224" s="593"/>
      <c r="JWJ224" s="593"/>
      <c r="JWK224" s="593"/>
      <c r="JWL224" s="593"/>
      <c r="JWM224" s="593"/>
      <c r="JWN224" s="593"/>
      <c r="JWO224" s="593"/>
      <c r="JWP224" s="593"/>
      <c r="JWQ224" s="593"/>
      <c r="JWR224" s="593"/>
      <c r="JWS224" s="593"/>
      <c r="JWT224" s="593"/>
      <c r="JWU224" s="593"/>
      <c r="JWV224" s="593"/>
      <c r="JWW224" s="593"/>
      <c r="JWX224" s="593"/>
      <c r="JWY224" s="593"/>
      <c r="JWZ224" s="593"/>
      <c r="JXA224" s="593"/>
      <c r="JXB224" s="593"/>
      <c r="JXC224" s="593"/>
      <c r="JXD224" s="593"/>
      <c r="JXE224" s="593"/>
      <c r="JXF224" s="593"/>
      <c r="JXG224" s="593"/>
      <c r="JXH224" s="593"/>
      <c r="JXI224" s="593"/>
      <c r="JXJ224" s="593"/>
      <c r="JXK224" s="593"/>
      <c r="JXL224" s="593"/>
      <c r="JXM224" s="593"/>
      <c r="JXN224" s="593"/>
      <c r="JXO224" s="593"/>
      <c r="JXP224" s="593"/>
      <c r="JXQ224" s="593"/>
      <c r="JXR224" s="593"/>
      <c r="JXS224" s="593"/>
      <c r="JXT224" s="593"/>
      <c r="JXU224" s="593"/>
      <c r="JXV224" s="593"/>
      <c r="JXW224" s="593"/>
      <c r="JXX224" s="593"/>
      <c r="JXY224" s="593"/>
      <c r="JXZ224" s="593"/>
      <c r="JYA224" s="593"/>
      <c r="JYB224" s="593"/>
      <c r="JYC224" s="593"/>
      <c r="JYD224" s="593"/>
      <c r="JYE224" s="593"/>
      <c r="JYF224" s="593"/>
      <c r="JYG224" s="593"/>
      <c r="JYH224" s="593"/>
      <c r="JYI224" s="593"/>
      <c r="JYJ224" s="593"/>
      <c r="JYK224" s="593"/>
      <c r="JYL224" s="593"/>
      <c r="JYM224" s="593"/>
      <c r="JYN224" s="593"/>
      <c r="JYO224" s="593"/>
      <c r="JYP224" s="593"/>
      <c r="JYQ224" s="593"/>
      <c r="JYR224" s="593"/>
      <c r="JYS224" s="593"/>
      <c r="JYT224" s="593"/>
      <c r="JYU224" s="593"/>
      <c r="JYV224" s="593"/>
      <c r="JYW224" s="593"/>
      <c r="JYX224" s="593"/>
      <c r="JYY224" s="593"/>
      <c r="JYZ224" s="593"/>
      <c r="JZA224" s="593"/>
      <c r="JZB224" s="593"/>
      <c r="JZC224" s="593"/>
      <c r="JZD224" s="593"/>
      <c r="JZE224" s="593"/>
      <c r="JZF224" s="593"/>
      <c r="JZG224" s="593"/>
      <c r="JZH224" s="593"/>
      <c r="JZI224" s="593"/>
      <c r="JZJ224" s="593"/>
      <c r="JZK224" s="593"/>
      <c r="JZL224" s="593"/>
      <c r="JZM224" s="593"/>
      <c r="JZN224" s="593"/>
      <c r="JZO224" s="593"/>
      <c r="JZP224" s="593"/>
      <c r="JZQ224" s="593"/>
      <c r="JZR224" s="593"/>
      <c r="JZS224" s="593"/>
      <c r="JZT224" s="593"/>
      <c r="JZU224" s="593"/>
      <c r="JZV224" s="593"/>
      <c r="JZW224" s="593"/>
      <c r="JZX224" s="593"/>
      <c r="JZY224" s="593"/>
      <c r="JZZ224" s="593"/>
      <c r="KAA224" s="593"/>
      <c r="KAB224" s="593"/>
      <c r="KAC224" s="593"/>
      <c r="KAD224" s="593"/>
      <c r="KAE224" s="593"/>
      <c r="KAF224" s="593"/>
      <c r="KAG224" s="593"/>
      <c r="KAH224" s="593"/>
      <c r="KAI224" s="593"/>
      <c r="KAJ224" s="593"/>
      <c r="KAK224" s="593"/>
      <c r="KAL224" s="593"/>
      <c r="KAM224" s="593"/>
      <c r="KAN224" s="593"/>
      <c r="KAO224" s="593"/>
      <c r="KAP224" s="593"/>
      <c r="KAQ224" s="593"/>
      <c r="KAR224" s="593"/>
      <c r="KAS224" s="593"/>
      <c r="KAT224" s="593"/>
      <c r="KAU224" s="593"/>
      <c r="KAV224" s="593"/>
      <c r="KAW224" s="593"/>
      <c r="KAX224" s="593"/>
      <c r="KAY224" s="593"/>
      <c r="KAZ224" s="593"/>
      <c r="KBA224" s="593"/>
      <c r="KBB224" s="593"/>
      <c r="KBC224" s="593"/>
      <c r="KBD224" s="593"/>
      <c r="KBE224" s="593"/>
      <c r="KBF224" s="593"/>
      <c r="KBG224" s="593"/>
      <c r="KBH224" s="593"/>
      <c r="KBI224" s="593"/>
      <c r="KBJ224" s="593"/>
      <c r="KBK224" s="593"/>
      <c r="KBL224" s="593"/>
      <c r="KBM224" s="593"/>
      <c r="KBN224" s="593"/>
      <c r="KBO224" s="593"/>
      <c r="KBP224" s="593"/>
      <c r="KBQ224" s="593"/>
      <c r="KBR224" s="593"/>
      <c r="KBS224" s="593"/>
      <c r="KBT224" s="593"/>
      <c r="KBU224" s="593"/>
      <c r="KBV224" s="593"/>
      <c r="KBW224" s="593"/>
      <c r="KBX224" s="593"/>
      <c r="KBY224" s="593"/>
      <c r="KBZ224" s="593"/>
      <c r="KCA224" s="593"/>
      <c r="KCB224" s="593"/>
      <c r="KCC224" s="593"/>
      <c r="KCD224" s="593"/>
      <c r="KCE224" s="593"/>
      <c r="KCF224" s="593"/>
      <c r="KCG224" s="593"/>
      <c r="KCH224" s="593"/>
      <c r="KCI224" s="593"/>
      <c r="KCJ224" s="593"/>
      <c r="KCK224" s="593"/>
      <c r="KCL224" s="593"/>
      <c r="KCM224" s="593"/>
      <c r="KCN224" s="593"/>
      <c r="KCO224" s="593"/>
      <c r="KCP224" s="593"/>
      <c r="KCQ224" s="593"/>
      <c r="KCR224" s="593"/>
      <c r="KCS224" s="593"/>
      <c r="KCT224" s="593"/>
      <c r="KCU224" s="593"/>
      <c r="KCV224" s="593"/>
      <c r="KCW224" s="593"/>
      <c r="KCX224" s="593"/>
      <c r="KCY224" s="593"/>
      <c r="KCZ224" s="593"/>
      <c r="KDA224" s="593"/>
      <c r="KDB224" s="593"/>
      <c r="KDC224" s="593"/>
      <c r="KDD224" s="593"/>
      <c r="KDE224" s="593"/>
      <c r="KDF224" s="593"/>
      <c r="KDG224" s="593"/>
      <c r="KDH224" s="593"/>
      <c r="KDI224" s="593"/>
      <c r="KDJ224" s="593"/>
      <c r="KDK224" s="593"/>
      <c r="KDL224" s="593"/>
      <c r="KDM224" s="593"/>
      <c r="KDN224" s="593"/>
      <c r="KDO224" s="593"/>
      <c r="KDP224" s="593"/>
      <c r="KDQ224" s="593"/>
      <c r="KDR224" s="593"/>
      <c r="KDS224" s="593"/>
      <c r="KDT224" s="593"/>
      <c r="KDU224" s="593"/>
      <c r="KDV224" s="593"/>
      <c r="KDW224" s="593"/>
      <c r="KDX224" s="593"/>
      <c r="KDY224" s="593"/>
      <c r="KDZ224" s="593"/>
      <c r="KEA224" s="593"/>
      <c r="KEB224" s="593"/>
      <c r="KEC224" s="593"/>
      <c r="KED224" s="593"/>
      <c r="KEE224" s="593"/>
      <c r="KEF224" s="593"/>
      <c r="KEG224" s="593"/>
      <c r="KEH224" s="593"/>
      <c r="KEI224" s="593"/>
      <c r="KEJ224" s="593"/>
      <c r="KEK224" s="593"/>
      <c r="KEL224" s="593"/>
      <c r="KEM224" s="593"/>
      <c r="KEN224" s="593"/>
      <c r="KEO224" s="593"/>
      <c r="KEP224" s="593"/>
      <c r="KEQ224" s="593"/>
      <c r="KER224" s="593"/>
      <c r="KES224" s="593"/>
      <c r="KET224" s="593"/>
      <c r="KEU224" s="593"/>
      <c r="KEV224" s="593"/>
      <c r="KEW224" s="593"/>
      <c r="KEX224" s="593"/>
      <c r="KEY224" s="593"/>
      <c r="KEZ224" s="593"/>
      <c r="KFA224" s="593"/>
      <c r="KFB224" s="593"/>
      <c r="KFC224" s="593"/>
      <c r="KFD224" s="593"/>
      <c r="KFE224" s="593"/>
      <c r="KFF224" s="593"/>
      <c r="KFG224" s="593"/>
      <c r="KFH224" s="593"/>
      <c r="KFI224" s="593"/>
      <c r="KFJ224" s="593"/>
      <c r="KFK224" s="593"/>
      <c r="KFL224" s="593"/>
      <c r="KFM224" s="593"/>
      <c r="KFN224" s="593"/>
      <c r="KFO224" s="593"/>
      <c r="KFP224" s="593"/>
      <c r="KFQ224" s="593"/>
      <c r="KFR224" s="593"/>
      <c r="KFS224" s="593"/>
      <c r="KFT224" s="593"/>
      <c r="KFU224" s="593"/>
      <c r="KFV224" s="593"/>
      <c r="KFW224" s="593"/>
      <c r="KFX224" s="593"/>
      <c r="KFY224" s="593"/>
      <c r="KFZ224" s="593"/>
      <c r="KGA224" s="593"/>
      <c r="KGB224" s="593"/>
      <c r="KGC224" s="593"/>
      <c r="KGD224" s="593"/>
      <c r="KGE224" s="593"/>
      <c r="KGF224" s="593"/>
      <c r="KGG224" s="593"/>
      <c r="KGH224" s="593"/>
      <c r="KGI224" s="593"/>
      <c r="KGJ224" s="593"/>
      <c r="KGK224" s="593"/>
      <c r="KGL224" s="593"/>
      <c r="KGM224" s="593"/>
      <c r="KGN224" s="593"/>
      <c r="KGO224" s="593"/>
      <c r="KGP224" s="593"/>
      <c r="KGQ224" s="593"/>
      <c r="KGR224" s="593"/>
      <c r="KGS224" s="593"/>
      <c r="KGT224" s="593"/>
      <c r="KGU224" s="593"/>
      <c r="KGV224" s="593"/>
      <c r="KGW224" s="593"/>
      <c r="KGX224" s="593"/>
      <c r="KGY224" s="593"/>
      <c r="KGZ224" s="593"/>
      <c r="KHA224" s="593"/>
      <c r="KHB224" s="593"/>
      <c r="KHC224" s="593"/>
      <c r="KHD224" s="593"/>
      <c r="KHE224" s="593"/>
      <c r="KHF224" s="593"/>
      <c r="KHG224" s="593"/>
      <c r="KHH224" s="593"/>
      <c r="KHI224" s="593"/>
      <c r="KHJ224" s="593"/>
      <c r="KHK224" s="593"/>
      <c r="KHL224" s="593"/>
      <c r="KHM224" s="593"/>
      <c r="KHN224" s="593"/>
      <c r="KHO224" s="593"/>
      <c r="KHP224" s="593"/>
      <c r="KHQ224" s="593"/>
      <c r="KHR224" s="593"/>
      <c r="KHS224" s="593"/>
      <c r="KHT224" s="593"/>
      <c r="KHU224" s="593"/>
      <c r="KHV224" s="593"/>
      <c r="KHW224" s="593"/>
      <c r="KHX224" s="593"/>
      <c r="KHY224" s="593"/>
      <c r="KHZ224" s="593"/>
      <c r="KIA224" s="593"/>
      <c r="KIB224" s="593"/>
      <c r="KIC224" s="593"/>
      <c r="KID224" s="593"/>
      <c r="KIE224" s="593"/>
      <c r="KIF224" s="593"/>
      <c r="KIG224" s="593"/>
      <c r="KIH224" s="593"/>
      <c r="KII224" s="593"/>
      <c r="KIJ224" s="593"/>
      <c r="KIK224" s="593"/>
      <c r="KIL224" s="593"/>
      <c r="KIM224" s="593"/>
      <c r="KIN224" s="593"/>
      <c r="KIO224" s="593"/>
      <c r="KIP224" s="593"/>
      <c r="KIQ224" s="593"/>
      <c r="KIR224" s="593"/>
      <c r="KIS224" s="593"/>
      <c r="KIT224" s="593"/>
      <c r="KIU224" s="593"/>
      <c r="KIV224" s="593"/>
      <c r="KIW224" s="593"/>
      <c r="KIX224" s="593"/>
      <c r="KIY224" s="593"/>
      <c r="KIZ224" s="593"/>
      <c r="KJA224" s="593"/>
      <c r="KJB224" s="593"/>
      <c r="KJC224" s="593"/>
      <c r="KJD224" s="593"/>
      <c r="KJE224" s="593"/>
      <c r="KJF224" s="593"/>
      <c r="KJG224" s="593"/>
      <c r="KJH224" s="593"/>
      <c r="KJI224" s="593"/>
      <c r="KJJ224" s="593"/>
      <c r="KJK224" s="593"/>
      <c r="KJL224" s="593"/>
      <c r="KJM224" s="593"/>
      <c r="KJN224" s="593"/>
      <c r="KJO224" s="593"/>
      <c r="KJP224" s="593"/>
      <c r="KJQ224" s="593"/>
      <c r="KJR224" s="593"/>
      <c r="KJS224" s="593"/>
      <c r="KJT224" s="593"/>
      <c r="KJU224" s="593"/>
      <c r="KJV224" s="593"/>
      <c r="KJW224" s="593"/>
      <c r="KJX224" s="593"/>
      <c r="KJY224" s="593"/>
      <c r="KJZ224" s="593"/>
      <c r="KKA224" s="593"/>
      <c r="KKB224" s="593"/>
      <c r="KKC224" s="593"/>
      <c r="KKD224" s="593"/>
      <c r="KKE224" s="593"/>
      <c r="KKF224" s="593"/>
      <c r="KKG224" s="593"/>
      <c r="KKH224" s="593"/>
      <c r="KKI224" s="593"/>
      <c r="KKJ224" s="593"/>
      <c r="KKK224" s="593"/>
      <c r="KKL224" s="593"/>
      <c r="KKM224" s="593"/>
      <c r="KKN224" s="593"/>
      <c r="KKO224" s="593"/>
      <c r="KKP224" s="593"/>
      <c r="KKQ224" s="593"/>
      <c r="KKR224" s="593"/>
      <c r="KKS224" s="593"/>
      <c r="KKT224" s="593"/>
      <c r="KKU224" s="593"/>
      <c r="KKV224" s="593"/>
      <c r="KKW224" s="593"/>
      <c r="KKX224" s="593"/>
      <c r="KKY224" s="593"/>
      <c r="KKZ224" s="593"/>
      <c r="KLA224" s="593"/>
      <c r="KLB224" s="593"/>
      <c r="KLC224" s="593"/>
      <c r="KLD224" s="593"/>
      <c r="KLE224" s="593"/>
      <c r="KLF224" s="593"/>
      <c r="KLG224" s="593"/>
      <c r="KLH224" s="593"/>
      <c r="KLI224" s="593"/>
      <c r="KLJ224" s="593"/>
      <c r="KLK224" s="593"/>
      <c r="KLL224" s="593"/>
      <c r="KLM224" s="593"/>
      <c r="KLN224" s="593"/>
      <c r="KLO224" s="593"/>
      <c r="KLP224" s="593"/>
      <c r="KLQ224" s="593"/>
      <c r="KLR224" s="593"/>
      <c r="KLS224" s="593"/>
      <c r="KLT224" s="593"/>
      <c r="KLU224" s="593"/>
      <c r="KLV224" s="593"/>
      <c r="KLW224" s="593"/>
      <c r="KLX224" s="593"/>
      <c r="KLY224" s="593"/>
      <c r="KLZ224" s="593"/>
      <c r="KMA224" s="593"/>
      <c r="KMB224" s="593"/>
      <c r="KMC224" s="593"/>
      <c r="KMD224" s="593"/>
      <c r="KME224" s="593"/>
      <c r="KMF224" s="593"/>
      <c r="KMG224" s="593"/>
      <c r="KMH224" s="593"/>
      <c r="KMI224" s="593"/>
      <c r="KMJ224" s="593"/>
      <c r="KMK224" s="593"/>
      <c r="KML224" s="593"/>
      <c r="KMM224" s="593"/>
      <c r="KMN224" s="593"/>
      <c r="KMO224" s="593"/>
      <c r="KMP224" s="593"/>
      <c r="KMQ224" s="593"/>
      <c r="KMR224" s="593"/>
      <c r="KMS224" s="593"/>
      <c r="KMT224" s="593"/>
      <c r="KMU224" s="593"/>
      <c r="KMV224" s="593"/>
      <c r="KMW224" s="593"/>
      <c r="KMX224" s="593"/>
      <c r="KMY224" s="593"/>
      <c r="KMZ224" s="593"/>
      <c r="KNA224" s="593"/>
      <c r="KNB224" s="593"/>
      <c r="KNC224" s="593"/>
      <c r="KND224" s="593"/>
      <c r="KNE224" s="593"/>
      <c r="KNF224" s="593"/>
      <c r="KNG224" s="593"/>
      <c r="KNH224" s="593"/>
      <c r="KNI224" s="593"/>
      <c r="KNJ224" s="593"/>
      <c r="KNK224" s="593"/>
      <c r="KNL224" s="593"/>
      <c r="KNM224" s="593"/>
      <c r="KNN224" s="593"/>
      <c r="KNO224" s="593"/>
      <c r="KNP224" s="593"/>
      <c r="KNQ224" s="593"/>
      <c r="KNR224" s="593"/>
      <c r="KNS224" s="593"/>
      <c r="KNT224" s="593"/>
      <c r="KNU224" s="593"/>
      <c r="KNV224" s="593"/>
      <c r="KNW224" s="593"/>
      <c r="KNX224" s="593"/>
      <c r="KNY224" s="593"/>
      <c r="KNZ224" s="593"/>
      <c r="KOA224" s="593"/>
      <c r="KOB224" s="593"/>
      <c r="KOC224" s="593"/>
      <c r="KOD224" s="593"/>
      <c r="KOE224" s="593"/>
      <c r="KOF224" s="593"/>
      <c r="KOG224" s="593"/>
      <c r="KOH224" s="593"/>
      <c r="KOI224" s="593"/>
      <c r="KOJ224" s="593"/>
      <c r="KOK224" s="593"/>
      <c r="KOL224" s="593"/>
      <c r="KOM224" s="593"/>
      <c r="KON224" s="593"/>
      <c r="KOO224" s="593"/>
      <c r="KOP224" s="593"/>
      <c r="KOQ224" s="593"/>
      <c r="KOR224" s="593"/>
      <c r="KOS224" s="593"/>
      <c r="KOT224" s="593"/>
      <c r="KOU224" s="593"/>
      <c r="KOV224" s="593"/>
      <c r="KOW224" s="593"/>
      <c r="KOX224" s="593"/>
      <c r="KOY224" s="593"/>
      <c r="KOZ224" s="593"/>
      <c r="KPA224" s="593"/>
      <c r="KPB224" s="593"/>
      <c r="KPC224" s="593"/>
      <c r="KPD224" s="593"/>
      <c r="KPE224" s="593"/>
      <c r="KPF224" s="593"/>
      <c r="KPG224" s="593"/>
      <c r="KPH224" s="593"/>
      <c r="KPI224" s="593"/>
      <c r="KPJ224" s="593"/>
      <c r="KPK224" s="593"/>
      <c r="KPL224" s="593"/>
      <c r="KPM224" s="593"/>
      <c r="KPN224" s="593"/>
      <c r="KPO224" s="593"/>
      <c r="KPP224" s="593"/>
      <c r="KPQ224" s="593"/>
      <c r="KPR224" s="593"/>
      <c r="KPS224" s="593"/>
      <c r="KPT224" s="593"/>
      <c r="KPU224" s="593"/>
      <c r="KPV224" s="593"/>
      <c r="KPW224" s="593"/>
      <c r="KPX224" s="593"/>
      <c r="KPY224" s="593"/>
      <c r="KPZ224" s="593"/>
      <c r="KQA224" s="593"/>
      <c r="KQB224" s="593"/>
      <c r="KQC224" s="593"/>
      <c r="KQD224" s="593"/>
      <c r="KQE224" s="593"/>
      <c r="KQF224" s="593"/>
      <c r="KQG224" s="593"/>
      <c r="KQH224" s="593"/>
      <c r="KQI224" s="593"/>
      <c r="KQJ224" s="593"/>
      <c r="KQK224" s="593"/>
      <c r="KQL224" s="593"/>
      <c r="KQM224" s="593"/>
      <c r="KQN224" s="593"/>
      <c r="KQO224" s="593"/>
      <c r="KQP224" s="593"/>
      <c r="KQQ224" s="593"/>
      <c r="KQR224" s="593"/>
      <c r="KQS224" s="593"/>
      <c r="KQT224" s="593"/>
      <c r="KQU224" s="593"/>
      <c r="KQV224" s="593"/>
      <c r="KQW224" s="593"/>
      <c r="KQX224" s="593"/>
      <c r="KQY224" s="593"/>
      <c r="KQZ224" s="593"/>
      <c r="KRA224" s="593"/>
      <c r="KRB224" s="593"/>
      <c r="KRC224" s="593"/>
      <c r="KRD224" s="593"/>
      <c r="KRE224" s="593"/>
      <c r="KRF224" s="593"/>
      <c r="KRG224" s="593"/>
      <c r="KRH224" s="593"/>
      <c r="KRI224" s="593"/>
      <c r="KRJ224" s="593"/>
      <c r="KRK224" s="593"/>
      <c r="KRL224" s="593"/>
      <c r="KRM224" s="593"/>
      <c r="KRN224" s="593"/>
      <c r="KRO224" s="593"/>
      <c r="KRP224" s="593"/>
      <c r="KRQ224" s="593"/>
      <c r="KRR224" s="593"/>
      <c r="KRS224" s="593"/>
      <c r="KRT224" s="593"/>
      <c r="KRU224" s="593"/>
      <c r="KRV224" s="593"/>
      <c r="KRW224" s="593"/>
      <c r="KRX224" s="593"/>
      <c r="KRY224" s="593"/>
      <c r="KRZ224" s="593"/>
      <c r="KSA224" s="593"/>
      <c r="KSB224" s="593"/>
      <c r="KSC224" s="593"/>
      <c r="KSD224" s="593"/>
      <c r="KSE224" s="593"/>
      <c r="KSF224" s="593"/>
      <c r="KSG224" s="593"/>
      <c r="KSH224" s="593"/>
      <c r="KSI224" s="593"/>
      <c r="KSJ224" s="593"/>
      <c r="KSK224" s="593"/>
      <c r="KSL224" s="593"/>
      <c r="KSM224" s="593"/>
      <c r="KSN224" s="593"/>
      <c r="KSO224" s="593"/>
      <c r="KSP224" s="593"/>
      <c r="KSQ224" s="593"/>
      <c r="KSR224" s="593"/>
      <c r="KSS224" s="593"/>
      <c r="KST224" s="593"/>
      <c r="KSU224" s="593"/>
      <c r="KSV224" s="593"/>
      <c r="KSW224" s="593"/>
      <c r="KSX224" s="593"/>
      <c r="KSY224" s="593"/>
      <c r="KSZ224" s="593"/>
      <c r="KTA224" s="593"/>
      <c r="KTB224" s="593"/>
      <c r="KTC224" s="593"/>
      <c r="KTD224" s="593"/>
      <c r="KTE224" s="593"/>
      <c r="KTF224" s="593"/>
      <c r="KTG224" s="593"/>
      <c r="KTH224" s="593"/>
      <c r="KTI224" s="593"/>
      <c r="KTJ224" s="593"/>
      <c r="KTK224" s="593"/>
      <c r="KTL224" s="593"/>
      <c r="KTM224" s="593"/>
      <c r="KTN224" s="593"/>
      <c r="KTO224" s="593"/>
      <c r="KTP224" s="593"/>
      <c r="KTQ224" s="593"/>
      <c r="KTR224" s="593"/>
      <c r="KTS224" s="593"/>
      <c r="KTT224" s="593"/>
      <c r="KTU224" s="593"/>
      <c r="KTV224" s="593"/>
      <c r="KTW224" s="593"/>
      <c r="KTX224" s="593"/>
      <c r="KTY224" s="593"/>
      <c r="KTZ224" s="593"/>
      <c r="KUA224" s="593"/>
      <c r="KUB224" s="593"/>
      <c r="KUC224" s="593"/>
      <c r="KUD224" s="593"/>
      <c r="KUE224" s="593"/>
      <c r="KUF224" s="593"/>
      <c r="KUG224" s="593"/>
      <c r="KUH224" s="593"/>
      <c r="KUI224" s="593"/>
      <c r="KUJ224" s="593"/>
      <c r="KUK224" s="593"/>
      <c r="KUL224" s="593"/>
      <c r="KUM224" s="593"/>
      <c r="KUN224" s="593"/>
      <c r="KUO224" s="593"/>
      <c r="KUP224" s="593"/>
      <c r="KUQ224" s="593"/>
      <c r="KUR224" s="593"/>
      <c r="KUS224" s="593"/>
      <c r="KUT224" s="593"/>
      <c r="KUU224" s="593"/>
      <c r="KUV224" s="593"/>
      <c r="KUW224" s="593"/>
      <c r="KUX224" s="593"/>
      <c r="KUY224" s="593"/>
      <c r="KUZ224" s="593"/>
      <c r="KVA224" s="593"/>
      <c r="KVB224" s="593"/>
      <c r="KVC224" s="593"/>
      <c r="KVD224" s="593"/>
      <c r="KVE224" s="593"/>
      <c r="KVF224" s="593"/>
      <c r="KVG224" s="593"/>
      <c r="KVH224" s="593"/>
      <c r="KVI224" s="593"/>
      <c r="KVJ224" s="593"/>
      <c r="KVK224" s="593"/>
      <c r="KVL224" s="593"/>
      <c r="KVM224" s="593"/>
      <c r="KVN224" s="593"/>
      <c r="KVO224" s="593"/>
      <c r="KVP224" s="593"/>
      <c r="KVQ224" s="593"/>
      <c r="KVR224" s="593"/>
      <c r="KVS224" s="593"/>
      <c r="KVT224" s="593"/>
      <c r="KVU224" s="593"/>
      <c r="KVV224" s="593"/>
      <c r="KVW224" s="593"/>
      <c r="KVX224" s="593"/>
      <c r="KVY224" s="593"/>
      <c r="KVZ224" s="593"/>
      <c r="KWA224" s="593"/>
      <c r="KWB224" s="593"/>
      <c r="KWC224" s="593"/>
      <c r="KWD224" s="593"/>
      <c r="KWE224" s="593"/>
      <c r="KWF224" s="593"/>
      <c r="KWG224" s="593"/>
      <c r="KWH224" s="593"/>
      <c r="KWI224" s="593"/>
      <c r="KWJ224" s="593"/>
      <c r="KWK224" s="593"/>
      <c r="KWL224" s="593"/>
      <c r="KWM224" s="593"/>
      <c r="KWN224" s="593"/>
      <c r="KWO224" s="593"/>
      <c r="KWP224" s="593"/>
      <c r="KWQ224" s="593"/>
      <c r="KWR224" s="593"/>
      <c r="KWS224" s="593"/>
      <c r="KWT224" s="593"/>
      <c r="KWU224" s="593"/>
      <c r="KWV224" s="593"/>
      <c r="KWW224" s="593"/>
      <c r="KWX224" s="593"/>
      <c r="KWY224" s="593"/>
      <c r="KWZ224" s="593"/>
      <c r="KXA224" s="593"/>
      <c r="KXB224" s="593"/>
      <c r="KXC224" s="593"/>
      <c r="KXD224" s="593"/>
      <c r="KXE224" s="593"/>
      <c r="KXF224" s="593"/>
      <c r="KXG224" s="593"/>
      <c r="KXH224" s="593"/>
      <c r="KXI224" s="593"/>
      <c r="KXJ224" s="593"/>
      <c r="KXK224" s="593"/>
      <c r="KXL224" s="593"/>
      <c r="KXM224" s="593"/>
      <c r="KXN224" s="593"/>
      <c r="KXO224" s="593"/>
      <c r="KXP224" s="593"/>
      <c r="KXQ224" s="593"/>
      <c r="KXR224" s="593"/>
      <c r="KXS224" s="593"/>
      <c r="KXT224" s="593"/>
      <c r="KXU224" s="593"/>
      <c r="KXV224" s="593"/>
      <c r="KXW224" s="593"/>
      <c r="KXX224" s="593"/>
      <c r="KXY224" s="593"/>
      <c r="KXZ224" s="593"/>
      <c r="KYA224" s="593"/>
      <c r="KYB224" s="593"/>
      <c r="KYC224" s="593"/>
      <c r="KYD224" s="593"/>
      <c r="KYE224" s="593"/>
      <c r="KYF224" s="593"/>
      <c r="KYG224" s="593"/>
      <c r="KYH224" s="593"/>
      <c r="KYI224" s="593"/>
      <c r="KYJ224" s="593"/>
      <c r="KYK224" s="593"/>
      <c r="KYL224" s="593"/>
      <c r="KYM224" s="593"/>
      <c r="KYN224" s="593"/>
      <c r="KYO224" s="593"/>
      <c r="KYP224" s="593"/>
      <c r="KYQ224" s="593"/>
      <c r="KYR224" s="593"/>
      <c r="KYS224" s="593"/>
      <c r="KYT224" s="593"/>
      <c r="KYU224" s="593"/>
      <c r="KYV224" s="593"/>
      <c r="KYW224" s="593"/>
      <c r="KYX224" s="593"/>
      <c r="KYY224" s="593"/>
      <c r="KYZ224" s="593"/>
      <c r="KZA224" s="593"/>
      <c r="KZB224" s="593"/>
      <c r="KZC224" s="593"/>
      <c r="KZD224" s="593"/>
      <c r="KZE224" s="593"/>
      <c r="KZF224" s="593"/>
      <c r="KZG224" s="593"/>
      <c r="KZH224" s="593"/>
      <c r="KZI224" s="593"/>
      <c r="KZJ224" s="593"/>
      <c r="KZK224" s="593"/>
      <c r="KZL224" s="593"/>
      <c r="KZM224" s="593"/>
      <c r="KZN224" s="593"/>
      <c r="KZO224" s="593"/>
      <c r="KZP224" s="593"/>
      <c r="KZQ224" s="593"/>
      <c r="KZR224" s="593"/>
      <c r="KZS224" s="593"/>
      <c r="KZT224" s="593"/>
      <c r="KZU224" s="593"/>
      <c r="KZV224" s="593"/>
      <c r="KZW224" s="593"/>
      <c r="KZX224" s="593"/>
      <c r="KZY224" s="593"/>
      <c r="KZZ224" s="593"/>
      <c r="LAA224" s="593"/>
      <c r="LAB224" s="593"/>
      <c r="LAC224" s="593"/>
      <c r="LAD224" s="593"/>
      <c r="LAE224" s="593"/>
      <c r="LAF224" s="593"/>
      <c r="LAG224" s="593"/>
      <c r="LAH224" s="593"/>
      <c r="LAI224" s="593"/>
      <c r="LAJ224" s="593"/>
      <c r="LAK224" s="593"/>
      <c r="LAL224" s="593"/>
      <c r="LAM224" s="593"/>
      <c r="LAN224" s="593"/>
      <c r="LAO224" s="593"/>
      <c r="LAP224" s="593"/>
      <c r="LAQ224" s="593"/>
      <c r="LAR224" s="593"/>
      <c r="LAS224" s="593"/>
      <c r="LAT224" s="593"/>
      <c r="LAU224" s="593"/>
      <c r="LAV224" s="593"/>
      <c r="LAW224" s="593"/>
      <c r="LAX224" s="593"/>
      <c r="LAY224" s="593"/>
      <c r="LAZ224" s="593"/>
      <c r="LBA224" s="593"/>
      <c r="LBB224" s="593"/>
      <c r="LBC224" s="593"/>
      <c r="LBD224" s="593"/>
      <c r="LBE224" s="593"/>
      <c r="LBF224" s="593"/>
      <c r="LBG224" s="593"/>
      <c r="LBH224" s="593"/>
      <c r="LBI224" s="593"/>
      <c r="LBJ224" s="593"/>
      <c r="LBK224" s="593"/>
      <c r="LBL224" s="593"/>
      <c r="LBM224" s="593"/>
      <c r="LBN224" s="593"/>
      <c r="LBO224" s="593"/>
      <c r="LBP224" s="593"/>
      <c r="LBQ224" s="593"/>
      <c r="LBR224" s="593"/>
      <c r="LBS224" s="593"/>
      <c r="LBT224" s="593"/>
      <c r="LBU224" s="593"/>
      <c r="LBV224" s="593"/>
      <c r="LBW224" s="593"/>
      <c r="LBX224" s="593"/>
      <c r="LBY224" s="593"/>
      <c r="LBZ224" s="593"/>
      <c r="LCA224" s="593"/>
      <c r="LCB224" s="593"/>
      <c r="LCC224" s="593"/>
      <c r="LCD224" s="593"/>
      <c r="LCE224" s="593"/>
      <c r="LCF224" s="593"/>
      <c r="LCG224" s="593"/>
      <c r="LCH224" s="593"/>
      <c r="LCI224" s="593"/>
      <c r="LCJ224" s="593"/>
      <c r="LCK224" s="593"/>
      <c r="LCL224" s="593"/>
      <c r="LCM224" s="593"/>
      <c r="LCN224" s="593"/>
      <c r="LCO224" s="593"/>
      <c r="LCP224" s="593"/>
      <c r="LCQ224" s="593"/>
      <c r="LCR224" s="593"/>
      <c r="LCS224" s="593"/>
      <c r="LCT224" s="593"/>
      <c r="LCU224" s="593"/>
      <c r="LCV224" s="593"/>
      <c r="LCW224" s="593"/>
      <c r="LCX224" s="593"/>
      <c r="LCY224" s="593"/>
      <c r="LCZ224" s="593"/>
      <c r="LDA224" s="593"/>
      <c r="LDB224" s="593"/>
      <c r="LDC224" s="593"/>
      <c r="LDD224" s="593"/>
      <c r="LDE224" s="593"/>
      <c r="LDF224" s="593"/>
      <c r="LDG224" s="593"/>
      <c r="LDH224" s="593"/>
      <c r="LDI224" s="593"/>
      <c r="LDJ224" s="593"/>
      <c r="LDK224" s="593"/>
      <c r="LDL224" s="593"/>
      <c r="LDM224" s="593"/>
      <c r="LDN224" s="593"/>
      <c r="LDO224" s="593"/>
      <c r="LDP224" s="593"/>
      <c r="LDQ224" s="593"/>
      <c r="LDR224" s="593"/>
      <c r="LDS224" s="593"/>
      <c r="LDT224" s="593"/>
      <c r="LDU224" s="593"/>
      <c r="LDV224" s="593"/>
      <c r="LDW224" s="593"/>
      <c r="LDX224" s="593"/>
      <c r="LDY224" s="593"/>
      <c r="LDZ224" s="593"/>
      <c r="LEA224" s="593"/>
      <c r="LEB224" s="593"/>
      <c r="LEC224" s="593"/>
      <c r="LED224" s="593"/>
      <c r="LEE224" s="593"/>
      <c r="LEF224" s="593"/>
      <c r="LEG224" s="593"/>
      <c r="LEH224" s="593"/>
      <c r="LEI224" s="593"/>
      <c r="LEJ224" s="593"/>
      <c r="LEK224" s="593"/>
      <c r="LEL224" s="593"/>
      <c r="LEM224" s="593"/>
      <c r="LEN224" s="593"/>
      <c r="LEO224" s="593"/>
      <c r="LEP224" s="593"/>
      <c r="LEQ224" s="593"/>
      <c r="LER224" s="593"/>
      <c r="LES224" s="593"/>
      <c r="LET224" s="593"/>
      <c r="LEU224" s="593"/>
      <c r="LEV224" s="593"/>
      <c r="LEW224" s="593"/>
      <c r="LEX224" s="593"/>
      <c r="LEY224" s="593"/>
      <c r="LEZ224" s="593"/>
      <c r="LFA224" s="593"/>
      <c r="LFB224" s="593"/>
      <c r="LFC224" s="593"/>
      <c r="LFD224" s="593"/>
      <c r="LFE224" s="593"/>
      <c r="LFF224" s="593"/>
      <c r="LFG224" s="593"/>
      <c r="LFH224" s="593"/>
      <c r="LFI224" s="593"/>
      <c r="LFJ224" s="593"/>
      <c r="LFK224" s="593"/>
      <c r="LFL224" s="593"/>
      <c r="LFM224" s="593"/>
      <c r="LFN224" s="593"/>
      <c r="LFO224" s="593"/>
      <c r="LFP224" s="593"/>
      <c r="LFQ224" s="593"/>
      <c r="LFR224" s="593"/>
      <c r="LFS224" s="593"/>
      <c r="LFT224" s="593"/>
      <c r="LFU224" s="593"/>
      <c r="LFV224" s="593"/>
      <c r="LFW224" s="593"/>
      <c r="LFX224" s="593"/>
      <c r="LFY224" s="593"/>
      <c r="LFZ224" s="593"/>
      <c r="LGA224" s="593"/>
      <c r="LGB224" s="593"/>
      <c r="LGC224" s="593"/>
      <c r="LGD224" s="593"/>
      <c r="LGE224" s="593"/>
      <c r="LGF224" s="593"/>
      <c r="LGG224" s="593"/>
      <c r="LGH224" s="593"/>
      <c r="LGI224" s="593"/>
      <c r="LGJ224" s="593"/>
      <c r="LGK224" s="593"/>
      <c r="LGL224" s="593"/>
      <c r="LGM224" s="593"/>
      <c r="LGN224" s="593"/>
      <c r="LGO224" s="593"/>
      <c r="LGP224" s="593"/>
      <c r="LGQ224" s="593"/>
      <c r="LGR224" s="593"/>
      <c r="LGS224" s="593"/>
      <c r="LGT224" s="593"/>
      <c r="LGU224" s="593"/>
      <c r="LGV224" s="593"/>
      <c r="LGW224" s="593"/>
      <c r="LGX224" s="593"/>
      <c r="LGY224" s="593"/>
      <c r="LGZ224" s="593"/>
      <c r="LHA224" s="593"/>
      <c r="LHB224" s="593"/>
      <c r="LHC224" s="593"/>
      <c r="LHD224" s="593"/>
      <c r="LHE224" s="593"/>
      <c r="LHF224" s="593"/>
      <c r="LHG224" s="593"/>
      <c r="LHH224" s="593"/>
      <c r="LHI224" s="593"/>
      <c r="LHJ224" s="593"/>
      <c r="LHK224" s="593"/>
      <c r="LHL224" s="593"/>
      <c r="LHM224" s="593"/>
      <c r="LHN224" s="593"/>
      <c r="LHO224" s="593"/>
      <c r="LHP224" s="593"/>
      <c r="LHQ224" s="593"/>
      <c r="LHR224" s="593"/>
      <c r="LHS224" s="593"/>
      <c r="LHT224" s="593"/>
      <c r="LHU224" s="593"/>
      <c r="LHV224" s="593"/>
      <c r="LHW224" s="593"/>
      <c r="LHX224" s="593"/>
      <c r="LHY224" s="593"/>
      <c r="LHZ224" s="593"/>
      <c r="LIA224" s="593"/>
      <c r="LIB224" s="593"/>
      <c r="LIC224" s="593"/>
      <c r="LID224" s="593"/>
      <c r="LIE224" s="593"/>
      <c r="LIF224" s="593"/>
      <c r="LIG224" s="593"/>
      <c r="LIH224" s="593"/>
      <c r="LII224" s="593"/>
      <c r="LIJ224" s="593"/>
      <c r="LIK224" s="593"/>
      <c r="LIL224" s="593"/>
      <c r="LIM224" s="593"/>
      <c r="LIN224" s="593"/>
      <c r="LIO224" s="593"/>
      <c r="LIP224" s="593"/>
      <c r="LIQ224" s="593"/>
      <c r="LIR224" s="593"/>
      <c r="LIS224" s="593"/>
      <c r="LIT224" s="593"/>
      <c r="LIU224" s="593"/>
      <c r="LIV224" s="593"/>
      <c r="LIW224" s="593"/>
      <c r="LIX224" s="593"/>
      <c r="LIY224" s="593"/>
      <c r="LIZ224" s="593"/>
      <c r="LJA224" s="593"/>
      <c r="LJB224" s="593"/>
      <c r="LJC224" s="593"/>
      <c r="LJD224" s="593"/>
      <c r="LJE224" s="593"/>
      <c r="LJF224" s="593"/>
      <c r="LJG224" s="593"/>
      <c r="LJH224" s="593"/>
      <c r="LJI224" s="593"/>
      <c r="LJJ224" s="593"/>
      <c r="LJK224" s="593"/>
      <c r="LJL224" s="593"/>
      <c r="LJM224" s="593"/>
      <c r="LJN224" s="593"/>
      <c r="LJO224" s="593"/>
      <c r="LJP224" s="593"/>
      <c r="LJQ224" s="593"/>
      <c r="LJR224" s="593"/>
      <c r="LJS224" s="593"/>
      <c r="LJT224" s="593"/>
      <c r="LJU224" s="593"/>
      <c r="LJV224" s="593"/>
      <c r="LJW224" s="593"/>
      <c r="LJX224" s="593"/>
      <c r="LJY224" s="593"/>
      <c r="LJZ224" s="593"/>
      <c r="LKA224" s="593"/>
      <c r="LKB224" s="593"/>
      <c r="LKC224" s="593"/>
      <c r="LKD224" s="593"/>
      <c r="LKE224" s="593"/>
      <c r="LKF224" s="593"/>
      <c r="LKG224" s="593"/>
      <c r="LKH224" s="593"/>
      <c r="LKI224" s="593"/>
      <c r="LKJ224" s="593"/>
      <c r="LKK224" s="593"/>
      <c r="LKL224" s="593"/>
      <c r="LKM224" s="593"/>
      <c r="LKN224" s="593"/>
      <c r="LKO224" s="593"/>
      <c r="LKP224" s="593"/>
      <c r="LKQ224" s="593"/>
      <c r="LKR224" s="593"/>
      <c r="LKS224" s="593"/>
      <c r="LKT224" s="593"/>
      <c r="LKU224" s="593"/>
      <c r="LKV224" s="593"/>
      <c r="LKW224" s="593"/>
      <c r="LKX224" s="593"/>
      <c r="LKY224" s="593"/>
      <c r="LKZ224" s="593"/>
      <c r="LLA224" s="593"/>
      <c r="LLB224" s="593"/>
      <c r="LLC224" s="593"/>
      <c r="LLD224" s="593"/>
      <c r="LLE224" s="593"/>
      <c r="LLF224" s="593"/>
      <c r="LLG224" s="593"/>
      <c r="LLH224" s="593"/>
      <c r="LLI224" s="593"/>
      <c r="LLJ224" s="593"/>
      <c r="LLK224" s="593"/>
      <c r="LLL224" s="593"/>
      <c r="LLM224" s="593"/>
      <c r="LLN224" s="593"/>
      <c r="LLO224" s="593"/>
      <c r="LLP224" s="593"/>
      <c r="LLQ224" s="593"/>
      <c r="LLR224" s="593"/>
      <c r="LLS224" s="593"/>
      <c r="LLT224" s="593"/>
      <c r="LLU224" s="593"/>
      <c r="LLV224" s="593"/>
      <c r="LLW224" s="593"/>
      <c r="LLX224" s="593"/>
      <c r="LLY224" s="593"/>
      <c r="LLZ224" s="593"/>
      <c r="LMA224" s="593"/>
      <c r="LMB224" s="593"/>
      <c r="LMC224" s="593"/>
      <c r="LMD224" s="593"/>
      <c r="LME224" s="593"/>
      <c r="LMF224" s="593"/>
      <c r="LMG224" s="593"/>
      <c r="LMH224" s="593"/>
      <c r="LMI224" s="593"/>
      <c r="LMJ224" s="593"/>
      <c r="LMK224" s="593"/>
      <c r="LML224" s="593"/>
      <c r="LMM224" s="593"/>
      <c r="LMN224" s="593"/>
      <c r="LMO224" s="593"/>
      <c r="LMP224" s="593"/>
      <c r="LMQ224" s="593"/>
      <c r="LMR224" s="593"/>
      <c r="LMS224" s="593"/>
      <c r="LMT224" s="593"/>
      <c r="LMU224" s="593"/>
      <c r="LMV224" s="593"/>
      <c r="LMW224" s="593"/>
      <c r="LMX224" s="593"/>
      <c r="LMY224" s="593"/>
      <c r="LMZ224" s="593"/>
      <c r="LNA224" s="593"/>
      <c r="LNB224" s="593"/>
      <c r="LNC224" s="593"/>
      <c r="LND224" s="593"/>
      <c r="LNE224" s="593"/>
      <c r="LNF224" s="593"/>
      <c r="LNG224" s="593"/>
      <c r="LNH224" s="593"/>
      <c r="LNI224" s="593"/>
      <c r="LNJ224" s="593"/>
      <c r="LNK224" s="593"/>
      <c r="LNL224" s="593"/>
      <c r="LNM224" s="593"/>
      <c r="LNN224" s="593"/>
      <c r="LNO224" s="593"/>
      <c r="LNP224" s="593"/>
      <c r="LNQ224" s="593"/>
      <c r="LNR224" s="593"/>
      <c r="LNS224" s="593"/>
      <c r="LNT224" s="593"/>
      <c r="LNU224" s="593"/>
      <c r="LNV224" s="593"/>
      <c r="LNW224" s="593"/>
      <c r="LNX224" s="593"/>
      <c r="LNY224" s="593"/>
      <c r="LNZ224" s="593"/>
      <c r="LOA224" s="593"/>
      <c r="LOB224" s="593"/>
      <c r="LOC224" s="593"/>
      <c r="LOD224" s="593"/>
      <c r="LOE224" s="593"/>
      <c r="LOF224" s="593"/>
      <c r="LOG224" s="593"/>
      <c r="LOH224" s="593"/>
      <c r="LOI224" s="593"/>
      <c r="LOJ224" s="593"/>
      <c r="LOK224" s="593"/>
      <c r="LOL224" s="593"/>
      <c r="LOM224" s="593"/>
      <c r="LON224" s="593"/>
      <c r="LOO224" s="593"/>
      <c r="LOP224" s="593"/>
      <c r="LOQ224" s="593"/>
      <c r="LOR224" s="593"/>
      <c r="LOS224" s="593"/>
      <c r="LOT224" s="593"/>
      <c r="LOU224" s="593"/>
      <c r="LOV224" s="593"/>
      <c r="LOW224" s="593"/>
      <c r="LOX224" s="593"/>
      <c r="LOY224" s="593"/>
      <c r="LOZ224" s="593"/>
      <c r="LPA224" s="593"/>
      <c r="LPB224" s="593"/>
      <c r="LPC224" s="593"/>
      <c r="LPD224" s="593"/>
      <c r="LPE224" s="593"/>
      <c r="LPF224" s="593"/>
      <c r="LPG224" s="593"/>
      <c r="LPH224" s="593"/>
      <c r="LPI224" s="593"/>
      <c r="LPJ224" s="593"/>
      <c r="LPK224" s="593"/>
      <c r="LPL224" s="593"/>
      <c r="LPM224" s="593"/>
      <c r="LPN224" s="593"/>
      <c r="LPO224" s="593"/>
      <c r="LPP224" s="593"/>
      <c r="LPQ224" s="593"/>
      <c r="LPR224" s="593"/>
      <c r="LPS224" s="593"/>
      <c r="LPT224" s="593"/>
      <c r="LPU224" s="593"/>
      <c r="LPV224" s="593"/>
      <c r="LPW224" s="593"/>
      <c r="LPX224" s="593"/>
      <c r="LPY224" s="593"/>
      <c r="LPZ224" s="593"/>
      <c r="LQA224" s="593"/>
      <c r="LQB224" s="593"/>
      <c r="LQC224" s="593"/>
      <c r="LQD224" s="593"/>
      <c r="LQE224" s="593"/>
      <c r="LQF224" s="593"/>
      <c r="LQG224" s="593"/>
      <c r="LQH224" s="593"/>
      <c r="LQI224" s="593"/>
      <c r="LQJ224" s="593"/>
      <c r="LQK224" s="593"/>
      <c r="LQL224" s="593"/>
      <c r="LQM224" s="593"/>
      <c r="LQN224" s="593"/>
      <c r="LQO224" s="593"/>
      <c r="LQP224" s="593"/>
      <c r="LQQ224" s="593"/>
      <c r="LQR224" s="593"/>
      <c r="LQS224" s="593"/>
      <c r="LQT224" s="593"/>
      <c r="LQU224" s="593"/>
      <c r="LQV224" s="593"/>
      <c r="LQW224" s="593"/>
      <c r="LQX224" s="593"/>
      <c r="LQY224" s="593"/>
      <c r="LQZ224" s="593"/>
      <c r="LRA224" s="593"/>
      <c r="LRB224" s="593"/>
      <c r="LRC224" s="593"/>
      <c r="LRD224" s="593"/>
      <c r="LRE224" s="593"/>
      <c r="LRF224" s="593"/>
      <c r="LRG224" s="593"/>
      <c r="LRH224" s="593"/>
      <c r="LRI224" s="593"/>
      <c r="LRJ224" s="593"/>
      <c r="LRK224" s="593"/>
      <c r="LRL224" s="593"/>
      <c r="LRM224" s="593"/>
      <c r="LRN224" s="593"/>
      <c r="LRO224" s="593"/>
      <c r="LRP224" s="593"/>
      <c r="LRQ224" s="593"/>
      <c r="LRR224" s="593"/>
      <c r="LRS224" s="593"/>
      <c r="LRT224" s="593"/>
      <c r="LRU224" s="593"/>
      <c r="LRV224" s="593"/>
      <c r="LRW224" s="593"/>
      <c r="LRX224" s="593"/>
      <c r="LRY224" s="593"/>
      <c r="LRZ224" s="593"/>
      <c r="LSA224" s="593"/>
      <c r="LSB224" s="593"/>
      <c r="LSC224" s="593"/>
      <c r="LSD224" s="593"/>
      <c r="LSE224" s="593"/>
      <c r="LSF224" s="593"/>
      <c r="LSG224" s="593"/>
      <c r="LSH224" s="593"/>
      <c r="LSI224" s="593"/>
      <c r="LSJ224" s="593"/>
      <c r="LSK224" s="593"/>
      <c r="LSL224" s="593"/>
      <c r="LSM224" s="593"/>
      <c r="LSN224" s="593"/>
      <c r="LSO224" s="593"/>
      <c r="LSP224" s="593"/>
      <c r="LSQ224" s="593"/>
      <c r="LSR224" s="593"/>
      <c r="LSS224" s="593"/>
      <c r="LST224" s="593"/>
      <c r="LSU224" s="593"/>
      <c r="LSV224" s="593"/>
      <c r="LSW224" s="593"/>
      <c r="LSX224" s="593"/>
      <c r="LSY224" s="593"/>
      <c r="LSZ224" s="593"/>
      <c r="LTA224" s="593"/>
      <c r="LTB224" s="593"/>
      <c r="LTC224" s="593"/>
      <c r="LTD224" s="593"/>
      <c r="LTE224" s="593"/>
      <c r="LTF224" s="593"/>
      <c r="LTG224" s="593"/>
      <c r="LTH224" s="593"/>
      <c r="LTI224" s="593"/>
      <c r="LTJ224" s="593"/>
      <c r="LTK224" s="593"/>
      <c r="LTL224" s="593"/>
      <c r="LTM224" s="593"/>
      <c r="LTN224" s="593"/>
      <c r="LTO224" s="593"/>
      <c r="LTP224" s="593"/>
      <c r="LTQ224" s="593"/>
      <c r="LTR224" s="593"/>
      <c r="LTS224" s="593"/>
      <c r="LTT224" s="593"/>
      <c r="LTU224" s="593"/>
      <c r="LTV224" s="593"/>
      <c r="LTW224" s="593"/>
      <c r="LTX224" s="593"/>
      <c r="LTY224" s="593"/>
      <c r="LTZ224" s="593"/>
      <c r="LUA224" s="593"/>
      <c r="LUB224" s="593"/>
      <c r="LUC224" s="593"/>
      <c r="LUD224" s="593"/>
      <c r="LUE224" s="593"/>
      <c r="LUF224" s="593"/>
      <c r="LUG224" s="593"/>
      <c r="LUH224" s="593"/>
      <c r="LUI224" s="593"/>
      <c r="LUJ224" s="593"/>
      <c r="LUK224" s="593"/>
      <c r="LUL224" s="593"/>
      <c r="LUM224" s="593"/>
      <c r="LUN224" s="593"/>
      <c r="LUO224" s="593"/>
      <c r="LUP224" s="593"/>
      <c r="LUQ224" s="593"/>
      <c r="LUR224" s="593"/>
      <c r="LUS224" s="593"/>
      <c r="LUT224" s="593"/>
      <c r="LUU224" s="593"/>
      <c r="LUV224" s="593"/>
      <c r="LUW224" s="593"/>
      <c r="LUX224" s="593"/>
      <c r="LUY224" s="593"/>
      <c r="LUZ224" s="593"/>
      <c r="LVA224" s="593"/>
      <c r="LVB224" s="593"/>
      <c r="LVC224" s="593"/>
      <c r="LVD224" s="593"/>
      <c r="LVE224" s="593"/>
      <c r="LVF224" s="593"/>
      <c r="LVG224" s="593"/>
      <c r="LVH224" s="593"/>
      <c r="LVI224" s="593"/>
      <c r="LVJ224" s="593"/>
      <c r="LVK224" s="593"/>
      <c r="LVL224" s="593"/>
      <c r="LVM224" s="593"/>
      <c r="LVN224" s="593"/>
      <c r="LVO224" s="593"/>
      <c r="LVP224" s="593"/>
      <c r="LVQ224" s="593"/>
      <c r="LVR224" s="593"/>
      <c r="LVS224" s="593"/>
      <c r="LVT224" s="593"/>
      <c r="LVU224" s="593"/>
      <c r="LVV224" s="593"/>
      <c r="LVW224" s="593"/>
      <c r="LVX224" s="593"/>
      <c r="LVY224" s="593"/>
      <c r="LVZ224" s="593"/>
      <c r="LWA224" s="593"/>
      <c r="LWB224" s="593"/>
      <c r="LWC224" s="593"/>
      <c r="LWD224" s="593"/>
      <c r="LWE224" s="593"/>
      <c r="LWF224" s="593"/>
      <c r="LWG224" s="593"/>
      <c r="LWH224" s="593"/>
      <c r="LWI224" s="593"/>
      <c r="LWJ224" s="593"/>
      <c r="LWK224" s="593"/>
      <c r="LWL224" s="593"/>
      <c r="LWM224" s="593"/>
      <c r="LWN224" s="593"/>
      <c r="LWO224" s="593"/>
      <c r="LWP224" s="593"/>
      <c r="LWQ224" s="593"/>
      <c r="LWR224" s="593"/>
      <c r="LWS224" s="593"/>
      <c r="LWT224" s="593"/>
      <c r="LWU224" s="593"/>
      <c r="LWV224" s="593"/>
      <c r="LWW224" s="593"/>
      <c r="LWX224" s="593"/>
      <c r="LWY224" s="593"/>
      <c r="LWZ224" s="593"/>
      <c r="LXA224" s="593"/>
      <c r="LXB224" s="593"/>
      <c r="LXC224" s="593"/>
      <c r="LXD224" s="593"/>
      <c r="LXE224" s="593"/>
      <c r="LXF224" s="593"/>
      <c r="LXG224" s="593"/>
      <c r="LXH224" s="593"/>
      <c r="LXI224" s="593"/>
      <c r="LXJ224" s="593"/>
      <c r="LXK224" s="593"/>
      <c r="LXL224" s="593"/>
      <c r="LXM224" s="593"/>
      <c r="LXN224" s="593"/>
      <c r="LXO224" s="593"/>
      <c r="LXP224" s="593"/>
      <c r="LXQ224" s="593"/>
      <c r="LXR224" s="593"/>
      <c r="LXS224" s="593"/>
      <c r="LXT224" s="593"/>
      <c r="LXU224" s="593"/>
      <c r="LXV224" s="593"/>
      <c r="LXW224" s="593"/>
      <c r="LXX224" s="593"/>
      <c r="LXY224" s="593"/>
      <c r="LXZ224" s="593"/>
      <c r="LYA224" s="593"/>
      <c r="LYB224" s="593"/>
      <c r="LYC224" s="593"/>
      <c r="LYD224" s="593"/>
      <c r="LYE224" s="593"/>
      <c r="LYF224" s="593"/>
      <c r="LYG224" s="593"/>
      <c r="LYH224" s="593"/>
      <c r="LYI224" s="593"/>
      <c r="LYJ224" s="593"/>
      <c r="LYK224" s="593"/>
      <c r="LYL224" s="593"/>
      <c r="LYM224" s="593"/>
      <c r="LYN224" s="593"/>
      <c r="LYO224" s="593"/>
      <c r="LYP224" s="593"/>
      <c r="LYQ224" s="593"/>
      <c r="LYR224" s="593"/>
      <c r="LYS224" s="593"/>
      <c r="LYT224" s="593"/>
      <c r="LYU224" s="593"/>
      <c r="LYV224" s="593"/>
      <c r="LYW224" s="593"/>
      <c r="LYX224" s="593"/>
      <c r="LYY224" s="593"/>
      <c r="LYZ224" s="593"/>
      <c r="LZA224" s="593"/>
      <c r="LZB224" s="593"/>
      <c r="LZC224" s="593"/>
      <c r="LZD224" s="593"/>
      <c r="LZE224" s="593"/>
      <c r="LZF224" s="593"/>
      <c r="LZG224" s="593"/>
      <c r="LZH224" s="593"/>
      <c r="LZI224" s="593"/>
      <c r="LZJ224" s="593"/>
      <c r="LZK224" s="593"/>
      <c r="LZL224" s="593"/>
      <c r="LZM224" s="593"/>
      <c r="LZN224" s="593"/>
      <c r="LZO224" s="593"/>
      <c r="LZP224" s="593"/>
      <c r="LZQ224" s="593"/>
      <c r="LZR224" s="593"/>
      <c r="LZS224" s="593"/>
      <c r="LZT224" s="593"/>
      <c r="LZU224" s="593"/>
      <c r="LZV224" s="593"/>
      <c r="LZW224" s="593"/>
      <c r="LZX224" s="593"/>
      <c r="LZY224" s="593"/>
      <c r="LZZ224" s="593"/>
      <c r="MAA224" s="593"/>
      <c r="MAB224" s="593"/>
      <c r="MAC224" s="593"/>
      <c r="MAD224" s="593"/>
      <c r="MAE224" s="593"/>
      <c r="MAF224" s="593"/>
      <c r="MAG224" s="593"/>
      <c r="MAH224" s="593"/>
      <c r="MAI224" s="593"/>
      <c r="MAJ224" s="593"/>
      <c r="MAK224" s="593"/>
      <c r="MAL224" s="593"/>
      <c r="MAM224" s="593"/>
      <c r="MAN224" s="593"/>
      <c r="MAO224" s="593"/>
      <c r="MAP224" s="593"/>
      <c r="MAQ224" s="593"/>
      <c r="MAR224" s="593"/>
      <c r="MAS224" s="593"/>
      <c r="MAT224" s="593"/>
      <c r="MAU224" s="593"/>
      <c r="MAV224" s="593"/>
      <c r="MAW224" s="593"/>
      <c r="MAX224" s="593"/>
      <c r="MAY224" s="593"/>
      <c r="MAZ224" s="593"/>
      <c r="MBA224" s="593"/>
      <c r="MBB224" s="593"/>
      <c r="MBC224" s="593"/>
      <c r="MBD224" s="593"/>
      <c r="MBE224" s="593"/>
      <c r="MBF224" s="593"/>
      <c r="MBG224" s="593"/>
      <c r="MBH224" s="593"/>
      <c r="MBI224" s="593"/>
      <c r="MBJ224" s="593"/>
      <c r="MBK224" s="593"/>
      <c r="MBL224" s="593"/>
      <c r="MBM224" s="593"/>
      <c r="MBN224" s="593"/>
      <c r="MBO224" s="593"/>
      <c r="MBP224" s="593"/>
      <c r="MBQ224" s="593"/>
      <c r="MBR224" s="593"/>
      <c r="MBS224" s="593"/>
      <c r="MBT224" s="593"/>
      <c r="MBU224" s="593"/>
      <c r="MBV224" s="593"/>
      <c r="MBW224" s="593"/>
      <c r="MBX224" s="593"/>
      <c r="MBY224" s="593"/>
      <c r="MBZ224" s="593"/>
      <c r="MCA224" s="593"/>
      <c r="MCB224" s="593"/>
      <c r="MCC224" s="593"/>
      <c r="MCD224" s="593"/>
      <c r="MCE224" s="593"/>
      <c r="MCF224" s="593"/>
      <c r="MCG224" s="593"/>
      <c r="MCH224" s="593"/>
      <c r="MCI224" s="593"/>
      <c r="MCJ224" s="593"/>
      <c r="MCK224" s="593"/>
      <c r="MCL224" s="593"/>
      <c r="MCM224" s="593"/>
      <c r="MCN224" s="593"/>
      <c r="MCO224" s="593"/>
      <c r="MCP224" s="593"/>
      <c r="MCQ224" s="593"/>
      <c r="MCR224" s="593"/>
      <c r="MCS224" s="593"/>
      <c r="MCT224" s="593"/>
      <c r="MCU224" s="593"/>
      <c r="MCV224" s="593"/>
      <c r="MCW224" s="593"/>
      <c r="MCX224" s="593"/>
      <c r="MCY224" s="593"/>
      <c r="MCZ224" s="593"/>
      <c r="MDA224" s="593"/>
      <c r="MDB224" s="593"/>
      <c r="MDC224" s="593"/>
      <c r="MDD224" s="593"/>
      <c r="MDE224" s="593"/>
      <c r="MDF224" s="593"/>
      <c r="MDG224" s="593"/>
      <c r="MDH224" s="593"/>
      <c r="MDI224" s="593"/>
      <c r="MDJ224" s="593"/>
      <c r="MDK224" s="593"/>
      <c r="MDL224" s="593"/>
      <c r="MDM224" s="593"/>
      <c r="MDN224" s="593"/>
      <c r="MDO224" s="593"/>
      <c r="MDP224" s="593"/>
      <c r="MDQ224" s="593"/>
      <c r="MDR224" s="593"/>
      <c r="MDS224" s="593"/>
      <c r="MDT224" s="593"/>
      <c r="MDU224" s="593"/>
      <c r="MDV224" s="593"/>
      <c r="MDW224" s="593"/>
      <c r="MDX224" s="593"/>
      <c r="MDY224" s="593"/>
      <c r="MDZ224" s="593"/>
      <c r="MEA224" s="593"/>
      <c r="MEB224" s="593"/>
      <c r="MEC224" s="593"/>
      <c r="MED224" s="593"/>
      <c r="MEE224" s="593"/>
      <c r="MEF224" s="593"/>
      <c r="MEG224" s="593"/>
      <c r="MEH224" s="593"/>
      <c r="MEI224" s="593"/>
      <c r="MEJ224" s="593"/>
      <c r="MEK224" s="593"/>
      <c r="MEL224" s="593"/>
      <c r="MEM224" s="593"/>
      <c r="MEN224" s="593"/>
      <c r="MEO224" s="593"/>
      <c r="MEP224" s="593"/>
      <c r="MEQ224" s="593"/>
      <c r="MER224" s="593"/>
      <c r="MES224" s="593"/>
      <c r="MET224" s="593"/>
      <c r="MEU224" s="593"/>
      <c r="MEV224" s="593"/>
      <c r="MEW224" s="593"/>
      <c r="MEX224" s="593"/>
      <c r="MEY224" s="593"/>
      <c r="MEZ224" s="593"/>
      <c r="MFA224" s="593"/>
      <c r="MFB224" s="593"/>
      <c r="MFC224" s="593"/>
      <c r="MFD224" s="593"/>
      <c r="MFE224" s="593"/>
      <c r="MFF224" s="593"/>
      <c r="MFG224" s="593"/>
      <c r="MFH224" s="593"/>
      <c r="MFI224" s="593"/>
      <c r="MFJ224" s="593"/>
      <c r="MFK224" s="593"/>
      <c r="MFL224" s="593"/>
      <c r="MFM224" s="593"/>
      <c r="MFN224" s="593"/>
      <c r="MFO224" s="593"/>
      <c r="MFP224" s="593"/>
      <c r="MFQ224" s="593"/>
      <c r="MFR224" s="593"/>
      <c r="MFS224" s="593"/>
      <c r="MFT224" s="593"/>
      <c r="MFU224" s="593"/>
      <c r="MFV224" s="593"/>
      <c r="MFW224" s="593"/>
      <c r="MFX224" s="593"/>
      <c r="MFY224" s="593"/>
      <c r="MFZ224" s="593"/>
      <c r="MGA224" s="593"/>
      <c r="MGB224" s="593"/>
      <c r="MGC224" s="593"/>
      <c r="MGD224" s="593"/>
      <c r="MGE224" s="593"/>
      <c r="MGF224" s="593"/>
      <c r="MGG224" s="593"/>
      <c r="MGH224" s="593"/>
      <c r="MGI224" s="593"/>
      <c r="MGJ224" s="593"/>
      <c r="MGK224" s="593"/>
      <c r="MGL224" s="593"/>
      <c r="MGM224" s="593"/>
      <c r="MGN224" s="593"/>
      <c r="MGO224" s="593"/>
      <c r="MGP224" s="593"/>
      <c r="MGQ224" s="593"/>
      <c r="MGR224" s="593"/>
      <c r="MGS224" s="593"/>
      <c r="MGT224" s="593"/>
      <c r="MGU224" s="593"/>
      <c r="MGV224" s="593"/>
      <c r="MGW224" s="593"/>
      <c r="MGX224" s="593"/>
      <c r="MGY224" s="593"/>
      <c r="MGZ224" s="593"/>
      <c r="MHA224" s="593"/>
      <c r="MHB224" s="593"/>
      <c r="MHC224" s="593"/>
      <c r="MHD224" s="593"/>
      <c r="MHE224" s="593"/>
      <c r="MHF224" s="593"/>
      <c r="MHG224" s="593"/>
      <c r="MHH224" s="593"/>
      <c r="MHI224" s="593"/>
      <c r="MHJ224" s="593"/>
      <c r="MHK224" s="593"/>
      <c r="MHL224" s="593"/>
      <c r="MHM224" s="593"/>
      <c r="MHN224" s="593"/>
      <c r="MHO224" s="593"/>
      <c r="MHP224" s="593"/>
      <c r="MHQ224" s="593"/>
      <c r="MHR224" s="593"/>
      <c r="MHS224" s="593"/>
      <c r="MHT224" s="593"/>
      <c r="MHU224" s="593"/>
      <c r="MHV224" s="593"/>
      <c r="MHW224" s="593"/>
      <c r="MHX224" s="593"/>
      <c r="MHY224" s="593"/>
      <c r="MHZ224" s="593"/>
      <c r="MIA224" s="593"/>
      <c r="MIB224" s="593"/>
      <c r="MIC224" s="593"/>
      <c r="MID224" s="593"/>
      <c r="MIE224" s="593"/>
      <c r="MIF224" s="593"/>
      <c r="MIG224" s="593"/>
      <c r="MIH224" s="593"/>
      <c r="MII224" s="593"/>
      <c r="MIJ224" s="593"/>
      <c r="MIK224" s="593"/>
      <c r="MIL224" s="593"/>
      <c r="MIM224" s="593"/>
      <c r="MIN224" s="593"/>
      <c r="MIO224" s="593"/>
      <c r="MIP224" s="593"/>
      <c r="MIQ224" s="593"/>
      <c r="MIR224" s="593"/>
      <c r="MIS224" s="593"/>
      <c r="MIT224" s="593"/>
      <c r="MIU224" s="593"/>
      <c r="MIV224" s="593"/>
      <c r="MIW224" s="593"/>
      <c r="MIX224" s="593"/>
      <c r="MIY224" s="593"/>
      <c r="MIZ224" s="593"/>
      <c r="MJA224" s="593"/>
      <c r="MJB224" s="593"/>
      <c r="MJC224" s="593"/>
      <c r="MJD224" s="593"/>
      <c r="MJE224" s="593"/>
      <c r="MJF224" s="593"/>
      <c r="MJG224" s="593"/>
      <c r="MJH224" s="593"/>
      <c r="MJI224" s="593"/>
      <c r="MJJ224" s="593"/>
      <c r="MJK224" s="593"/>
      <c r="MJL224" s="593"/>
      <c r="MJM224" s="593"/>
      <c r="MJN224" s="593"/>
      <c r="MJO224" s="593"/>
      <c r="MJP224" s="593"/>
      <c r="MJQ224" s="593"/>
      <c r="MJR224" s="593"/>
      <c r="MJS224" s="593"/>
      <c r="MJT224" s="593"/>
      <c r="MJU224" s="593"/>
      <c r="MJV224" s="593"/>
      <c r="MJW224" s="593"/>
      <c r="MJX224" s="593"/>
      <c r="MJY224" s="593"/>
      <c r="MJZ224" s="593"/>
      <c r="MKA224" s="593"/>
      <c r="MKB224" s="593"/>
      <c r="MKC224" s="593"/>
      <c r="MKD224" s="593"/>
      <c r="MKE224" s="593"/>
      <c r="MKF224" s="593"/>
      <c r="MKG224" s="593"/>
      <c r="MKH224" s="593"/>
      <c r="MKI224" s="593"/>
      <c r="MKJ224" s="593"/>
      <c r="MKK224" s="593"/>
      <c r="MKL224" s="593"/>
      <c r="MKM224" s="593"/>
      <c r="MKN224" s="593"/>
      <c r="MKO224" s="593"/>
      <c r="MKP224" s="593"/>
      <c r="MKQ224" s="593"/>
      <c r="MKR224" s="593"/>
      <c r="MKS224" s="593"/>
      <c r="MKT224" s="593"/>
      <c r="MKU224" s="593"/>
      <c r="MKV224" s="593"/>
      <c r="MKW224" s="593"/>
      <c r="MKX224" s="593"/>
      <c r="MKY224" s="593"/>
      <c r="MKZ224" s="593"/>
      <c r="MLA224" s="593"/>
      <c r="MLB224" s="593"/>
      <c r="MLC224" s="593"/>
      <c r="MLD224" s="593"/>
      <c r="MLE224" s="593"/>
      <c r="MLF224" s="593"/>
      <c r="MLG224" s="593"/>
      <c r="MLH224" s="593"/>
      <c r="MLI224" s="593"/>
      <c r="MLJ224" s="593"/>
      <c r="MLK224" s="593"/>
      <c r="MLL224" s="593"/>
      <c r="MLM224" s="593"/>
      <c r="MLN224" s="593"/>
      <c r="MLO224" s="593"/>
      <c r="MLP224" s="593"/>
      <c r="MLQ224" s="593"/>
      <c r="MLR224" s="593"/>
      <c r="MLS224" s="593"/>
      <c r="MLT224" s="593"/>
      <c r="MLU224" s="593"/>
      <c r="MLV224" s="593"/>
      <c r="MLW224" s="593"/>
      <c r="MLX224" s="593"/>
      <c r="MLY224" s="593"/>
      <c r="MLZ224" s="593"/>
      <c r="MMA224" s="593"/>
      <c r="MMB224" s="593"/>
      <c r="MMC224" s="593"/>
      <c r="MMD224" s="593"/>
      <c r="MME224" s="593"/>
      <c r="MMF224" s="593"/>
      <c r="MMG224" s="593"/>
      <c r="MMH224" s="593"/>
      <c r="MMI224" s="593"/>
      <c r="MMJ224" s="593"/>
      <c r="MMK224" s="593"/>
      <c r="MML224" s="593"/>
      <c r="MMM224" s="593"/>
      <c r="MMN224" s="593"/>
      <c r="MMO224" s="593"/>
      <c r="MMP224" s="593"/>
      <c r="MMQ224" s="593"/>
      <c r="MMR224" s="593"/>
      <c r="MMS224" s="593"/>
      <c r="MMT224" s="593"/>
      <c r="MMU224" s="593"/>
      <c r="MMV224" s="593"/>
      <c r="MMW224" s="593"/>
      <c r="MMX224" s="593"/>
      <c r="MMY224" s="593"/>
      <c r="MMZ224" s="593"/>
      <c r="MNA224" s="593"/>
      <c r="MNB224" s="593"/>
      <c r="MNC224" s="593"/>
      <c r="MND224" s="593"/>
      <c r="MNE224" s="593"/>
      <c r="MNF224" s="593"/>
      <c r="MNG224" s="593"/>
      <c r="MNH224" s="593"/>
      <c r="MNI224" s="593"/>
      <c r="MNJ224" s="593"/>
      <c r="MNK224" s="593"/>
      <c r="MNL224" s="593"/>
      <c r="MNM224" s="593"/>
      <c r="MNN224" s="593"/>
      <c r="MNO224" s="593"/>
      <c r="MNP224" s="593"/>
      <c r="MNQ224" s="593"/>
      <c r="MNR224" s="593"/>
      <c r="MNS224" s="593"/>
      <c r="MNT224" s="593"/>
      <c r="MNU224" s="593"/>
      <c r="MNV224" s="593"/>
      <c r="MNW224" s="593"/>
      <c r="MNX224" s="593"/>
      <c r="MNY224" s="593"/>
      <c r="MNZ224" s="593"/>
      <c r="MOA224" s="593"/>
      <c r="MOB224" s="593"/>
      <c r="MOC224" s="593"/>
      <c r="MOD224" s="593"/>
      <c r="MOE224" s="593"/>
      <c r="MOF224" s="593"/>
      <c r="MOG224" s="593"/>
      <c r="MOH224" s="593"/>
      <c r="MOI224" s="593"/>
      <c r="MOJ224" s="593"/>
      <c r="MOK224" s="593"/>
      <c r="MOL224" s="593"/>
      <c r="MOM224" s="593"/>
      <c r="MON224" s="593"/>
      <c r="MOO224" s="593"/>
      <c r="MOP224" s="593"/>
      <c r="MOQ224" s="593"/>
      <c r="MOR224" s="593"/>
      <c r="MOS224" s="593"/>
      <c r="MOT224" s="593"/>
      <c r="MOU224" s="593"/>
      <c r="MOV224" s="593"/>
      <c r="MOW224" s="593"/>
      <c r="MOX224" s="593"/>
      <c r="MOY224" s="593"/>
      <c r="MOZ224" s="593"/>
      <c r="MPA224" s="593"/>
      <c r="MPB224" s="593"/>
      <c r="MPC224" s="593"/>
      <c r="MPD224" s="593"/>
      <c r="MPE224" s="593"/>
      <c r="MPF224" s="593"/>
      <c r="MPG224" s="593"/>
      <c r="MPH224" s="593"/>
      <c r="MPI224" s="593"/>
      <c r="MPJ224" s="593"/>
      <c r="MPK224" s="593"/>
      <c r="MPL224" s="593"/>
      <c r="MPM224" s="593"/>
      <c r="MPN224" s="593"/>
      <c r="MPO224" s="593"/>
      <c r="MPP224" s="593"/>
      <c r="MPQ224" s="593"/>
      <c r="MPR224" s="593"/>
      <c r="MPS224" s="593"/>
      <c r="MPT224" s="593"/>
      <c r="MPU224" s="593"/>
      <c r="MPV224" s="593"/>
      <c r="MPW224" s="593"/>
      <c r="MPX224" s="593"/>
      <c r="MPY224" s="593"/>
      <c r="MPZ224" s="593"/>
      <c r="MQA224" s="593"/>
      <c r="MQB224" s="593"/>
      <c r="MQC224" s="593"/>
      <c r="MQD224" s="593"/>
      <c r="MQE224" s="593"/>
      <c r="MQF224" s="593"/>
      <c r="MQG224" s="593"/>
      <c r="MQH224" s="593"/>
      <c r="MQI224" s="593"/>
      <c r="MQJ224" s="593"/>
      <c r="MQK224" s="593"/>
      <c r="MQL224" s="593"/>
      <c r="MQM224" s="593"/>
      <c r="MQN224" s="593"/>
      <c r="MQO224" s="593"/>
      <c r="MQP224" s="593"/>
      <c r="MQQ224" s="593"/>
      <c r="MQR224" s="593"/>
      <c r="MQS224" s="593"/>
      <c r="MQT224" s="593"/>
      <c r="MQU224" s="593"/>
      <c r="MQV224" s="593"/>
      <c r="MQW224" s="593"/>
      <c r="MQX224" s="593"/>
      <c r="MQY224" s="593"/>
      <c r="MQZ224" s="593"/>
      <c r="MRA224" s="593"/>
      <c r="MRB224" s="593"/>
      <c r="MRC224" s="593"/>
      <c r="MRD224" s="593"/>
      <c r="MRE224" s="593"/>
      <c r="MRF224" s="593"/>
      <c r="MRG224" s="593"/>
      <c r="MRH224" s="593"/>
      <c r="MRI224" s="593"/>
      <c r="MRJ224" s="593"/>
      <c r="MRK224" s="593"/>
      <c r="MRL224" s="593"/>
      <c r="MRM224" s="593"/>
      <c r="MRN224" s="593"/>
      <c r="MRO224" s="593"/>
      <c r="MRP224" s="593"/>
      <c r="MRQ224" s="593"/>
      <c r="MRR224" s="593"/>
      <c r="MRS224" s="593"/>
      <c r="MRT224" s="593"/>
      <c r="MRU224" s="593"/>
      <c r="MRV224" s="593"/>
      <c r="MRW224" s="593"/>
      <c r="MRX224" s="593"/>
      <c r="MRY224" s="593"/>
      <c r="MRZ224" s="593"/>
      <c r="MSA224" s="593"/>
      <c r="MSB224" s="593"/>
      <c r="MSC224" s="593"/>
      <c r="MSD224" s="593"/>
      <c r="MSE224" s="593"/>
      <c r="MSF224" s="593"/>
      <c r="MSG224" s="593"/>
      <c r="MSH224" s="593"/>
      <c r="MSI224" s="593"/>
      <c r="MSJ224" s="593"/>
      <c r="MSK224" s="593"/>
      <c r="MSL224" s="593"/>
      <c r="MSM224" s="593"/>
      <c r="MSN224" s="593"/>
      <c r="MSO224" s="593"/>
      <c r="MSP224" s="593"/>
      <c r="MSQ224" s="593"/>
      <c r="MSR224" s="593"/>
      <c r="MSS224" s="593"/>
      <c r="MST224" s="593"/>
      <c r="MSU224" s="593"/>
      <c r="MSV224" s="593"/>
      <c r="MSW224" s="593"/>
      <c r="MSX224" s="593"/>
      <c r="MSY224" s="593"/>
      <c r="MSZ224" s="593"/>
      <c r="MTA224" s="593"/>
      <c r="MTB224" s="593"/>
      <c r="MTC224" s="593"/>
      <c r="MTD224" s="593"/>
      <c r="MTE224" s="593"/>
      <c r="MTF224" s="593"/>
      <c r="MTG224" s="593"/>
      <c r="MTH224" s="593"/>
      <c r="MTI224" s="593"/>
      <c r="MTJ224" s="593"/>
      <c r="MTK224" s="593"/>
      <c r="MTL224" s="593"/>
      <c r="MTM224" s="593"/>
      <c r="MTN224" s="593"/>
      <c r="MTO224" s="593"/>
      <c r="MTP224" s="593"/>
      <c r="MTQ224" s="593"/>
      <c r="MTR224" s="593"/>
      <c r="MTS224" s="593"/>
      <c r="MTT224" s="593"/>
      <c r="MTU224" s="593"/>
      <c r="MTV224" s="593"/>
      <c r="MTW224" s="593"/>
      <c r="MTX224" s="593"/>
      <c r="MTY224" s="593"/>
      <c r="MTZ224" s="593"/>
      <c r="MUA224" s="593"/>
      <c r="MUB224" s="593"/>
      <c r="MUC224" s="593"/>
      <c r="MUD224" s="593"/>
      <c r="MUE224" s="593"/>
      <c r="MUF224" s="593"/>
      <c r="MUG224" s="593"/>
      <c r="MUH224" s="593"/>
      <c r="MUI224" s="593"/>
      <c r="MUJ224" s="593"/>
      <c r="MUK224" s="593"/>
      <c r="MUL224" s="593"/>
      <c r="MUM224" s="593"/>
      <c r="MUN224" s="593"/>
      <c r="MUO224" s="593"/>
      <c r="MUP224" s="593"/>
      <c r="MUQ224" s="593"/>
      <c r="MUR224" s="593"/>
      <c r="MUS224" s="593"/>
      <c r="MUT224" s="593"/>
      <c r="MUU224" s="593"/>
      <c r="MUV224" s="593"/>
      <c r="MUW224" s="593"/>
      <c r="MUX224" s="593"/>
      <c r="MUY224" s="593"/>
      <c r="MUZ224" s="593"/>
      <c r="MVA224" s="593"/>
      <c r="MVB224" s="593"/>
      <c r="MVC224" s="593"/>
      <c r="MVD224" s="593"/>
      <c r="MVE224" s="593"/>
      <c r="MVF224" s="593"/>
      <c r="MVG224" s="593"/>
      <c r="MVH224" s="593"/>
      <c r="MVI224" s="593"/>
      <c r="MVJ224" s="593"/>
      <c r="MVK224" s="593"/>
      <c r="MVL224" s="593"/>
      <c r="MVM224" s="593"/>
      <c r="MVN224" s="593"/>
      <c r="MVO224" s="593"/>
      <c r="MVP224" s="593"/>
      <c r="MVQ224" s="593"/>
      <c r="MVR224" s="593"/>
      <c r="MVS224" s="593"/>
      <c r="MVT224" s="593"/>
      <c r="MVU224" s="593"/>
      <c r="MVV224" s="593"/>
      <c r="MVW224" s="593"/>
      <c r="MVX224" s="593"/>
      <c r="MVY224" s="593"/>
      <c r="MVZ224" s="593"/>
      <c r="MWA224" s="593"/>
      <c r="MWB224" s="593"/>
      <c r="MWC224" s="593"/>
      <c r="MWD224" s="593"/>
      <c r="MWE224" s="593"/>
      <c r="MWF224" s="593"/>
      <c r="MWG224" s="593"/>
      <c r="MWH224" s="593"/>
      <c r="MWI224" s="593"/>
      <c r="MWJ224" s="593"/>
      <c r="MWK224" s="593"/>
      <c r="MWL224" s="593"/>
      <c r="MWM224" s="593"/>
      <c r="MWN224" s="593"/>
      <c r="MWO224" s="593"/>
      <c r="MWP224" s="593"/>
      <c r="MWQ224" s="593"/>
      <c r="MWR224" s="593"/>
      <c r="MWS224" s="593"/>
      <c r="MWT224" s="593"/>
      <c r="MWU224" s="593"/>
      <c r="MWV224" s="593"/>
      <c r="MWW224" s="593"/>
      <c r="MWX224" s="593"/>
      <c r="MWY224" s="593"/>
      <c r="MWZ224" s="593"/>
      <c r="MXA224" s="593"/>
      <c r="MXB224" s="593"/>
      <c r="MXC224" s="593"/>
      <c r="MXD224" s="593"/>
      <c r="MXE224" s="593"/>
      <c r="MXF224" s="593"/>
      <c r="MXG224" s="593"/>
      <c r="MXH224" s="593"/>
      <c r="MXI224" s="593"/>
      <c r="MXJ224" s="593"/>
      <c r="MXK224" s="593"/>
      <c r="MXL224" s="593"/>
      <c r="MXM224" s="593"/>
      <c r="MXN224" s="593"/>
      <c r="MXO224" s="593"/>
      <c r="MXP224" s="593"/>
      <c r="MXQ224" s="593"/>
      <c r="MXR224" s="593"/>
      <c r="MXS224" s="593"/>
      <c r="MXT224" s="593"/>
      <c r="MXU224" s="593"/>
      <c r="MXV224" s="593"/>
      <c r="MXW224" s="593"/>
      <c r="MXX224" s="593"/>
      <c r="MXY224" s="593"/>
      <c r="MXZ224" s="593"/>
      <c r="MYA224" s="593"/>
      <c r="MYB224" s="593"/>
      <c r="MYC224" s="593"/>
      <c r="MYD224" s="593"/>
      <c r="MYE224" s="593"/>
      <c r="MYF224" s="593"/>
      <c r="MYG224" s="593"/>
      <c r="MYH224" s="593"/>
      <c r="MYI224" s="593"/>
      <c r="MYJ224" s="593"/>
      <c r="MYK224" s="593"/>
      <c r="MYL224" s="593"/>
      <c r="MYM224" s="593"/>
      <c r="MYN224" s="593"/>
      <c r="MYO224" s="593"/>
      <c r="MYP224" s="593"/>
      <c r="MYQ224" s="593"/>
      <c r="MYR224" s="593"/>
      <c r="MYS224" s="593"/>
      <c r="MYT224" s="593"/>
      <c r="MYU224" s="593"/>
      <c r="MYV224" s="593"/>
      <c r="MYW224" s="593"/>
      <c r="MYX224" s="593"/>
      <c r="MYY224" s="593"/>
      <c r="MYZ224" s="593"/>
      <c r="MZA224" s="593"/>
      <c r="MZB224" s="593"/>
      <c r="MZC224" s="593"/>
      <c r="MZD224" s="593"/>
      <c r="MZE224" s="593"/>
      <c r="MZF224" s="593"/>
      <c r="MZG224" s="593"/>
      <c r="MZH224" s="593"/>
      <c r="MZI224" s="593"/>
      <c r="MZJ224" s="593"/>
      <c r="MZK224" s="593"/>
      <c r="MZL224" s="593"/>
      <c r="MZM224" s="593"/>
      <c r="MZN224" s="593"/>
      <c r="MZO224" s="593"/>
      <c r="MZP224" s="593"/>
      <c r="MZQ224" s="593"/>
      <c r="MZR224" s="593"/>
      <c r="MZS224" s="593"/>
      <c r="MZT224" s="593"/>
      <c r="MZU224" s="593"/>
      <c r="MZV224" s="593"/>
      <c r="MZW224" s="593"/>
      <c r="MZX224" s="593"/>
      <c r="MZY224" s="593"/>
      <c r="MZZ224" s="593"/>
      <c r="NAA224" s="593"/>
      <c r="NAB224" s="593"/>
      <c r="NAC224" s="593"/>
      <c r="NAD224" s="593"/>
      <c r="NAE224" s="593"/>
      <c r="NAF224" s="593"/>
      <c r="NAG224" s="593"/>
      <c r="NAH224" s="593"/>
      <c r="NAI224" s="593"/>
      <c r="NAJ224" s="593"/>
      <c r="NAK224" s="593"/>
      <c r="NAL224" s="593"/>
      <c r="NAM224" s="593"/>
      <c r="NAN224" s="593"/>
      <c r="NAO224" s="593"/>
      <c r="NAP224" s="593"/>
      <c r="NAQ224" s="593"/>
      <c r="NAR224" s="593"/>
      <c r="NAS224" s="593"/>
      <c r="NAT224" s="593"/>
      <c r="NAU224" s="593"/>
      <c r="NAV224" s="593"/>
      <c r="NAW224" s="593"/>
      <c r="NAX224" s="593"/>
      <c r="NAY224" s="593"/>
      <c r="NAZ224" s="593"/>
      <c r="NBA224" s="593"/>
      <c r="NBB224" s="593"/>
      <c r="NBC224" s="593"/>
      <c r="NBD224" s="593"/>
      <c r="NBE224" s="593"/>
      <c r="NBF224" s="593"/>
      <c r="NBG224" s="593"/>
      <c r="NBH224" s="593"/>
      <c r="NBI224" s="593"/>
      <c r="NBJ224" s="593"/>
      <c r="NBK224" s="593"/>
      <c r="NBL224" s="593"/>
      <c r="NBM224" s="593"/>
      <c r="NBN224" s="593"/>
      <c r="NBO224" s="593"/>
      <c r="NBP224" s="593"/>
      <c r="NBQ224" s="593"/>
      <c r="NBR224" s="593"/>
      <c r="NBS224" s="593"/>
      <c r="NBT224" s="593"/>
      <c r="NBU224" s="593"/>
      <c r="NBV224" s="593"/>
      <c r="NBW224" s="593"/>
      <c r="NBX224" s="593"/>
      <c r="NBY224" s="593"/>
      <c r="NBZ224" s="593"/>
      <c r="NCA224" s="593"/>
      <c r="NCB224" s="593"/>
      <c r="NCC224" s="593"/>
      <c r="NCD224" s="593"/>
      <c r="NCE224" s="593"/>
      <c r="NCF224" s="593"/>
      <c r="NCG224" s="593"/>
      <c r="NCH224" s="593"/>
      <c r="NCI224" s="593"/>
      <c r="NCJ224" s="593"/>
      <c r="NCK224" s="593"/>
      <c r="NCL224" s="593"/>
      <c r="NCM224" s="593"/>
      <c r="NCN224" s="593"/>
      <c r="NCO224" s="593"/>
      <c r="NCP224" s="593"/>
      <c r="NCQ224" s="593"/>
      <c r="NCR224" s="593"/>
      <c r="NCS224" s="593"/>
      <c r="NCT224" s="593"/>
      <c r="NCU224" s="593"/>
      <c r="NCV224" s="593"/>
      <c r="NCW224" s="593"/>
      <c r="NCX224" s="593"/>
      <c r="NCY224" s="593"/>
      <c r="NCZ224" s="593"/>
      <c r="NDA224" s="593"/>
      <c r="NDB224" s="593"/>
      <c r="NDC224" s="593"/>
      <c r="NDD224" s="593"/>
      <c r="NDE224" s="593"/>
      <c r="NDF224" s="593"/>
      <c r="NDG224" s="593"/>
      <c r="NDH224" s="593"/>
      <c r="NDI224" s="593"/>
      <c r="NDJ224" s="593"/>
      <c r="NDK224" s="593"/>
      <c r="NDL224" s="593"/>
      <c r="NDM224" s="593"/>
      <c r="NDN224" s="593"/>
      <c r="NDO224" s="593"/>
      <c r="NDP224" s="593"/>
      <c r="NDQ224" s="593"/>
      <c r="NDR224" s="593"/>
      <c r="NDS224" s="593"/>
      <c r="NDT224" s="593"/>
      <c r="NDU224" s="593"/>
      <c r="NDV224" s="593"/>
      <c r="NDW224" s="593"/>
      <c r="NDX224" s="593"/>
      <c r="NDY224" s="593"/>
      <c r="NDZ224" s="593"/>
      <c r="NEA224" s="593"/>
      <c r="NEB224" s="593"/>
      <c r="NEC224" s="593"/>
      <c r="NED224" s="593"/>
      <c r="NEE224" s="593"/>
      <c r="NEF224" s="593"/>
      <c r="NEG224" s="593"/>
      <c r="NEH224" s="593"/>
      <c r="NEI224" s="593"/>
      <c r="NEJ224" s="593"/>
      <c r="NEK224" s="593"/>
      <c r="NEL224" s="593"/>
      <c r="NEM224" s="593"/>
      <c r="NEN224" s="593"/>
      <c r="NEO224" s="593"/>
      <c r="NEP224" s="593"/>
      <c r="NEQ224" s="593"/>
      <c r="NER224" s="593"/>
      <c r="NES224" s="593"/>
      <c r="NET224" s="593"/>
      <c r="NEU224" s="593"/>
      <c r="NEV224" s="593"/>
      <c r="NEW224" s="593"/>
      <c r="NEX224" s="593"/>
      <c r="NEY224" s="593"/>
      <c r="NEZ224" s="593"/>
      <c r="NFA224" s="593"/>
      <c r="NFB224" s="593"/>
      <c r="NFC224" s="593"/>
      <c r="NFD224" s="593"/>
      <c r="NFE224" s="593"/>
      <c r="NFF224" s="593"/>
      <c r="NFG224" s="593"/>
      <c r="NFH224" s="593"/>
      <c r="NFI224" s="593"/>
      <c r="NFJ224" s="593"/>
      <c r="NFK224" s="593"/>
      <c r="NFL224" s="593"/>
      <c r="NFM224" s="593"/>
      <c r="NFN224" s="593"/>
      <c r="NFO224" s="593"/>
      <c r="NFP224" s="593"/>
      <c r="NFQ224" s="593"/>
      <c r="NFR224" s="593"/>
      <c r="NFS224" s="593"/>
      <c r="NFT224" s="593"/>
      <c r="NFU224" s="593"/>
      <c r="NFV224" s="593"/>
      <c r="NFW224" s="593"/>
      <c r="NFX224" s="593"/>
      <c r="NFY224" s="593"/>
      <c r="NFZ224" s="593"/>
      <c r="NGA224" s="593"/>
      <c r="NGB224" s="593"/>
      <c r="NGC224" s="593"/>
      <c r="NGD224" s="593"/>
      <c r="NGE224" s="593"/>
      <c r="NGF224" s="593"/>
      <c r="NGG224" s="593"/>
      <c r="NGH224" s="593"/>
      <c r="NGI224" s="593"/>
      <c r="NGJ224" s="593"/>
      <c r="NGK224" s="593"/>
      <c r="NGL224" s="593"/>
      <c r="NGM224" s="593"/>
      <c r="NGN224" s="593"/>
      <c r="NGO224" s="593"/>
      <c r="NGP224" s="593"/>
      <c r="NGQ224" s="593"/>
      <c r="NGR224" s="593"/>
      <c r="NGS224" s="593"/>
      <c r="NGT224" s="593"/>
      <c r="NGU224" s="593"/>
      <c r="NGV224" s="593"/>
      <c r="NGW224" s="593"/>
      <c r="NGX224" s="593"/>
      <c r="NGY224" s="593"/>
      <c r="NGZ224" s="593"/>
      <c r="NHA224" s="593"/>
      <c r="NHB224" s="593"/>
      <c r="NHC224" s="593"/>
      <c r="NHD224" s="593"/>
      <c r="NHE224" s="593"/>
      <c r="NHF224" s="593"/>
      <c r="NHG224" s="593"/>
      <c r="NHH224" s="593"/>
      <c r="NHI224" s="593"/>
      <c r="NHJ224" s="593"/>
      <c r="NHK224" s="593"/>
      <c r="NHL224" s="593"/>
      <c r="NHM224" s="593"/>
      <c r="NHN224" s="593"/>
      <c r="NHO224" s="593"/>
      <c r="NHP224" s="593"/>
      <c r="NHQ224" s="593"/>
      <c r="NHR224" s="593"/>
      <c r="NHS224" s="593"/>
      <c r="NHT224" s="593"/>
      <c r="NHU224" s="593"/>
      <c r="NHV224" s="593"/>
      <c r="NHW224" s="593"/>
      <c r="NHX224" s="593"/>
      <c r="NHY224" s="593"/>
      <c r="NHZ224" s="593"/>
      <c r="NIA224" s="593"/>
      <c r="NIB224" s="593"/>
      <c r="NIC224" s="593"/>
      <c r="NID224" s="593"/>
      <c r="NIE224" s="593"/>
      <c r="NIF224" s="593"/>
      <c r="NIG224" s="593"/>
      <c r="NIH224" s="593"/>
      <c r="NII224" s="593"/>
      <c r="NIJ224" s="593"/>
      <c r="NIK224" s="593"/>
      <c r="NIL224" s="593"/>
      <c r="NIM224" s="593"/>
      <c r="NIN224" s="593"/>
      <c r="NIO224" s="593"/>
      <c r="NIP224" s="593"/>
      <c r="NIQ224" s="593"/>
      <c r="NIR224" s="593"/>
      <c r="NIS224" s="593"/>
      <c r="NIT224" s="593"/>
      <c r="NIU224" s="593"/>
      <c r="NIV224" s="593"/>
      <c r="NIW224" s="593"/>
      <c r="NIX224" s="593"/>
      <c r="NIY224" s="593"/>
      <c r="NIZ224" s="593"/>
      <c r="NJA224" s="593"/>
      <c r="NJB224" s="593"/>
      <c r="NJC224" s="593"/>
      <c r="NJD224" s="593"/>
      <c r="NJE224" s="593"/>
      <c r="NJF224" s="593"/>
      <c r="NJG224" s="593"/>
      <c r="NJH224" s="593"/>
      <c r="NJI224" s="593"/>
      <c r="NJJ224" s="593"/>
      <c r="NJK224" s="593"/>
      <c r="NJL224" s="593"/>
      <c r="NJM224" s="593"/>
      <c r="NJN224" s="593"/>
      <c r="NJO224" s="593"/>
      <c r="NJP224" s="593"/>
      <c r="NJQ224" s="593"/>
      <c r="NJR224" s="593"/>
      <c r="NJS224" s="593"/>
      <c r="NJT224" s="593"/>
      <c r="NJU224" s="593"/>
      <c r="NJV224" s="593"/>
      <c r="NJW224" s="593"/>
      <c r="NJX224" s="593"/>
      <c r="NJY224" s="593"/>
      <c r="NJZ224" s="593"/>
      <c r="NKA224" s="593"/>
      <c r="NKB224" s="593"/>
      <c r="NKC224" s="593"/>
      <c r="NKD224" s="593"/>
      <c r="NKE224" s="593"/>
      <c r="NKF224" s="593"/>
      <c r="NKG224" s="593"/>
      <c r="NKH224" s="593"/>
      <c r="NKI224" s="593"/>
      <c r="NKJ224" s="593"/>
      <c r="NKK224" s="593"/>
      <c r="NKL224" s="593"/>
      <c r="NKM224" s="593"/>
      <c r="NKN224" s="593"/>
      <c r="NKO224" s="593"/>
      <c r="NKP224" s="593"/>
      <c r="NKQ224" s="593"/>
      <c r="NKR224" s="593"/>
      <c r="NKS224" s="593"/>
      <c r="NKT224" s="593"/>
      <c r="NKU224" s="593"/>
      <c r="NKV224" s="593"/>
      <c r="NKW224" s="593"/>
      <c r="NKX224" s="593"/>
      <c r="NKY224" s="593"/>
      <c r="NKZ224" s="593"/>
      <c r="NLA224" s="593"/>
      <c r="NLB224" s="593"/>
      <c r="NLC224" s="593"/>
      <c r="NLD224" s="593"/>
      <c r="NLE224" s="593"/>
      <c r="NLF224" s="593"/>
      <c r="NLG224" s="593"/>
      <c r="NLH224" s="593"/>
      <c r="NLI224" s="593"/>
      <c r="NLJ224" s="593"/>
      <c r="NLK224" s="593"/>
      <c r="NLL224" s="593"/>
      <c r="NLM224" s="593"/>
      <c r="NLN224" s="593"/>
      <c r="NLO224" s="593"/>
      <c r="NLP224" s="593"/>
      <c r="NLQ224" s="593"/>
      <c r="NLR224" s="593"/>
      <c r="NLS224" s="593"/>
      <c r="NLT224" s="593"/>
      <c r="NLU224" s="593"/>
      <c r="NLV224" s="593"/>
      <c r="NLW224" s="593"/>
      <c r="NLX224" s="593"/>
      <c r="NLY224" s="593"/>
      <c r="NLZ224" s="593"/>
      <c r="NMA224" s="593"/>
      <c r="NMB224" s="593"/>
      <c r="NMC224" s="593"/>
      <c r="NMD224" s="593"/>
      <c r="NME224" s="593"/>
      <c r="NMF224" s="593"/>
      <c r="NMG224" s="593"/>
      <c r="NMH224" s="593"/>
      <c r="NMI224" s="593"/>
      <c r="NMJ224" s="593"/>
      <c r="NMK224" s="593"/>
      <c r="NML224" s="593"/>
      <c r="NMM224" s="593"/>
      <c r="NMN224" s="593"/>
      <c r="NMO224" s="593"/>
      <c r="NMP224" s="593"/>
      <c r="NMQ224" s="593"/>
      <c r="NMR224" s="593"/>
      <c r="NMS224" s="593"/>
      <c r="NMT224" s="593"/>
      <c r="NMU224" s="593"/>
      <c r="NMV224" s="593"/>
      <c r="NMW224" s="593"/>
      <c r="NMX224" s="593"/>
      <c r="NMY224" s="593"/>
      <c r="NMZ224" s="593"/>
      <c r="NNA224" s="593"/>
      <c r="NNB224" s="593"/>
      <c r="NNC224" s="593"/>
      <c r="NND224" s="593"/>
      <c r="NNE224" s="593"/>
      <c r="NNF224" s="593"/>
      <c r="NNG224" s="593"/>
      <c r="NNH224" s="593"/>
      <c r="NNI224" s="593"/>
      <c r="NNJ224" s="593"/>
      <c r="NNK224" s="593"/>
      <c r="NNL224" s="593"/>
      <c r="NNM224" s="593"/>
      <c r="NNN224" s="593"/>
      <c r="NNO224" s="593"/>
      <c r="NNP224" s="593"/>
      <c r="NNQ224" s="593"/>
      <c r="NNR224" s="593"/>
      <c r="NNS224" s="593"/>
      <c r="NNT224" s="593"/>
      <c r="NNU224" s="593"/>
      <c r="NNV224" s="593"/>
      <c r="NNW224" s="593"/>
      <c r="NNX224" s="593"/>
      <c r="NNY224" s="593"/>
      <c r="NNZ224" s="593"/>
      <c r="NOA224" s="593"/>
      <c r="NOB224" s="593"/>
      <c r="NOC224" s="593"/>
      <c r="NOD224" s="593"/>
      <c r="NOE224" s="593"/>
      <c r="NOF224" s="593"/>
      <c r="NOG224" s="593"/>
      <c r="NOH224" s="593"/>
      <c r="NOI224" s="593"/>
      <c r="NOJ224" s="593"/>
      <c r="NOK224" s="593"/>
      <c r="NOL224" s="593"/>
      <c r="NOM224" s="593"/>
      <c r="NON224" s="593"/>
      <c r="NOO224" s="593"/>
      <c r="NOP224" s="593"/>
      <c r="NOQ224" s="593"/>
      <c r="NOR224" s="593"/>
      <c r="NOS224" s="593"/>
      <c r="NOT224" s="593"/>
      <c r="NOU224" s="593"/>
      <c r="NOV224" s="593"/>
      <c r="NOW224" s="593"/>
      <c r="NOX224" s="593"/>
      <c r="NOY224" s="593"/>
      <c r="NOZ224" s="593"/>
      <c r="NPA224" s="593"/>
      <c r="NPB224" s="593"/>
      <c r="NPC224" s="593"/>
      <c r="NPD224" s="593"/>
      <c r="NPE224" s="593"/>
      <c r="NPF224" s="593"/>
      <c r="NPG224" s="593"/>
      <c r="NPH224" s="593"/>
      <c r="NPI224" s="593"/>
      <c r="NPJ224" s="593"/>
      <c r="NPK224" s="593"/>
      <c r="NPL224" s="593"/>
      <c r="NPM224" s="593"/>
      <c r="NPN224" s="593"/>
      <c r="NPO224" s="593"/>
      <c r="NPP224" s="593"/>
      <c r="NPQ224" s="593"/>
      <c r="NPR224" s="593"/>
      <c r="NPS224" s="593"/>
      <c r="NPT224" s="593"/>
      <c r="NPU224" s="593"/>
      <c r="NPV224" s="593"/>
      <c r="NPW224" s="593"/>
      <c r="NPX224" s="593"/>
      <c r="NPY224" s="593"/>
      <c r="NPZ224" s="593"/>
      <c r="NQA224" s="593"/>
      <c r="NQB224" s="593"/>
      <c r="NQC224" s="593"/>
      <c r="NQD224" s="593"/>
      <c r="NQE224" s="593"/>
      <c r="NQF224" s="593"/>
      <c r="NQG224" s="593"/>
      <c r="NQH224" s="593"/>
      <c r="NQI224" s="593"/>
      <c r="NQJ224" s="593"/>
      <c r="NQK224" s="593"/>
      <c r="NQL224" s="593"/>
      <c r="NQM224" s="593"/>
      <c r="NQN224" s="593"/>
      <c r="NQO224" s="593"/>
      <c r="NQP224" s="593"/>
      <c r="NQQ224" s="593"/>
      <c r="NQR224" s="593"/>
      <c r="NQS224" s="593"/>
      <c r="NQT224" s="593"/>
      <c r="NQU224" s="593"/>
      <c r="NQV224" s="593"/>
      <c r="NQW224" s="593"/>
      <c r="NQX224" s="593"/>
      <c r="NQY224" s="593"/>
      <c r="NQZ224" s="593"/>
      <c r="NRA224" s="593"/>
      <c r="NRB224" s="593"/>
      <c r="NRC224" s="593"/>
      <c r="NRD224" s="593"/>
      <c r="NRE224" s="593"/>
      <c r="NRF224" s="593"/>
      <c r="NRG224" s="593"/>
      <c r="NRH224" s="593"/>
      <c r="NRI224" s="593"/>
      <c r="NRJ224" s="593"/>
      <c r="NRK224" s="593"/>
      <c r="NRL224" s="593"/>
      <c r="NRM224" s="593"/>
      <c r="NRN224" s="593"/>
      <c r="NRO224" s="593"/>
      <c r="NRP224" s="593"/>
      <c r="NRQ224" s="593"/>
      <c r="NRR224" s="593"/>
      <c r="NRS224" s="593"/>
      <c r="NRT224" s="593"/>
      <c r="NRU224" s="593"/>
      <c r="NRV224" s="593"/>
      <c r="NRW224" s="593"/>
      <c r="NRX224" s="593"/>
      <c r="NRY224" s="593"/>
      <c r="NRZ224" s="593"/>
      <c r="NSA224" s="593"/>
      <c r="NSB224" s="593"/>
      <c r="NSC224" s="593"/>
      <c r="NSD224" s="593"/>
      <c r="NSE224" s="593"/>
      <c r="NSF224" s="593"/>
      <c r="NSG224" s="593"/>
      <c r="NSH224" s="593"/>
      <c r="NSI224" s="593"/>
      <c r="NSJ224" s="593"/>
      <c r="NSK224" s="593"/>
      <c r="NSL224" s="593"/>
      <c r="NSM224" s="593"/>
      <c r="NSN224" s="593"/>
      <c r="NSO224" s="593"/>
      <c r="NSP224" s="593"/>
      <c r="NSQ224" s="593"/>
      <c r="NSR224" s="593"/>
      <c r="NSS224" s="593"/>
      <c r="NST224" s="593"/>
      <c r="NSU224" s="593"/>
      <c r="NSV224" s="593"/>
      <c r="NSW224" s="593"/>
      <c r="NSX224" s="593"/>
      <c r="NSY224" s="593"/>
      <c r="NSZ224" s="593"/>
      <c r="NTA224" s="593"/>
      <c r="NTB224" s="593"/>
      <c r="NTC224" s="593"/>
      <c r="NTD224" s="593"/>
      <c r="NTE224" s="593"/>
      <c r="NTF224" s="593"/>
      <c r="NTG224" s="593"/>
      <c r="NTH224" s="593"/>
      <c r="NTI224" s="593"/>
      <c r="NTJ224" s="593"/>
      <c r="NTK224" s="593"/>
      <c r="NTL224" s="593"/>
      <c r="NTM224" s="593"/>
      <c r="NTN224" s="593"/>
      <c r="NTO224" s="593"/>
      <c r="NTP224" s="593"/>
      <c r="NTQ224" s="593"/>
      <c r="NTR224" s="593"/>
      <c r="NTS224" s="593"/>
      <c r="NTT224" s="593"/>
      <c r="NTU224" s="593"/>
      <c r="NTV224" s="593"/>
      <c r="NTW224" s="593"/>
      <c r="NTX224" s="593"/>
      <c r="NTY224" s="593"/>
      <c r="NTZ224" s="593"/>
      <c r="NUA224" s="593"/>
      <c r="NUB224" s="593"/>
      <c r="NUC224" s="593"/>
      <c r="NUD224" s="593"/>
      <c r="NUE224" s="593"/>
      <c r="NUF224" s="593"/>
      <c r="NUG224" s="593"/>
      <c r="NUH224" s="593"/>
      <c r="NUI224" s="593"/>
      <c r="NUJ224" s="593"/>
      <c r="NUK224" s="593"/>
      <c r="NUL224" s="593"/>
      <c r="NUM224" s="593"/>
      <c r="NUN224" s="593"/>
      <c r="NUO224" s="593"/>
      <c r="NUP224" s="593"/>
      <c r="NUQ224" s="593"/>
      <c r="NUR224" s="593"/>
      <c r="NUS224" s="593"/>
      <c r="NUT224" s="593"/>
      <c r="NUU224" s="593"/>
      <c r="NUV224" s="593"/>
      <c r="NUW224" s="593"/>
      <c r="NUX224" s="593"/>
      <c r="NUY224" s="593"/>
      <c r="NUZ224" s="593"/>
      <c r="NVA224" s="593"/>
      <c r="NVB224" s="593"/>
      <c r="NVC224" s="593"/>
      <c r="NVD224" s="593"/>
      <c r="NVE224" s="593"/>
      <c r="NVF224" s="593"/>
      <c r="NVG224" s="593"/>
      <c r="NVH224" s="593"/>
      <c r="NVI224" s="593"/>
      <c r="NVJ224" s="593"/>
      <c r="NVK224" s="593"/>
      <c r="NVL224" s="593"/>
      <c r="NVM224" s="593"/>
      <c r="NVN224" s="593"/>
      <c r="NVO224" s="593"/>
      <c r="NVP224" s="593"/>
      <c r="NVQ224" s="593"/>
      <c r="NVR224" s="593"/>
      <c r="NVS224" s="593"/>
      <c r="NVT224" s="593"/>
      <c r="NVU224" s="593"/>
      <c r="NVV224" s="593"/>
      <c r="NVW224" s="593"/>
      <c r="NVX224" s="593"/>
      <c r="NVY224" s="593"/>
      <c r="NVZ224" s="593"/>
      <c r="NWA224" s="593"/>
      <c r="NWB224" s="593"/>
      <c r="NWC224" s="593"/>
      <c r="NWD224" s="593"/>
      <c r="NWE224" s="593"/>
      <c r="NWF224" s="593"/>
      <c r="NWG224" s="593"/>
      <c r="NWH224" s="593"/>
      <c r="NWI224" s="593"/>
      <c r="NWJ224" s="593"/>
      <c r="NWK224" s="593"/>
      <c r="NWL224" s="593"/>
      <c r="NWM224" s="593"/>
      <c r="NWN224" s="593"/>
      <c r="NWO224" s="593"/>
      <c r="NWP224" s="593"/>
      <c r="NWQ224" s="593"/>
      <c r="NWR224" s="593"/>
      <c r="NWS224" s="593"/>
      <c r="NWT224" s="593"/>
      <c r="NWU224" s="593"/>
      <c r="NWV224" s="593"/>
      <c r="NWW224" s="593"/>
      <c r="NWX224" s="593"/>
      <c r="NWY224" s="593"/>
      <c r="NWZ224" s="593"/>
      <c r="NXA224" s="593"/>
      <c r="NXB224" s="593"/>
      <c r="NXC224" s="593"/>
      <c r="NXD224" s="593"/>
      <c r="NXE224" s="593"/>
      <c r="NXF224" s="593"/>
      <c r="NXG224" s="593"/>
      <c r="NXH224" s="593"/>
      <c r="NXI224" s="593"/>
      <c r="NXJ224" s="593"/>
      <c r="NXK224" s="593"/>
      <c r="NXL224" s="593"/>
      <c r="NXM224" s="593"/>
      <c r="NXN224" s="593"/>
      <c r="NXO224" s="593"/>
      <c r="NXP224" s="593"/>
      <c r="NXQ224" s="593"/>
      <c r="NXR224" s="593"/>
      <c r="NXS224" s="593"/>
      <c r="NXT224" s="593"/>
      <c r="NXU224" s="593"/>
      <c r="NXV224" s="593"/>
      <c r="NXW224" s="593"/>
      <c r="NXX224" s="593"/>
      <c r="NXY224" s="593"/>
      <c r="NXZ224" s="593"/>
      <c r="NYA224" s="593"/>
      <c r="NYB224" s="593"/>
      <c r="NYC224" s="593"/>
      <c r="NYD224" s="593"/>
      <c r="NYE224" s="593"/>
      <c r="NYF224" s="593"/>
      <c r="NYG224" s="593"/>
      <c r="NYH224" s="593"/>
      <c r="NYI224" s="593"/>
      <c r="NYJ224" s="593"/>
      <c r="NYK224" s="593"/>
      <c r="NYL224" s="593"/>
      <c r="NYM224" s="593"/>
      <c r="NYN224" s="593"/>
      <c r="NYO224" s="593"/>
      <c r="NYP224" s="593"/>
      <c r="NYQ224" s="593"/>
      <c r="NYR224" s="593"/>
      <c r="NYS224" s="593"/>
      <c r="NYT224" s="593"/>
      <c r="NYU224" s="593"/>
      <c r="NYV224" s="593"/>
      <c r="NYW224" s="593"/>
      <c r="NYX224" s="593"/>
      <c r="NYY224" s="593"/>
      <c r="NYZ224" s="593"/>
      <c r="NZA224" s="593"/>
      <c r="NZB224" s="593"/>
      <c r="NZC224" s="593"/>
      <c r="NZD224" s="593"/>
      <c r="NZE224" s="593"/>
      <c r="NZF224" s="593"/>
      <c r="NZG224" s="593"/>
      <c r="NZH224" s="593"/>
      <c r="NZI224" s="593"/>
      <c r="NZJ224" s="593"/>
      <c r="NZK224" s="593"/>
      <c r="NZL224" s="593"/>
      <c r="NZM224" s="593"/>
      <c r="NZN224" s="593"/>
      <c r="NZO224" s="593"/>
      <c r="NZP224" s="593"/>
      <c r="NZQ224" s="593"/>
      <c r="NZR224" s="593"/>
      <c r="NZS224" s="593"/>
      <c r="NZT224" s="593"/>
      <c r="NZU224" s="593"/>
      <c r="NZV224" s="593"/>
      <c r="NZW224" s="593"/>
      <c r="NZX224" s="593"/>
      <c r="NZY224" s="593"/>
      <c r="NZZ224" s="593"/>
      <c r="OAA224" s="593"/>
      <c r="OAB224" s="593"/>
      <c r="OAC224" s="593"/>
      <c r="OAD224" s="593"/>
      <c r="OAE224" s="593"/>
      <c r="OAF224" s="593"/>
      <c r="OAG224" s="593"/>
      <c r="OAH224" s="593"/>
      <c r="OAI224" s="593"/>
      <c r="OAJ224" s="593"/>
      <c r="OAK224" s="593"/>
      <c r="OAL224" s="593"/>
      <c r="OAM224" s="593"/>
      <c r="OAN224" s="593"/>
      <c r="OAO224" s="593"/>
      <c r="OAP224" s="593"/>
      <c r="OAQ224" s="593"/>
      <c r="OAR224" s="593"/>
      <c r="OAS224" s="593"/>
      <c r="OAT224" s="593"/>
      <c r="OAU224" s="593"/>
      <c r="OAV224" s="593"/>
      <c r="OAW224" s="593"/>
      <c r="OAX224" s="593"/>
      <c r="OAY224" s="593"/>
      <c r="OAZ224" s="593"/>
      <c r="OBA224" s="593"/>
      <c r="OBB224" s="593"/>
      <c r="OBC224" s="593"/>
      <c r="OBD224" s="593"/>
      <c r="OBE224" s="593"/>
      <c r="OBF224" s="593"/>
      <c r="OBG224" s="593"/>
      <c r="OBH224" s="593"/>
      <c r="OBI224" s="593"/>
      <c r="OBJ224" s="593"/>
      <c r="OBK224" s="593"/>
      <c r="OBL224" s="593"/>
      <c r="OBM224" s="593"/>
      <c r="OBN224" s="593"/>
      <c r="OBO224" s="593"/>
      <c r="OBP224" s="593"/>
      <c r="OBQ224" s="593"/>
      <c r="OBR224" s="593"/>
      <c r="OBS224" s="593"/>
      <c r="OBT224" s="593"/>
      <c r="OBU224" s="593"/>
      <c r="OBV224" s="593"/>
      <c r="OBW224" s="593"/>
      <c r="OBX224" s="593"/>
      <c r="OBY224" s="593"/>
      <c r="OBZ224" s="593"/>
      <c r="OCA224" s="593"/>
      <c r="OCB224" s="593"/>
      <c r="OCC224" s="593"/>
      <c r="OCD224" s="593"/>
      <c r="OCE224" s="593"/>
      <c r="OCF224" s="593"/>
      <c r="OCG224" s="593"/>
      <c r="OCH224" s="593"/>
      <c r="OCI224" s="593"/>
      <c r="OCJ224" s="593"/>
      <c r="OCK224" s="593"/>
      <c r="OCL224" s="593"/>
      <c r="OCM224" s="593"/>
      <c r="OCN224" s="593"/>
      <c r="OCO224" s="593"/>
      <c r="OCP224" s="593"/>
      <c r="OCQ224" s="593"/>
      <c r="OCR224" s="593"/>
      <c r="OCS224" s="593"/>
      <c r="OCT224" s="593"/>
      <c r="OCU224" s="593"/>
      <c r="OCV224" s="593"/>
      <c r="OCW224" s="593"/>
      <c r="OCX224" s="593"/>
      <c r="OCY224" s="593"/>
      <c r="OCZ224" s="593"/>
      <c r="ODA224" s="593"/>
      <c r="ODB224" s="593"/>
      <c r="ODC224" s="593"/>
      <c r="ODD224" s="593"/>
      <c r="ODE224" s="593"/>
      <c r="ODF224" s="593"/>
      <c r="ODG224" s="593"/>
      <c r="ODH224" s="593"/>
      <c r="ODI224" s="593"/>
      <c r="ODJ224" s="593"/>
      <c r="ODK224" s="593"/>
      <c r="ODL224" s="593"/>
      <c r="ODM224" s="593"/>
      <c r="ODN224" s="593"/>
      <c r="ODO224" s="593"/>
      <c r="ODP224" s="593"/>
      <c r="ODQ224" s="593"/>
      <c r="ODR224" s="593"/>
      <c r="ODS224" s="593"/>
      <c r="ODT224" s="593"/>
      <c r="ODU224" s="593"/>
      <c r="ODV224" s="593"/>
      <c r="ODW224" s="593"/>
      <c r="ODX224" s="593"/>
      <c r="ODY224" s="593"/>
      <c r="ODZ224" s="593"/>
      <c r="OEA224" s="593"/>
      <c r="OEB224" s="593"/>
      <c r="OEC224" s="593"/>
      <c r="OED224" s="593"/>
      <c r="OEE224" s="593"/>
      <c r="OEF224" s="593"/>
      <c r="OEG224" s="593"/>
      <c r="OEH224" s="593"/>
      <c r="OEI224" s="593"/>
      <c r="OEJ224" s="593"/>
      <c r="OEK224" s="593"/>
      <c r="OEL224" s="593"/>
      <c r="OEM224" s="593"/>
      <c r="OEN224" s="593"/>
      <c r="OEO224" s="593"/>
      <c r="OEP224" s="593"/>
      <c r="OEQ224" s="593"/>
      <c r="OER224" s="593"/>
      <c r="OES224" s="593"/>
      <c r="OET224" s="593"/>
      <c r="OEU224" s="593"/>
      <c r="OEV224" s="593"/>
      <c r="OEW224" s="593"/>
      <c r="OEX224" s="593"/>
      <c r="OEY224" s="593"/>
      <c r="OEZ224" s="593"/>
      <c r="OFA224" s="593"/>
      <c r="OFB224" s="593"/>
      <c r="OFC224" s="593"/>
      <c r="OFD224" s="593"/>
      <c r="OFE224" s="593"/>
      <c r="OFF224" s="593"/>
      <c r="OFG224" s="593"/>
      <c r="OFH224" s="593"/>
      <c r="OFI224" s="593"/>
      <c r="OFJ224" s="593"/>
      <c r="OFK224" s="593"/>
      <c r="OFL224" s="593"/>
      <c r="OFM224" s="593"/>
      <c r="OFN224" s="593"/>
      <c r="OFO224" s="593"/>
      <c r="OFP224" s="593"/>
      <c r="OFQ224" s="593"/>
      <c r="OFR224" s="593"/>
      <c r="OFS224" s="593"/>
      <c r="OFT224" s="593"/>
      <c r="OFU224" s="593"/>
      <c r="OFV224" s="593"/>
      <c r="OFW224" s="593"/>
      <c r="OFX224" s="593"/>
      <c r="OFY224" s="593"/>
      <c r="OFZ224" s="593"/>
      <c r="OGA224" s="593"/>
      <c r="OGB224" s="593"/>
      <c r="OGC224" s="593"/>
      <c r="OGD224" s="593"/>
      <c r="OGE224" s="593"/>
      <c r="OGF224" s="593"/>
      <c r="OGG224" s="593"/>
      <c r="OGH224" s="593"/>
      <c r="OGI224" s="593"/>
      <c r="OGJ224" s="593"/>
      <c r="OGK224" s="593"/>
      <c r="OGL224" s="593"/>
      <c r="OGM224" s="593"/>
      <c r="OGN224" s="593"/>
      <c r="OGO224" s="593"/>
      <c r="OGP224" s="593"/>
      <c r="OGQ224" s="593"/>
      <c r="OGR224" s="593"/>
      <c r="OGS224" s="593"/>
      <c r="OGT224" s="593"/>
      <c r="OGU224" s="593"/>
      <c r="OGV224" s="593"/>
      <c r="OGW224" s="593"/>
      <c r="OGX224" s="593"/>
      <c r="OGY224" s="593"/>
      <c r="OGZ224" s="593"/>
      <c r="OHA224" s="593"/>
      <c r="OHB224" s="593"/>
      <c r="OHC224" s="593"/>
      <c r="OHD224" s="593"/>
      <c r="OHE224" s="593"/>
      <c r="OHF224" s="593"/>
      <c r="OHG224" s="593"/>
      <c r="OHH224" s="593"/>
      <c r="OHI224" s="593"/>
      <c r="OHJ224" s="593"/>
      <c r="OHK224" s="593"/>
      <c r="OHL224" s="593"/>
      <c r="OHM224" s="593"/>
      <c r="OHN224" s="593"/>
      <c r="OHO224" s="593"/>
      <c r="OHP224" s="593"/>
      <c r="OHQ224" s="593"/>
      <c r="OHR224" s="593"/>
      <c r="OHS224" s="593"/>
      <c r="OHT224" s="593"/>
      <c r="OHU224" s="593"/>
      <c r="OHV224" s="593"/>
      <c r="OHW224" s="593"/>
      <c r="OHX224" s="593"/>
      <c r="OHY224" s="593"/>
      <c r="OHZ224" s="593"/>
      <c r="OIA224" s="593"/>
      <c r="OIB224" s="593"/>
      <c r="OIC224" s="593"/>
      <c r="OID224" s="593"/>
      <c r="OIE224" s="593"/>
      <c r="OIF224" s="593"/>
      <c r="OIG224" s="593"/>
      <c r="OIH224" s="593"/>
      <c r="OII224" s="593"/>
      <c r="OIJ224" s="593"/>
      <c r="OIK224" s="593"/>
      <c r="OIL224" s="593"/>
      <c r="OIM224" s="593"/>
      <c r="OIN224" s="593"/>
      <c r="OIO224" s="593"/>
      <c r="OIP224" s="593"/>
      <c r="OIQ224" s="593"/>
      <c r="OIR224" s="593"/>
      <c r="OIS224" s="593"/>
      <c r="OIT224" s="593"/>
      <c r="OIU224" s="593"/>
      <c r="OIV224" s="593"/>
      <c r="OIW224" s="593"/>
      <c r="OIX224" s="593"/>
      <c r="OIY224" s="593"/>
      <c r="OIZ224" s="593"/>
      <c r="OJA224" s="593"/>
      <c r="OJB224" s="593"/>
      <c r="OJC224" s="593"/>
      <c r="OJD224" s="593"/>
      <c r="OJE224" s="593"/>
      <c r="OJF224" s="593"/>
      <c r="OJG224" s="593"/>
      <c r="OJH224" s="593"/>
      <c r="OJI224" s="593"/>
      <c r="OJJ224" s="593"/>
      <c r="OJK224" s="593"/>
      <c r="OJL224" s="593"/>
      <c r="OJM224" s="593"/>
      <c r="OJN224" s="593"/>
      <c r="OJO224" s="593"/>
      <c r="OJP224" s="593"/>
      <c r="OJQ224" s="593"/>
      <c r="OJR224" s="593"/>
      <c r="OJS224" s="593"/>
      <c r="OJT224" s="593"/>
      <c r="OJU224" s="593"/>
      <c r="OJV224" s="593"/>
      <c r="OJW224" s="593"/>
      <c r="OJX224" s="593"/>
      <c r="OJY224" s="593"/>
      <c r="OJZ224" s="593"/>
      <c r="OKA224" s="593"/>
      <c r="OKB224" s="593"/>
      <c r="OKC224" s="593"/>
      <c r="OKD224" s="593"/>
      <c r="OKE224" s="593"/>
      <c r="OKF224" s="593"/>
      <c r="OKG224" s="593"/>
      <c r="OKH224" s="593"/>
      <c r="OKI224" s="593"/>
      <c r="OKJ224" s="593"/>
      <c r="OKK224" s="593"/>
      <c r="OKL224" s="593"/>
      <c r="OKM224" s="593"/>
      <c r="OKN224" s="593"/>
      <c r="OKO224" s="593"/>
      <c r="OKP224" s="593"/>
      <c r="OKQ224" s="593"/>
      <c r="OKR224" s="593"/>
      <c r="OKS224" s="593"/>
      <c r="OKT224" s="593"/>
      <c r="OKU224" s="593"/>
      <c r="OKV224" s="593"/>
      <c r="OKW224" s="593"/>
      <c r="OKX224" s="593"/>
      <c r="OKY224" s="593"/>
      <c r="OKZ224" s="593"/>
      <c r="OLA224" s="593"/>
      <c r="OLB224" s="593"/>
      <c r="OLC224" s="593"/>
      <c r="OLD224" s="593"/>
      <c r="OLE224" s="593"/>
      <c r="OLF224" s="593"/>
      <c r="OLG224" s="593"/>
      <c r="OLH224" s="593"/>
      <c r="OLI224" s="593"/>
      <c r="OLJ224" s="593"/>
      <c r="OLK224" s="593"/>
      <c r="OLL224" s="593"/>
      <c r="OLM224" s="593"/>
      <c r="OLN224" s="593"/>
      <c r="OLO224" s="593"/>
      <c r="OLP224" s="593"/>
      <c r="OLQ224" s="593"/>
      <c r="OLR224" s="593"/>
      <c r="OLS224" s="593"/>
      <c r="OLT224" s="593"/>
      <c r="OLU224" s="593"/>
      <c r="OLV224" s="593"/>
      <c r="OLW224" s="593"/>
      <c r="OLX224" s="593"/>
      <c r="OLY224" s="593"/>
      <c r="OLZ224" s="593"/>
      <c r="OMA224" s="593"/>
      <c r="OMB224" s="593"/>
      <c r="OMC224" s="593"/>
      <c r="OMD224" s="593"/>
      <c r="OME224" s="593"/>
      <c r="OMF224" s="593"/>
      <c r="OMG224" s="593"/>
      <c r="OMH224" s="593"/>
      <c r="OMI224" s="593"/>
      <c r="OMJ224" s="593"/>
      <c r="OMK224" s="593"/>
      <c r="OML224" s="593"/>
      <c r="OMM224" s="593"/>
      <c r="OMN224" s="593"/>
      <c r="OMO224" s="593"/>
      <c r="OMP224" s="593"/>
      <c r="OMQ224" s="593"/>
      <c r="OMR224" s="593"/>
      <c r="OMS224" s="593"/>
      <c r="OMT224" s="593"/>
      <c r="OMU224" s="593"/>
      <c r="OMV224" s="593"/>
      <c r="OMW224" s="593"/>
      <c r="OMX224" s="593"/>
      <c r="OMY224" s="593"/>
      <c r="OMZ224" s="593"/>
      <c r="ONA224" s="593"/>
      <c r="ONB224" s="593"/>
      <c r="ONC224" s="593"/>
      <c r="OND224" s="593"/>
      <c r="ONE224" s="593"/>
      <c r="ONF224" s="593"/>
      <c r="ONG224" s="593"/>
      <c r="ONH224" s="593"/>
      <c r="ONI224" s="593"/>
      <c r="ONJ224" s="593"/>
      <c r="ONK224" s="593"/>
      <c r="ONL224" s="593"/>
      <c r="ONM224" s="593"/>
      <c r="ONN224" s="593"/>
      <c r="ONO224" s="593"/>
      <c r="ONP224" s="593"/>
      <c r="ONQ224" s="593"/>
      <c r="ONR224" s="593"/>
      <c r="ONS224" s="593"/>
      <c r="ONT224" s="593"/>
      <c r="ONU224" s="593"/>
      <c r="ONV224" s="593"/>
      <c r="ONW224" s="593"/>
      <c r="ONX224" s="593"/>
      <c r="ONY224" s="593"/>
      <c r="ONZ224" s="593"/>
      <c r="OOA224" s="593"/>
      <c r="OOB224" s="593"/>
      <c r="OOC224" s="593"/>
      <c r="OOD224" s="593"/>
      <c r="OOE224" s="593"/>
      <c r="OOF224" s="593"/>
      <c r="OOG224" s="593"/>
      <c r="OOH224" s="593"/>
      <c r="OOI224" s="593"/>
      <c r="OOJ224" s="593"/>
      <c r="OOK224" s="593"/>
      <c r="OOL224" s="593"/>
      <c r="OOM224" s="593"/>
      <c r="OON224" s="593"/>
      <c r="OOO224" s="593"/>
      <c r="OOP224" s="593"/>
      <c r="OOQ224" s="593"/>
      <c r="OOR224" s="593"/>
      <c r="OOS224" s="593"/>
      <c r="OOT224" s="593"/>
      <c r="OOU224" s="593"/>
      <c r="OOV224" s="593"/>
      <c r="OOW224" s="593"/>
      <c r="OOX224" s="593"/>
      <c r="OOY224" s="593"/>
      <c r="OOZ224" s="593"/>
      <c r="OPA224" s="593"/>
      <c r="OPB224" s="593"/>
      <c r="OPC224" s="593"/>
      <c r="OPD224" s="593"/>
      <c r="OPE224" s="593"/>
      <c r="OPF224" s="593"/>
      <c r="OPG224" s="593"/>
      <c r="OPH224" s="593"/>
      <c r="OPI224" s="593"/>
      <c r="OPJ224" s="593"/>
      <c r="OPK224" s="593"/>
      <c r="OPL224" s="593"/>
      <c r="OPM224" s="593"/>
      <c r="OPN224" s="593"/>
      <c r="OPO224" s="593"/>
      <c r="OPP224" s="593"/>
      <c r="OPQ224" s="593"/>
      <c r="OPR224" s="593"/>
      <c r="OPS224" s="593"/>
      <c r="OPT224" s="593"/>
      <c r="OPU224" s="593"/>
      <c r="OPV224" s="593"/>
      <c r="OPW224" s="593"/>
      <c r="OPX224" s="593"/>
      <c r="OPY224" s="593"/>
      <c r="OPZ224" s="593"/>
      <c r="OQA224" s="593"/>
      <c r="OQB224" s="593"/>
      <c r="OQC224" s="593"/>
      <c r="OQD224" s="593"/>
      <c r="OQE224" s="593"/>
      <c r="OQF224" s="593"/>
      <c r="OQG224" s="593"/>
      <c r="OQH224" s="593"/>
      <c r="OQI224" s="593"/>
      <c r="OQJ224" s="593"/>
      <c r="OQK224" s="593"/>
      <c r="OQL224" s="593"/>
      <c r="OQM224" s="593"/>
      <c r="OQN224" s="593"/>
      <c r="OQO224" s="593"/>
      <c r="OQP224" s="593"/>
      <c r="OQQ224" s="593"/>
      <c r="OQR224" s="593"/>
      <c r="OQS224" s="593"/>
      <c r="OQT224" s="593"/>
      <c r="OQU224" s="593"/>
      <c r="OQV224" s="593"/>
      <c r="OQW224" s="593"/>
      <c r="OQX224" s="593"/>
      <c r="OQY224" s="593"/>
      <c r="OQZ224" s="593"/>
      <c r="ORA224" s="593"/>
      <c r="ORB224" s="593"/>
      <c r="ORC224" s="593"/>
      <c r="ORD224" s="593"/>
      <c r="ORE224" s="593"/>
      <c r="ORF224" s="593"/>
      <c r="ORG224" s="593"/>
      <c r="ORH224" s="593"/>
      <c r="ORI224" s="593"/>
      <c r="ORJ224" s="593"/>
      <c r="ORK224" s="593"/>
      <c r="ORL224" s="593"/>
      <c r="ORM224" s="593"/>
      <c r="ORN224" s="593"/>
      <c r="ORO224" s="593"/>
      <c r="ORP224" s="593"/>
      <c r="ORQ224" s="593"/>
      <c r="ORR224" s="593"/>
      <c r="ORS224" s="593"/>
      <c r="ORT224" s="593"/>
      <c r="ORU224" s="593"/>
      <c r="ORV224" s="593"/>
      <c r="ORW224" s="593"/>
      <c r="ORX224" s="593"/>
      <c r="ORY224" s="593"/>
      <c r="ORZ224" s="593"/>
      <c r="OSA224" s="593"/>
      <c r="OSB224" s="593"/>
      <c r="OSC224" s="593"/>
      <c r="OSD224" s="593"/>
      <c r="OSE224" s="593"/>
      <c r="OSF224" s="593"/>
      <c r="OSG224" s="593"/>
      <c r="OSH224" s="593"/>
      <c r="OSI224" s="593"/>
      <c r="OSJ224" s="593"/>
      <c r="OSK224" s="593"/>
      <c r="OSL224" s="593"/>
      <c r="OSM224" s="593"/>
      <c r="OSN224" s="593"/>
      <c r="OSO224" s="593"/>
      <c r="OSP224" s="593"/>
      <c r="OSQ224" s="593"/>
      <c r="OSR224" s="593"/>
      <c r="OSS224" s="593"/>
      <c r="OST224" s="593"/>
      <c r="OSU224" s="593"/>
      <c r="OSV224" s="593"/>
      <c r="OSW224" s="593"/>
      <c r="OSX224" s="593"/>
      <c r="OSY224" s="593"/>
      <c r="OSZ224" s="593"/>
      <c r="OTA224" s="593"/>
      <c r="OTB224" s="593"/>
      <c r="OTC224" s="593"/>
      <c r="OTD224" s="593"/>
      <c r="OTE224" s="593"/>
      <c r="OTF224" s="593"/>
      <c r="OTG224" s="593"/>
      <c r="OTH224" s="593"/>
      <c r="OTI224" s="593"/>
      <c r="OTJ224" s="593"/>
      <c r="OTK224" s="593"/>
      <c r="OTL224" s="593"/>
      <c r="OTM224" s="593"/>
      <c r="OTN224" s="593"/>
      <c r="OTO224" s="593"/>
      <c r="OTP224" s="593"/>
      <c r="OTQ224" s="593"/>
      <c r="OTR224" s="593"/>
      <c r="OTS224" s="593"/>
      <c r="OTT224" s="593"/>
      <c r="OTU224" s="593"/>
      <c r="OTV224" s="593"/>
      <c r="OTW224" s="593"/>
      <c r="OTX224" s="593"/>
      <c r="OTY224" s="593"/>
      <c r="OTZ224" s="593"/>
      <c r="OUA224" s="593"/>
      <c r="OUB224" s="593"/>
      <c r="OUC224" s="593"/>
      <c r="OUD224" s="593"/>
      <c r="OUE224" s="593"/>
      <c r="OUF224" s="593"/>
      <c r="OUG224" s="593"/>
      <c r="OUH224" s="593"/>
      <c r="OUI224" s="593"/>
      <c r="OUJ224" s="593"/>
      <c r="OUK224" s="593"/>
      <c r="OUL224" s="593"/>
      <c r="OUM224" s="593"/>
      <c r="OUN224" s="593"/>
      <c r="OUO224" s="593"/>
      <c r="OUP224" s="593"/>
      <c r="OUQ224" s="593"/>
      <c r="OUR224" s="593"/>
      <c r="OUS224" s="593"/>
      <c r="OUT224" s="593"/>
      <c r="OUU224" s="593"/>
      <c r="OUV224" s="593"/>
      <c r="OUW224" s="593"/>
      <c r="OUX224" s="593"/>
      <c r="OUY224" s="593"/>
      <c r="OUZ224" s="593"/>
      <c r="OVA224" s="593"/>
      <c r="OVB224" s="593"/>
      <c r="OVC224" s="593"/>
      <c r="OVD224" s="593"/>
      <c r="OVE224" s="593"/>
      <c r="OVF224" s="593"/>
      <c r="OVG224" s="593"/>
      <c r="OVH224" s="593"/>
      <c r="OVI224" s="593"/>
      <c r="OVJ224" s="593"/>
      <c r="OVK224" s="593"/>
      <c r="OVL224" s="593"/>
      <c r="OVM224" s="593"/>
      <c r="OVN224" s="593"/>
      <c r="OVO224" s="593"/>
      <c r="OVP224" s="593"/>
      <c r="OVQ224" s="593"/>
      <c r="OVR224" s="593"/>
      <c r="OVS224" s="593"/>
      <c r="OVT224" s="593"/>
      <c r="OVU224" s="593"/>
      <c r="OVV224" s="593"/>
      <c r="OVW224" s="593"/>
      <c r="OVX224" s="593"/>
      <c r="OVY224" s="593"/>
      <c r="OVZ224" s="593"/>
      <c r="OWA224" s="593"/>
      <c r="OWB224" s="593"/>
      <c r="OWC224" s="593"/>
      <c r="OWD224" s="593"/>
      <c r="OWE224" s="593"/>
      <c r="OWF224" s="593"/>
      <c r="OWG224" s="593"/>
      <c r="OWH224" s="593"/>
      <c r="OWI224" s="593"/>
      <c r="OWJ224" s="593"/>
      <c r="OWK224" s="593"/>
      <c r="OWL224" s="593"/>
      <c r="OWM224" s="593"/>
      <c r="OWN224" s="593"/>
      <c r="OWO224" s="593"/>
      <c r="OWP224" s="593"/>
      <c r="OWQ224" s="593"/>
      <c r="OWR224" s="593"/>
      <c r="OWS224" s="593"/>
      <c r="OWT224" s="593"/>
      <c r="OWU224" s="593"/>
      <c r="OWV224" s="593"/>
      <c r="OWW224" s="593"/>
      <c r="OWX224" s="593"/>
      <c r="OWY224" s="593"/>
      <c r="OWZ224" s="593"/>
      <c r="OXA224" s="593"/>
      <c r="OXB224" s="593"/>
      <c r="OXC224" s="593"/>
      <c r="OXD224" s="593"/>
      <c r="OXE224" s="593"/>
      <c r="OXF224" s="593"/>
      <c r="OXG224" s="593"/>
      <c r="OXH224" s="593"/>
      <c r="OXI224" s="593"/>
      <c r="OXJ224" s="593"/>
      <c r="OXK224" s="593"/>
      <c r="OXL224" s="593"/>
      <c r="OXM224" s="593"/>
      <c r="OXN224" s="593"/>
      <c r="OXO224" s="593"/>
      <c r="OXP224" s="593"/>
      <c r="OXQ224" s="593"/>
      <c r="OXR224" s="593"/>
      <c r="OXS224" s="593"/>
      <c r="OXT224" s="593"/>
      <c r="OXU224" s="593"/>
      <c r="OXV224" s="593"/>
      <c r="OXW224" s="593"/>
      <c r="OXX224" s="593"/>
      <c r="OXY224" s="593"/>
      <c r="OXZ224" s="593"/>
      <c r="OYA224" s="593"/>
      <c r="OYB224" s="593"/>
      <c r="OYC224" s="593"/>
      <c r="OYD224" s="593"/>
      <c r="OYE224" s="593"/>
      <c r="OYF224" s="593"/>
      <c r="OYG224" s="593"/>
      <c r="OYH224" s="593"/>
      <c r="OYI224" s="593"/>
      <c r="OYJ224" s="593"/>
      <c r="OYK224" s="593"/>
      <c r="OYL224" s="593"/>
      <c r="OYM224" s="593"/>
      <c r="OYN224" s="593"/>
      <c r="OYO224" s="593"/>
      <c r="OYP224" s="593"/>
      <c r="OYQ224" s="593"/>
      <c r="OYR224" s="593"/>
      <c r="OYS224" s="593"/>
      <c r="OYT224" s="593"/>
      <c r="OYU224" s="593"/>
      <c r="OYV224" s="593"/>
      <c r="OYW224" s="593"/>
      <c r="OYX224" s="593"/>
      <c r="OYY224" s="593"/>
      <c r="OYZ224" s="593"/>
      <c r="OZA224" s="593"/>
      <c r="OZB224" s="593"/>
      <c r="OZC224" s="593"/>
      <c r="OZD224" s="593"/>
      <c r="OZE224" s="593"/>
      <c r="OZF224" s="593"/>
      <c r="OZG224" s="593"/>
      <c r="OZH224" s="593"/>
      <c r="OZI224" s="593"/>
      <c r="OZJ224" s="593"/>
      <c r="OZK224" s="593"/>
      <c r="OZL224" s="593"/>
      <c r="OZM224" s="593"/>
      <c r="OZN224" s="593"/>
      <c r="OZO224" s="593"/>
      <c r="OZP224" s="593"/>
      <c r="OZQ224" s="593"/>
      <c r="OZR224" s="593"/>
      <c r="OZS224" s="593"/>
      <c r="OZT224" s="593"/>
      <c r="OZU224" s="593"/>
      <c r="OZV224" s="593"/>
      <c r="OZW224" s="593"/>
      <c r="OZX224" s="593"/>
      <c r="OZY224" s="593"/>
      <c r="OZZ224" s="593"/>
      <c r="PAA224" s="593"/>
      <c r="PAB224" s="593"/>
      <c r="PAC224" s="593"/>
      <c r="PAD224" s="593"/>
      <c r="PAE224" s="593"/>
      <c r="PAF224" s="593"/>
      <c r="PAG224" s="593"/>
      <c r="PAH224" s="593"/>
      <c r="PAI224" s="593"/>
      <c r="PAJ224" s="593"/>
      <c r="PAK224" s="593"/>
      <c r="PAL224" s="593"/>
      <c r="PAM224" s="593"/>
      <c r="PAN224" s="593"/>
      <c r="PAO224" s="593"/>
      <c r="PAP224" s="593"/>
      <c r="PAQ224" s="593"/>
      <c r="PAR224" s="593"/>
      <c r="PAS224" s="593"/>
      <c r="PAT224" s="593"/>
      <c r="PAU224" s="593"/>
      <c r="PAV224" s="593"/>
      <c r="PAW224" s="593"/>
      <c r="PAX224" s="593"/>
      <c r="PAY224" s="593"/>
      <c r="PAZ224" s="593"/>
      <c r="PBA224" s="593"/>
      <c r="PBB224" s="593"/>
      <c r="PBC224" s="593"/>
      <c r="PBD224" s="593"/>
      <c r="PBE224" s="593"/>
      <c r="PBF224" s="593"/>
      <c r="PBG224" s="593"/>
      <c r="PBH224" s="593"/>
      <c r="PBI224" s="593"/>
      <c r="PBJ224" s="593"/>
      <c r="PBK224" s="593"/>
      <c r="PBL224" s="593"/>
      <c r="PBM224" s="593"/>
      <c r="PBN224" s="593"/>
      <c r="PBO224" s="593"/>
      <c r="PBP224" s="593"/>
      <c r="PBQ224" s="593"/>
      <c r="PBR224" s="593"/>
      <c r="PBS224" s="593"/>
      <c r="PBT224" s="593"/>
      <c r="PBU224" s="593"/>
      <c r="PBV224" s="593"/>
      <c r="PBW224" s="593"/>
      <c r="PBX224" s="593"/>
      <c r="PBY224" s="593"/>
      <c r="PBZ224" s="593"/>
      <c r="PCA224" s="593"/>
      <c r="PCB224" s="593"/>
      <c r="PCC224" s="593"/>
      <c r="PCD224" s="593"/>
      <c r="PCE224" s="593"/>
      <c r="PCF224" s="593"/>
      <c r="PCG224" s="593"/>
      <c r="PCH224" s="593"/>
      <c r="PCI224" s="593"/>
      <c r="PCJ224" s="593"/>
      <c r="PCK224" s="593"/>
      <c r="PCL224" s="593"/>
      <c r="PCM224" s="593"/>
      <c r="PCN224" s="593"/>
      <c r="PCO224" s="593"/>
      <c r="PCP224" s="593"/>
      <c r="PCQ224" s="593"/>
      <c r="PCR224" s="593"/>
      <c r="PCS224" s="593"/>
      <c r="PCT224" s="593"/>
      <c r="PCU224" s="593"/>
      <c r="PCV224" s="593"/>
      <c r="PCW224" s="593"/>
      <c r="PCX224" s="593"/>
      <c r="PCY224" s="593"/>
      <c r="PCZ224" s="593"/>
      <c r="PDA224" s="593"/>
      <c r="PDB224" s="593"/>
      <c r="PDC224" s="593"/>
      <c r="PDD224" s="593"/>
      <c r="PDE224" s="593"/>
      <c r="PDF224" s="593"/>
      <c r="PDG224" s="593"/>
      <c r="PDH224" s="593"/>
      <c r="PDI224" s="593"/>
      <c r="PDJ224" s="593"/>
      <c r="PDK224" s="593"/>
      <c r="PDL224" s="593"/>
      <c r="PDM224" s="593"/>
      <c r="PDN224" s="593"/>
      <c r="PDO224" s="593"/>
      <c r="PDP224" s="593"/>
      <c r="PDQ224" s="593"/>
      <c r="PDR224" s="593"/>
      <c r="PDS224" s="593"/>
      <c r="PDT224" s="593"/>
      <c r="PDU224" s="593"/>
      <c r="PDV224" s="593"/>
      <c r="PDW224" s="593"/>
      <c r="PDX224" s="593"/>
      <c r="PDY224" s="593"/>
      <c r="PDZ224" s="593"/>
      <c r="PEA224" s="593"/>
      <c r="PEB224" s="593"/>
      <c r="PEC224" s="593"/>
      <c r="PED224" s="593"/>
      <c r="PEE224" s="593"/>
      <c r="PEF224" s="593"/>
      <c r="PEG224" s="593"/>
      <c r="PEH224" s="593"/>
      <c r="PEI224" s="593"/>
      <c r="PEJ224" s="593"/>
      <c r="PEK224" s="593"/>
      <c r="PEL224" s="593"/>
      <c r="PEM224" s="593"/>
      <c r="PEN224" s="593"/>
      <c r="PEO224" s="593"/>
      <c r="PEP224" s="593"/>
      <c r="PEQ224" s="593"/>
      <c r="PER224" s="593"/>
      <c r="PES224" s="593"/>
      <c r="PET224" s="593"/>
      <c r="PEU224" s="593"/>
      <c r="PEV224" s="593"/>
      <c r="PEW224" s="593"/>
      <c r="PEX224" s="593"/>
      <c r="PEY224" s="593"/>
      <c r="PEZ224" s="593"/>
      <c r="PFA224" s="593"/>
      <c r="PFB224" s="593"/>
      <c r="PFC224" s="593"/>
      <c r="PFD224" s="593"/>
      <c r="PFE224" s="593"/>
      <c r="PFF224" s="593"/>
      <c r="PFG224" s="593"/>
      <c r="PFH224" s="593"/>
      <c r="PFI224" s="593"/>
      <c r="PFJ224" s="593"/>
      <c r="PFK224" s="593"/>
      <c r="PFL224" s="593"/>
      <c r="PFM224" s="593"/>
      <c r="PFN224" s="593"/>
      <c r="PFO224" s="593"/>
      <c r="PFP224" s="593"/>
      <c r="PFQ224" s="593"/>
      <c r="PFR224" s="593"/>
      <c r="PFS224" s="593"/>
      <c r="PFT224" s="593"/>
      <c r="PFU224" s="593"/>
      <c r="PFV224" s="593"/>
      <c r="PFW224" s="593"/>
      <c r="PFX224" s="593"/>
      <c r="PFY224" s="593"/>
      <c r="PFZ224" s="593"/>
      <c r="PGA224" s="593"/>
      <c r="PGB224" s="593"/>
      <c r="PGC224" s="593"/>
      <c r="PGD224" s="593"/>
      <c r="PGE224" s="593"/>
      <c r="PGF224" s="593"/>
      <c r="PGG224" s="593"/>
      <c r="PGH224" s="593"/>
      <c r="PGI224" s="593"/>
      <c r="PGJ224" s="593"/>
      <c r="PGK224" s="593"/>
      <c r="PGL224" s="593"/>
      <c r="PGM224" s="593"/>
      <c r="PGN224" s="593"/>
      <c r="PGO224" s="593"/>
      <c r="PGP224" s="593"/>
      <c r="PGQ224" s="593"/>
      <c r="PGR224" s="593"/>
      <c r="PGS224" s="593"/>
      <c r="PGT224" s="593"/>
      <c r="PGU224" s="593"/>
      <c r="PGV224" s="593"/>
      <c r="PGW224" s="593"/>
      <c r="PGX224" s="593"/>
      <c r="PGY224" s="593"/>
      <c r="PGZ224" s="593"/>
      <c r="PHA224" s="593"/>
      <c r="PHB224" s="593"/>
      <c r="PHC224" s="593"/>
      <c r="PHD224" s="593"/>
      <c r="PHE224" s="593"/>
      <c r="PHF224" s="593"/>
      <c r="PHG224" s="593"/>
      <c r="PHH224" s="593"/>
      <c r="PHI224" s="593"/>
      <c r="PHJ224" s="593"/>
      <c r="PHK224" s="593"/>
      <c r="PHL224" s="593"/>
      <c r="PHM224" s="593"/>
      <c r="PHN224" s="593"/>
      <c r="PHO224" s="593"/>
      <c r="PHP224" s="593"/>
      <c r="PHQ224" s="593"/>
      <c r="PHR224" s="593"/>
      <c r="PHS224" s="593"/>
      <c r="PHT224" s="593"/>
      <c r="PHU224" s="593"/>
      <c r="PHV224" s="593"/>
      <c r="PHW224" s="593"/>
      <c r="PHX224" s="593"/>
      <c r="PHY224" s="593"/>
      <c r="PHZ224" s="593"/>
      <c r="PIA224" s="593"/>
      <c r="PIB224" s="593"/>
      <c r="PIC224" s="593"/>
      <c r="PID224" s="593"/>
      <c r="PIE224" s="593"/>
      <c r="PIF224" s="593"/>
      <c r="PIG224" s="593"/>
      <c r="PIH224" s="593"/>
      <c r="PII224" s="593"/>
      <c r="PIJ224" s="593"/>
      <c r="PIK224" s="593"/>
      <c r="PIL224" s="593"/>
      <c r="PIM224" s="593"/>
      <c r="PIN224" s="593"/>
      <c r="PIO224" s="593"/>
      <c r="PIP224" s="593"/>
      <c r="PIQ224" s="593"/>
      <c r="PIR224" s="593"/>
      <c r="PIS224" s="593"/>
      <c r="PIT224" s="593"/>
      <c r="PIU224" s="593"/>
      <c r="PIV224" s="593"/>
      <c r="PIW224" s="593"/>
      <c r="PIX224" s="593"/>
      <c r="PIY224" s="593"/>
      <c r="PIZ224" s="593"/>
      <c r="PJA224" s="593"/>
      <c r="PJB224" s="593"/>
      <c r="PJC224" s="593"/>
      <c r="PJD224" s="593"/>
      <c r="PJE224" s="593"/>
      <c r="PJF224" s="593"/>
      <c r="PJG224" s="593"/>
      <c r="PJH224" s="593"/>
      <c r="PJI224" s="593"/>
      <c r="PJJ224" s="593"/>
      <c r="PJK224" s="593"/>
      <c r="PJL224" s="593"/>
      <c r="PJM224" s="593"/>
      <c r="PJN224" s="593"/>
      <c r="PJO224" s="593"/>
      <c r="PJP224" s="593"/>
      <c r="PJQ224" s="593"/>
      <c r="PJR224" s="593"/>
      <c r="PJS224" s="593"/>
      <c r="PJT224" s="593"/>
      <c r="PJU224" s="593"/>
      <c r="PJV224" s="593"/>
      <c r="PJW224" s="593"/>
      <c r="PJX224" s="593"/>
      <c r="PJY224" s="593"/>
      <c r="PJZ224" s="593"/>
      <c r="PKA224" s="593"/>
      <c r="PKB224" s="593"/>
      <c r="PKC224" s="593"/>
      <c r="PKD224" s="593"/>
      <c r="PKE224" s="593"/>
      <c r="PKF224" s="593"/>
      <c r="PKG224" s="593"/>
      <c r="PKH224" s="593"/>
      <c r="PKI224" s="593"/>
      <c r="PKJ224" s="593"/>
      <c r="PKK224" s="593"/>
      <c r="PKL224" s="593"/>
      <c r="PKM224" s="593"/>
      <c r="PKN224" s="593"/>
      <c r="PKO224" s="593"/>
      <c r="PKP224" s="593"/>
      <c r="PKQ224" s="593"/>
      <c r="PKR224" s="593"/>
      <c r="PKS224" s="593"/>
      <c r="PKT224" s="593"/>
      <c r="PKU224" s="593"/>
      <c r="PKV224" s="593"/>
      <c r="PKW224" s="593"/>
      <c r="PKX224" s="593"/>
      <c r="PKY224" s="593"/>
      <c r="PKZ224" s="593"/>
      <c r="PLA224" s="593"/>
      <c r="PLB224" s="593"/>
      <c r="PLC224" s="593"/>
      <c r="PLD224" s="593"/>
      <c r="PLE224" s="593"/>
      <c r="PLF224" s="593"/>
      <c r="PLG224" s="593"/>
      <c r="PLH224" s="593"/>
      <c r="PLI224" s="593"/>
      <c r="PLJ224" s="593"/>
      <c r="PLK224" s="593"/>
      <c r="PLL224" s="593"/>
      <c r="PLM224" s="593"/>
      <c r="PLN224" s="593"/>
      <c r="PLO224" s="593"/>
      <c r="PLP224" s="593"/>
      <c r="PLQ224" s="593"/>
      <c r="PLR224" s="593"/>
      <c r="PLS224" s="593"/>
      <c r="PLT224" s="593"/>
      <c r="PLU224" s="593"/>
      <c r="PLV224" s="593"/>
      <c r="PLW224" s="593"/>
      <c r="PLX224" s="593"/>
      <c r="PLY224" s="593"/>
      <c r="PLZ224" s="593"/>
      <c r="PMA224" s="593"/>
      <c r="PMB224" s="593"/>
      <c r="PMC224" s="593"/>
      <c r="PMD224" s="593"/>
      <c r="PME224" s="593"/>
      <c r="PMF224" s="593"/>
      <c r="PMG224" s="593"/>
      <c r="PMH224" s="593"/>
      <c r="PMI224" s="593"/>
      <c r="PMJ224" s="593"/>
      <c r="PMK224" s="593"/>
      <c r="PML224" s="593"/>
      <c r="PMM224" s="593"/>
      <c r="PMN224" s="593"/>
      <c r="PMO224" s="593"/>
      <c r="PMP224" s="593"/>
      <c r="PMQ224" s="593"/>
      <c r="PMR224" s="593"/>
      <c r="PMS224" s="593"/>
      <c r="PMT224" s="593"/>
      <c r="PMU224" s="593"/>
      <c r="PMV224" s="593"/>
      <c r="PMW224" s="593"/>
      <c r="PMX224" s="593"/>
      <c r="PMY224" s="593"/>
      <c r="PMZ224" s="593"/>
      <c r="PNA224" s="593"/>
      <c r="PNB224" s="593"/>
      <c r="PNC224" s="593"/>
      <c r="PND224" s="593"/>
      <c r="PNE224" s="593"/>
      <c r="PNF224" s="593"/>
      <c r="PNG224" s="593"/>
      <c r="PNH224" s="593"/>
      <c r="PNI224" s="593"/>
      <c r="PNJ224" s="593"/>
      <c r="PNK224" s="593"/>
      <c r="PNL224" s="593"/>
      <c r="PNM224" s="593"/>
      <c r="PNN224" s="593"/>
      <c r="PNO224" s="593"/>
      <c r="PNP224" s="593"/>
      <c r="PNQ224" s="593"/>
      <c r="PNR224" s="593"/>
      <c r="PNS224" s="593"/>
      <c r="PNT224" s="593"/>
      <c r="PNU224" s="593"/>
      <c r="PNV224" s="593"/>
      <c r="PNW224" s="593"/>
      <c r="PNX224" s="593"/>
      <c r="PNY224" s="593"/>
      <c r="PNZ224" s="593"/>
      <c r="POA224" s="593"/>
      <c r="POB224" s="593"/>
      <c r="POC224" s="593"/>
      <c r="POD224" s="593"/>
      <c r="POE224" s="593"/>
      <c r="POF224" s="593"/>
      <c r="POG224" s="593"/>
      <c r="POH224" s="593"/>
      <c r="POI224" s="593"/>
      <c r="POJ224" s="593"/>
      <c r="POK224" s="593"/>
      <c r="POL224" s="593"/>
      <c r="POM224" s="593"/>
      <c r="PON224" s="593"/>
      <c r="POO224" s="593"/>
      <c r="POP224" s="593"/>
      <c r="POQ224" s="593"/>
      <c r="POR224" s="593"/>
      <c r="POS224" s="593"/>
      <c r="POT224" s="593"/>
      <c r="POU224" s="593"/>
      <c r="POV224" s="593"/>
      <c r="POW224" s="593"/>
      <c r="POX224" s="593"/>
      <c r="POY224" s="593"/>
      <c r="POZ224" s="593"/>
      <c r="PPA224" s="593"/>
      <c r="PPB224" s="593"/>
      <c r="PPC224" s="593"/>
      <c r="PPD224" s="593"/>
      <c r="PPE224" s="593"/>
      <c r="PPF224" s="593"/>
      <c r="PPG224" s="593"/>
      <c r="PPH224" s="593"/>
      <c r="PPI224" s="593"/>
      <c r="PPJ224" s="593"/>
      <c r="PPK224" s="593"/>
      <c r="PPL224" s="593"/>
      <c r="PPM224" s="593"/>
      <c r="PPN224" s="593"/>
      <c r="PPO224" s="593"/>
      <c r="PPP224" s="593"/>
      <c r="PPQ224" s="593"/>
      <c r="PPR224" s="593"/>
      <c r="PPS224" s="593"/>
      <c r="PPT224" s="593"/>
      <c r="PPU224" s="593"/>
      <c r="PPV224" s="593"/>
      <c r="PPW224" s="593"/>
      <c r="PPX224" s="593"/>
      <c r="PPY224" s="593"/>
      <c r="PPZ224" s="593"/>
      <c r="PQA224" s="593"/>
      <c r="PQB224" s="593"/>
      <c r="PQC224" s="593"/>
      <c r="PQD224" s="593"/>
      <c r="PQE224" s="593"/>
      <c r="PQF224" s="593"/>
      <c r="PQG224" s="593"/>
      <c r="PQH224" s="593"/>
      <c r="PQI224" s="593"/>
      <c r="PQJ224" s="593"/>
      <c r="PQK224" s="593"/>
      <c r="PQL224" s="593"/>
      <c r="PQM224" s="593"/>
      <c r="PQN224" s="593"/>
      <c r="PQO224" s="593"/>
      <c r="PQP224" s="593"/>
      <c r="PQQ224" s="593"/>
      <c r="PQR224" s="593"/>
      <c r="PQS224" s="593"/>
      <c r="PQT224" s="593"/>
      <c r="PQU224" s="593"/>
      <c r="PQV224" s="593"/>
      <c r="PQW224" s="593"/>
      <c r="PQX224" s="593"/>
      <c r="PQY224" s="593"/>
      <c r="PQZ224" s="593"/>
      <c r="PRA224" s="593"/>
      <c r="PRB224" s="593"/>
      <c r="PRC224" s="593"/>
      <c r="PRD224" s="593"/>
      <c r="PRE224" s="593"/>
      <c r="PRF224" s="593"/>
      <c r="PRG224" s="593"/>
      <c r="PRH224" s="593"/>
      <c r="PRI224" s="593"/>
      <c r="PRJ224" s="593"/>
      <c r="PRK224" s="593"/>
      <c r="PRL224" s="593"/>
      <c r="PRM224" s="593"/>
      <c r="PRN224" s="593"/>
      <c r="PRO224" s="593"/>
      <c r="PRP224" s="593"/>
      <c r="PRQ224" s="593"/>
      <c r="PRR224" s="593"/>
      <c r="PRS224" s="593"/>
      <c r="PRT224" s="593"/>
      <c r="PRU224" s="593"/>
      <c r="PRV224" s="593"/>
      <c r="PRW224" s="593"/>
      <c r="PRX224" s="593"/>
      <c r="PRY224" s="593"/>
      <c r="PRZ224" s="593"/>
      <c r="PSA224" s="593"/>
      <c r="PSB224" s="593"/>
      <c r="PSC224" s="593"/>
      <c r="PSD224" s="593"/>
      <c r="PSE224" s="593"/>
      <c r="PSF224" s="593"/>
      <c r="PSG224" s="593"/>
      <c r="PSH224" s="593"/>
      <c r="PSI224" s="593"/>
      <c r="PSJ224" s="593"/>
      <c r="PSK224" s="593"/>
      <c r="PSL224" s="593"/>
      <c r="PSM224" s="593"/>
      <c r="PSN224" s="593"/>
      <c r="PSO224" s="593"/>
      <c r="PSP224" s="593"/>
      <c r="PSQ224" s="593"/>
      <c r="PSR224" s="593"/>
      <c r="PSS224" s="593"/>
      <c r="PST224" s="593"/>
      <c r="PSU224" s="593"/>
      <c r="PSV224" s="593"/>
      <c r="PSW224" s="593"/>
      <c r="PSX224" s="593"/>
      <c r="PSY224" s="593"/>
      <c r="PSZ224" s="593"/>
      <c r="PTA224" s="593"/>
      <c r="PTB224" s="593"/>
      <c r="PTC224" s="593"/>
      <c r="PTD224" s="593"/>
      <c r="PTE224" s="593"/>
      <c r="PTF224" s="593"/>
      <c r="PTG224" s="593"/>
      <c r="PTH224" s="593"/>
      <c r="PTI224" s="593"/>
      <c r="PTJ224" s="593"/>
      <c r="PTK224" s="593"/>
      <c r="PTL224" s="593"/>
      <c r="PTM224" s="593"/>
      <c r="PTN224" s="593"/>
      <c r="PTO224" s="593"/>
      <c r="PTP224" s="593"/>
      <c r="PTQ224" s="593"/>
      <c r="PTR224" s="593"/>
      <c r="PTS224" s="593"/>
      <c r="PTT224" s="593"/>
      <c r="PTU224" s="593"/>
      <c r="PTV224" s="593"/>
      <c r="PTW224" s="593"/>
      <c r="PTX224" s="593"/>
      <c r="PTY224" s="593"/>
      <c r="PTZ224" s="593"/>
      <c r="PUA224" s="593"/>
      <c r="PUB224" s="593"/>
      <c r="PUC224" s="593"/>
      <c r="PUD224" s="593"/>
      <c r="PUE224" s="593"/>
      <c r="PUF224" s="593"/>
      <c r="PUG224" s="593"/>
      <c r="PUH224" s="593"/>
      <c r="PUI224" s="593"/>
      <c r="PUJ224" s="593"/>
      <c r="PUK224" s="593"/>
      <c r="PUL224" s="593"/>
      <c r="PUM224" s="593"/>
      <c r="PUN224" s="593"/>
      <c r="PUO224" s="593"/>
      <c r="PUP224" s="593"/>
      <c r="PUQ224" s="593"/>
      <c r="PUR224" s="593"/>
      <c r="PUS224" s="593"/>
      <c r="PUT224" s="593"/>
      <c r="PUU224" s="593"/>
      <c r="PUV224" s="593"/>
      <c r="PUW224" s="593"/>
      <c r="PUX224" s="593"/>
      <c r="PUY224" s="593"/>
      <c r="PUZ224" s="593"/>
      <c r="PVA224" s="593"/>
      <c r="PVB224" s="593"/>
      <c r="PVC224" s="593"/>
      <c r="PVD224" s="593"/>
      <c r="PVE224" s="593"/>
      <c r="PVF224" s="593"/>
      <c r="PVG224" s="593"/>
      <c r="PVH224" s="593"/>
      <c r="PVI224" s="593"/>
      <c r="PVJ224" s="593"/>
      <c r="PVK224" s="593"/>
      <c r="PVL224" s="593"/>
      <c r="PVM224" s="593"/>
      <c r="PVN224" s="593"/>
      <c r="PVO224" s="593"/>
      <c r="PVP224" s="593"/>
      <c r="PVQ224" s="593"/>
      <c r="PVR224" s="593"/>
      <c r="PVS224" s="593"/>
      <c r="PVT224" s="593"/>
      <c r="PVU224" s="593"/>
      <c r="PVV224" s="593"/>
      <c r="PVW224" s="593"/>
      <c r="PVX224" s="593"/>
      <c r="PVY224" s="593"/>
      <c r="PVZ224" s="593"/>
      <c r="PWA224" s="593"/>
      <c r="PWB224" s="593"/>
      <c r="PWC224" s="593"/>
      <c r="PWD224" s="593"/>
      <c r="PWE224" s="593"/>
      <c r="PWF224" s="593"/>
      <c r="PWG224" s="593"/>
      <c r="PWH224" s="593"/>
      <c r="PWI224" s="593"/>
      <c r="PWJ224" s="593"/>
      <c r="PWK224" s="593"/>
      <c r="PWL224" s="593"/>
      <c r="PWM224" s="593"/>
      <c r="PWN224" s="593"/>
      <c r="PWO224" s="593"/>
      <c r="PWP224" s="593"/>
      <c r="PWQ224" s="593"/>
      <c r="PWR224" s="593"/>
      <c r="PWS224" s="593"/>
      <c r="PWT224" s="593"/>
      <c r="PWU224" s="593"/>
      <c r="PWV224" s="593"/>
      <c r="PWW224" s="593"/>
      <c r="PWX224" s="593"/>
      <c r="PWY224" s="593"/>
      <c r="PWZ224" s="593"/>
      <c r="PXA224" s="593"/>
      <c r="PXB224" s="593"/>
      <c r="PXC224" s="593"/>
      <c r="PXD224" s="593"/>
      <c r="PXE224" s="593"/>
      <c r="PXF224" s="593"/>
      <c r="PXG224" s="593"/>
      <c r="PXH224" s="593"/>
      <c r="PXI224" s="593"/>
      <c r="PXJ224" s="593"/>
      <c r="PXK224" s="593"/>
      <c r="PXL224" s="593"/>
      <c r="PXM224" s="593"/>
      <c r="PXN224" s="593"/>
      <c r="PXO224" s="593"/>
      <c r="PXP224" s="593"/>
      <c r="PXQ224" s="593"/>
      <c r="PXR224" s="593"/>
      <c r="PXS224" s="593"/>
      <c r="PXT224" s="593"/>
      <c r="PXU224" s="593"/>
      <c r="PXV224" s="593"/>
      <c r="PXW224" s="593"/>
      <c r="PXX224" s="593"/>
      <c r="PXY224" s="593"/>
      <c r="PXZ224" s="593"/>
      <c r="PYA224" s="593"/>
      <c r="PYB224" s="593"/>
      <c r="PYC224" s="593"/>
      <c r="PYD224" s="593"/>
      <c r="PYE224" s="593"/>
      <c r="PYF224" s="593"/>
      <c r="PYG224" s="593"/>
      <c r="PYH224" s="593"/>
      <c r="PYI224" s="593"/>
      <c r="PYJ224" s="593"/>
      <c r="PYK224" s="593"/>
      <c r="PYL224" s="593"/>
      <c r="PYM224" s="593"/>
      <c r="PYN224" s="593"/>
      <c r="PYO224" s="593"/>
      <c r="PYP224" s="593"/>
      <c r="PYQ224" s="593"/>
      <c r="PYR224" s="593"/>
      <c r="PYS224" s="593"/>
      <c r="PYT224" s="593"/>
      <c r="PYU224" s="593"/>
      <c r="PYV224" s="593"/>
      <c r="PYW224" s="593"/>
      <c r="PYX224" s="593"/>
      <c r="PYY224" s="593"/>
      <c r="PYZ224" s="593"/>
      <c r="PZA224" s="593"/>
      <c r="PZB224" s="593"/>
      <c r="PZC224" s="593"/>
      <c r="PZD224" s="593"/>
      <c r="PZE224" s="593"/>
      <c r="PZF224" s="593"/>
      <c r="PZG224" s="593"/>
      <c r="PZH224" s="593"/>
      <c r="PZI224" s="593"/>
      <c r="PZJ224" s="593"/>
      <c r="PZK224" s="593"/>
      <c r="PZL224" s="593"/>
      <c r="PZM224" s="593"/>
      <c r="PZN224" s="593"/>
      <c r="PZO224" s="593"/>
      <c r="PZP224" s="593"/>
      <c r="PZQ224" s="593"/>
      <c r="PZR224" s="593"/>
      <c r="PZS224" s="593"/>
      <c r="PZT224" s="593"/>
      <c r="PZU224" s="593"/>
      <c r="PZV224" s="593"/>
      <c r="PZW224" s="593"/>
      <c r="PZX224" s="593"/>
      <c r="PZY224" s="593"/>
      <c r="PZZ224" s="593"/>
      <c r="QAA224" s="593"/>
      <c r="QAB224" s="593"/>
      <c r="QAC224" s="593"/>
      <c r="QAD224" s="593"/>
      <c r="QAE224" s="593"/>
      <c r="QAF224" s="593"/>
      <c r="QAG224" s="593"/>
      <c r="QAH224" s="593"/>
      <c r="QAI224" s="593"/>
      <c r="QAJ224" s="593"/>
      <c r="QAK224" s="593"/>
      <c r="QAL224" s="593"/>
      <c r="QAM224" s="593"/>
      <c r="QAN224" s="593"/>
      <c r="QAO224" s="593"/>
      <c r="QAP224" s="593"/>
      <c r="QAQ224" s="593"/>
      <c r="QAR224" s="593"/>
      <c r="QAS224" s="593"/>
      <c r="QAT224" s="593"/>
      <c r="QAU224" s="593"/>
      <c r="QAV224" s="593"/>
      <c r="QAW224" s="593"/>
      <c r="QAX224" s="593"/>
      <c r="QAY224" s="593"/>
      <c r="QAZ224" s="593"/>
      <c r="QBA224" s="593"/>
      <c r="QBB224" s="593"/>
      <c r="QBC224" s="593"/>
      <c r="QBD224" s="593"/>
      <c r="QBE224" s="593"/>
      <c r="QBF224" s="593"/>
      <c r="QBG224" s="593"/>
      <c r="QBH224" s="593"/>
      <c r="QBI224" s="593"/>
      <c r="QBJ224" s="593"/>
      <c r="QBK224" s="593"/>
      <c r="QBL224" s="593"/>
      <c r="QBM224" s="593"/>
      <c r="QBN224" s="593"/>
      <c r="QBO224" s="593"/>
      <c r="QBP224" s="593"/>
      <c r="QBQ224" s="593"/>
      <c r="QBR224" s="593"/>
      <c r="QBS224" s="593"/>
      <c r="QBT224" s="593"/>
      <c r="QBU224" s="593"/>
      <c r="QBV224" s="593"/>
      <c r="QBW224" s="593"/>
      <c r="QBX224" s="593"/>
      <c r="QBY224" s="593"/>
      <c r="QBZ224" s="593"/>
      <c r="QCA224" s="593"/>
      <c r="QCB224" s="593"/>
      <c r="QCC224" s="593"/>
      <c r="QCD224" s="593"/>
      <c r="QCE224" s="593"/>
      <c r="QCF224" s="593"/>
      <c r="QCG224" s="593"/>
      <c r="QCH224" s="593"/>
      <c r="QCI224" s="593"/>
      <c r="QCJ224" s="593"/>
      <c r="QCK224" s="593"/>
      <c r="QCL224" s="593"/>
      <c r="QCM224" s="593"/>
      <c r="QCN224" s="593"/>
      <c r="QCO224" s="593"/>
      <c r="QCP224" s="593"/>
      <c r="QCQ224" s="593"/>
      <c r="QCR224" s="593"/>
      <c r="QCS224" s="593"/>
      <c r="QCT224" s="593"/>
      <c r="QCU224" s="593"/>
      <c r="QCV224" s="593"/>
      <c r="QCW224" s="593"/>
      <c r="QCX224" s="593"/>
      <c r="QCY224" s="593"/>
      <c r="QCZ224" s="593"/>
      <c r="QDA224" s="593"/>
      <c r="QDB224" s="593"/>
      <c r="QDC224" s="593"/>
      <c r="QDD224" s="593"/>
      <c r="QDE224" s="593"/>
      <c r="QDF224" s="593"/>
      <c r="QDG224" s="593"/>
      <c r="QDH224" s="593"/>
      <c r="QDI224" s="593"/>
      <c r="QDJ224" s="593"/>
      <c r="QDK224" s="593"/>
      <c r="QDL224" s="593"/>
      <c r="QDM224" s="593"/>
      <c r="QDN224" s="593"/>
      <c r="QDO224" s="593"/>
      <c r="QDP224" s="593"/>
      <c r="QDQ224" s="593"/>
      <c r="QDR224" s="593"/>
      <c r="QDS224" s="593"/>
      <c r="QDT224" s="593"/>
      <c r="QDU224" s="593"/>
      <c r="QDV224" s="593"/>
      <c r="QDW224" s="593"/>
      <c r="QDX224" s="593"/>
      <c r="QDY224" s="593"/>
      <c r="QDZ224" s="593"/>
      <c r="QEA224" s="593"/>
      <c r="QEB224" s="593"/>
      <c r="QEC224" s="593"/>
      <c r="QED224" s="593"/>
      <c r="QEE224" s="593"/>
      <c r="QEF224" s="593"/>
      <c r="QEG224" s="593"/>
      <c r="QEH224" s="593"/>
      <c r="QEI224" s="593"/>
      <c r="QEJ224" s="593"/>
      <c r="QEK224" s="593"/>
      <c r="QEL224" s="593"/>
      <c r="QEM224" s="593"/>
      <c r="QEN224" s="593"/>
      <c r="QEO224" s="593"/>
      <c r="QEP224" s="593"/>
      <c r="QEQ224" s="593"/>
      <c r="QER224" s="593"/>
      <c r="QES224" s="593"/>
      <c r="QET224" s="593"/>
      <c r="QEU224" s="593"/>
      <c r="QEV224" s="593"/>
      <c r="QEW224" s="593"/>
      <c r="QEX224" s="593"/>
      <c r="QEY224" s="593"/>
      <c r="QEZ224" s="593"/>
      <c r="QFA224" s="593"/>
      <c r="QFB224" s="593"/>
      <c r="QFC224" s="593"/>
      <c r="QFD224" s="593"/>
      <c r="QFE224" s="593"/>
      <c r="QFF224" s="593"/>
      <c r="QFG224" s="593"/>
      <c r="QFH224" s="593"/>
      <c r="QFI224" s="593"/>
      <c r="QFJ224" s="593"/>
      <c r="QFK224" s="593"/>
      <c r="QFL224" s="593"/>
      <c r="QFM224" s="593"/>
      <c r="QFN224" s="593"/>
      <c r="QFO224" s="593"/>
      <c r="QFP224" s="593"/>
      <c r="QFQ224" s="593"/>
      <c r="QFR224" s="593"/>
      <c r="QFS224" s="593"/>
      <c r="QFT224" s="593"/>
      <c r="QFU224" s="593"/>
      <c r="QFV224" s="593"/>
      <c r="QFW224" s="593"/>
      <c r="QFX224" s="593"/>
      <c r="QFY224" s="593"/>
      <c r="QFZ224" s="593"/>
      <c r="QGA224" s="593"/>
      <c r="QGB224" s="593"/>
      <c r="QGC224" s="593"/>
      <c r="QGD224" s="593"/>
      <c r="QGE224" s="593"/>
      <c r="QGF224" s="593"/>
      <c r="QGG224" s="593"/>
      <c r="QGH224" s="593"/>
      <c r="QGI224" s="593"/>
      <c r="QGJ224" s="593"/>
      <c r="QGK224" s="593"/>
      <c r="QGL224" s="593"/>
      <c r="QGM224" s="593"/>
      <c r="QGN224" s="593"/>
      <c r="QGO224" s="593"/>
      <c r="QGP224" s="593"/>
      <c r="QGQ224" s="593"/>
      <c r="QGR224" s="593"/>
      <c r="QGS224" s="593"/>
      <c r="QGT224" s="593"/>
      <c r="QGU224" s="593"/>
      <c r="QGV224" s="593"/>
      <c r="QGW224" s="593"/>
      <c r="QGX224" s="593"/>
      <c r="QGY224" s="593"/>
      <c r="QGZ224" s="593"/>
      <c r="QHA224" s="593"/>
      <c r="QHB224" s="593"/>
      <c r="QHC224" s="593"/>
      <c r="QHD224" s="593"/>
      <c r="QHE224" s="593"/>
      <c r="QHF224" s="593"/>
      <c r="QHG224" s="593"/>
      <c r="QHH224" s="593"/>
      <c r="QHI224" s="593"/>
      <c r="QHJ224" s="593"/>
      <c r="QHK224" s="593"/>
      <c r="QHL224" s="593"/>
      <c r="QHM224" s="593"/>
      <c r="QHN224" s="593"/>
      <c r="QHO224" s="593"/>
      <c r="QHP224" s="593"/>
      <c r="QHQ224" s="593"/>
      <c r="QHR224" s="593"/>
      <c r="QHS224" s="593"/>
      <c r="QHT224" s="593"/>
      <c r="QHU224" s="593"/>
      <c r="QHV224" s="593"/>
      <c r="QHW224" s="593"/>
      <c r="QHX224" s="593"/>
      <c r="QHY224" s="593"/>
      <c r="QHZ224" s="593"/>
      <c r="QIA224" s="593"/>
      <c r="QIB224" s="593"/>
      <c r="QIC224" s="593"/>
      <c r="QID224" s="593"/>
      <c r="QIE224" s="593"/>
      <c r="QIF224" s="593"/>
      <c r="QIG224" s="593"/>
      <c r="QIH224" s="593"/>
      <c r="QII224" s="593"/>
      <c r="QIJ224" s="593"/>
      <c r="QIK224" s="593"/>
      <c r="QIL224" s="593"/>
      <c r="QIM224" s="593"/>
      <c r="QIN224" s="593"/>
      <c r="QIO224" s="593"/>
      <c r="QIP224" s="593"/>
      <c r="QIQ224" s="593"/>
      <c r="QIR224" s="593"/>
      <c r="QIS224" s="593"/>
      <c r="QIT224" s="593"/>
      <c r="QIU224" s="593"/>
      <c r="QIV224" s="593"/>
      <c r="QIW224" s="593"/>
      <c r="QIX224" s="593"/>
      <c r="QIY224" s="593"/>
      <c r="QIZ224" s="593"/>
      <c r="QJA224" s="593"/>
      <c r="QJB224" s="593"/>
      <c r="QJC224" s="593"/>
      <c r="QJD224" s="593"/>
      <c r="QJE224" s="593"/>
      <c r="QJF224" s="593"/>
      <c r="QJG224" s="593"/>
      <c r="QJH224" s="593"/>
      <c r="QJI224" s="593"/>
      <c r="QJJ224" s="593"/>
      <c r="QJK224" s="593"/>
      <c r="QJL224" s="593"/>
      <c r="QJM224" s="593"/>
      <c r="QJN224" s="593"/>
      <c r="QJO224" s="593"/>
      <c r="QJP224" s="593"/>
      <c r="QJQ224" s="593"/>
      <c r="QJR224" s="593"/>
      <c r="QJS224" s="593"/>
      <c r="QJT224" s="593"/>
      <c r="QJU224" s="593"/>
      <c r="QJV224" s="593"/>
      <c r="QJW224" s="593"/>
      <c r="QJX224" s="593"/>
      <c r="QJY224" s="593"/>
      <c r="QJZ224" s="593"/>
      <c r="QKA224" s="593"/>
      <c r="QKB224" s="593"/>
      <c r="QKC224" s="593"/>
      <c r="QKD224" s="593"/>
      <c r="QKE224" s="593"/>
      <c r="QKF224" s="593"/>
      <c r="QKG224" s="593"/>
      <c r="QKH224" s="593"/>
      <c r="QKI224" s="593"/>
      <c r="QKJ224" s="593"/>
      <c r="QKK224" s="593"/>
      <c r="QKL224" s="593"/>
      <c r="QKM224" s="593"/>
      <c r="QKN224" s="593"/>
      <c r="QKO224" s="593"/>
      <c r="QKP224" s="593"/>
      <c r="QKQ224" s="593"/>
      <c r="QKR224" s="593"/>
      <c r="QKS224" s="593"/>
      <c r="QKT224" s="593"/>
      <c r="QKU224" s="593"/>
      <c r="QKV224" s="593"/>
      <c r="QKW224" s="593"/>
      <c r="QKX224" s="593"/>
      <c r="QKY224" s="593"/>
      <c r="QKZ224" s="593"/>
      <c r="QLA224" s="593"/>
      <c r="QLB224" s="593"/>
      <c r="QLC224" s="593"/>
      <c r="QLD224" s="593"/>
      <c r="QLE224" s="593"/>
      <c r="QLF224" s="593"/>
      <c r="QLG224" s="593"/>
      <c r="QLH224" s="593"/>
      <c r="QLI224" s="593"/>
      <c r="QLJ224" s="593"/>
      <c r="QLK224" s="593"/>
      <c r="QLL224" s="593"/>
      <c r="QLM224" s="593"/>
      <c r="QLN224" s="593"/>
      <c r="QLO224" s="593"/>
      <c r="QLP224" s="593"/>
      <c r="QLQ224" s="593"/>
      <c r="QLR224" s="593"/>
      <c r="QLS224" s="593"/>
      <c r="QLT224" s="593"/>
      <c r="QLU224" s="593"/>
      <c r="QLV224" s="593"/>
      <c r="QLW224" s="593"/>
      <c r="QLX224" s="593"/>
      <c r="QLY224" s="593"/>
      <c r="QLZ224" s="593"/>
      <c r="QMA224" s="593"/>
      <c r="QMB224" s="593"/>
      <c r="QMC224" s="593"/>
      <c r="QMD224" s="593"/>
      <c r="QME224" s="593"/>
      <c r="QMF224" s="593"/>
      <c r="QMG224" s="593"/>
      <c r="QMH224" s="593"/>
      <c r="QMI224" s="593"/>
      <c r="QMJ224" s="593"/>
      <c r="QMK224" s="593"/>
      <c r="QML224" s="593"/>
      <c r="QMM224" s="593"/>
      <c r="QMN224" s="593"/>
      <c r="QMO224" s="593"/>
      <c r="QMP224" s="593"/>
      <c r="QMQ224" s="593"/>
      <c r="QMR224" s="593"/>
      <c r="QMS224" s="593"/>
      <c r="QMT224" s="593"/>
      <c r="QMU224" s="593"/>
      <c r="QMV224" s="593"/>
      <c r="QMW224" s="593"/>
      <c r="QMX224" s="593"/>
      <c r="QMY224" s="593"/>
      <c r="QMZ224" s="593"/>
      <c r="QNA224" s="593"/>
      <c r="QNB224" s="593"/>
      <c r="QNC224" s="593"/>
      <c r="QND224" s="593"/>
      <c r="QNE224" s="593"/>
      <c r="QNF224" s="593"/>
      <c r="QNG224" s="593"/>
      <c r="QNH224" s="593"/>
      <c r="QNI224" s="593"/>
      <c r="QNJ224" s="593"/>
      <c r="QNK224" s="593"/>
      <c r="QNL224" s="593"/>
      <c r="QNM224" s="593"/>
      <c r="QNN224" s="593"/>
      <c r="QNO224" s="593"/>
      <c r="QNP224" s="593"/>
      <c r="QNQ224" s="593"/>
      <c r="QNR224" s="593"/>
      <c r="QNS224" s="593"/>
      <c r="QNT224" s="593"/>
      <c r="QNU224" s="593"/>
      <c r="QNV224" s="593"/>
      <c r="QNW224" s="593"/>
      <c r="QNX224" s="593"/>
      <c r="QNY224" s="593"/>
      <c r="QNZ224" s="593"/>
      <c r="QOA224" s="593"/>
      <c r="QOB224" s="593"/>
      <c r="QOC224" s="593"/>
      <c r="QOD224" s="593"/>
      <c r="QOE224" s="593"/>
      <c r="QOF224" s="593"/>
      <c r="QOG224" s="593"/>
      <c r="QOH224" s="593"/>
      <c r="QOI224" s="593"/>
      <c r="QOJ224" s="593"/>
      <c r="QOK224" s="593"/>
      <c r="QOL224" s="593"/>
      <c r="QOM224" s="593"/>
      <c r="QON224" s="593"/>
      <c r="QOO224" s="593"/>
      <c r="QOP224" s="593"/>
      <c r="QOQ224" s="593"/>
      <c r="QOR224" s="593"/>
      <c r="QOS224" s="593"/>
      <c r="QOT224" s="593"/>
      <c r="QOU224" s="593"/>
      <c r="QOV224" s="593"/>
      <c r="QOW224" s="593"/>
      <c r="QOX224" s="593"/>
      <c r="QOY224" s="593"/>
      <c r="QOZ224" s="593"/>
      <c r="QPA224" s="593"/>
      <c r="QPB224" s="593"/>
      <c r="QPC224" s="593"/>
      <c r="QPD224" s="593"/>
      <c r="QPE224" s="593"/>
      <c r="QPF224" s="593"/>
      <c r="QPG224" s="593"/>
      <c r="QPH224" s="593"/>
      <c r="QPI224" s="593"/>
      <c r="QPJ224" s="593"/>
      <c r="QPK224" s="593"/>
      <c r="QPL224" s="593"/>
      <c r="QPM224" s="593"/>
      <c r="QPN224" s="593"/>
      <c r="QPO224" s="593"/>
      <c r="QPP224" s="593"/>
      <c r="QPQ224" s="593"/>
      <c r="QPR224" s="593"/>
      <c r="QPS224" s="593"/>
      <c r="QPT224" s="593"/>
      <c r="QPU224" s="593"/>
      <c r="QPV224" s="593"/>
      <c r="QPW224" s="593"/>
      <c r="QPX224" s="593"/>
      <c r="QPY224" s="593"/>
      <c r="QPZ224" s="593"/>
      <c r="QQA224" s="593"/>
      <c r="QQB224" s="593"/>
      <c r="QQC224" s="593"/>
      <c r="QQD224" s="593"/>
      <c r="QQE224" s="593"/>
      <c r="QQF224" s="593"/>
      <c r="QQG224" s="593"/>
      <c r="QQH224" s="593"/>
      <c r="QQI224" s="593"/>
      <c r="QQJ224" s="593"/>
      <c r="QQK224" s="593"/>
      <c r="QQL224" s="593"/>
      <c r="QQM224" s="593"/>
      <c r="QQN224" s="593"/>
      <c r="QQO224" s="593"/>
      <c r="QQP224" s="593"/>
      <c r="QQQ224" s="593"/>
      <c r="QQR224" s="593"/>
      <c r="QQS224" s="593"/>
      <c r="QQT224" s="593"/>
      <c r="QQU224" s="593"/>
      <c r="QQV224" s="593"/>
      <c r="QQW224" s="593"/>
      <c r="QQX224" s="593"/>
      <c r="QQY224" s="593"/>
      <c r="QQZ224" s="593"/>
      <c r="QRA224" s="593"/>
      <c r="QRB224" s="593"/>
      <c r="QRC224" s="593"/>
      <c r="QRD224" s="593"/>
      <c r="QRE224" s="593"/>
      <c r="QRF224" s="593"/>
      <c r="QRG224" s="593"/>
      <c r="QRH224" s="593"/>
      <c r="QRI224" s="593"/>
      <c r="QRJ224" s="593"/>
      <c r="QRK224" s="593"/>
      <c r="QRL224" s="593"/>
      <c r="QRM224" s="593"/>
      <c r="QRN224" s="593"/>
      <c r="QRO224" s="593"/>
      <c r="QRP224" s="593"/>
      <c r="QRQ224" s="593"/>
      <c r="QRR224" s="593"/>
      <c r="QRS224" s="593"/>
      <c r="QRT224" s="593"/>
      <c r="QRU224" s="593"/>
      <c r="QRV224" s="593"/>
      <c r="QRW224" s="593"/>
      <c r="QRX224" s="593"/>
      <c r="QRY224" s="593"/>
      <c r="QRZ224" s="593"/>
      <c r="QSA224" s="593"/>
      <c r="QSB224" s="593"/>
      <c r="QSC224" s="593"/>
      <c r="QSD224" s="593"/>
      <c r="QSE224" s="593"/>
      <c r="QSF224" s="593"/>
      <c r="QSG224" s="593"/>
      <c r="QSH224" s="593"/>
      <c r="QSI224" s="593"/>
      <c r="QSJ224" s="593"/>
      <c r="QSK224" s="593"/>
      <c r="QSL224" s="593"/>
      <c r="QSM224" s="593"/>
      <c r="QSN224" s="593"/>
      <c r="QSO224" s="593"/>
      <c r="QSP224" s="593"/>
      <c r="QSQ224" s="593"/>
      <c r="QSR224" s="593"/>
      <c r="QSS224" s="593"/>
      <c r="QST224" s="593"/>
      <c r="QSU224" s="593"/>
      <c r="QSV224" s="593"/>
      <c r="QSW224" s="593"/>
      <c r="QSX224" s="593"/>
      <c r="QSY224" s="593"/>
      <c r="QSZ224" s="593"/>
      <c r="QTA224" s="593"/>
      <c r="QTB224" s="593"/>
      <c r="QTC224" s="593"/>
      <c r="QTD224" s="593"/>
      <c r="QTE224" s="593"/>
      <c r="QTF224" s="593"/>
      <c r="QTG224" s="593"/>
      <c r="QTH224" s="593"/>
      <c r="QTI224" s="593"/>
      <c r="QTJ224" s="593"/>
      <c r="QTK224" s="593"/>
      <c r="QTL224" s="593"/>
      <c r="QTM224" s="593"/>
      <c r="QTN224" s="593"/>
      <c r="QTO224" s="593"/>
      <c r="QTP224" s="593"/>
      <c r="QTQ224" s="593"/>
      <c r="QTR224" s="593"/>
      <c r="QTS224" s="593"/>
      <c r="QTT224" s="593"/>
      <c r="QTU224" s="593"/>
      <c r="QTV224" s="593"/>
      <c r="QTW224" s="593"/>
      <c r="QTX224" s="593"/>
      <c r="QTY224" s="593"/>
      <c r="QTZ224" s="593"/>
      <c r="QUA224" s="593"/>
      <c r="QUB224" s="593"/>
      <c r="QUC224" s="593"/>
      <c r="QUD224" s="593"/>
      <c r="QUE224" s="593"/>
      <c r="QUF224" s="593"/>
      <c r="QUG224" s="593"/>
      <c r="QUH224" s="593"/>
      <c r="QUI224" s="593"/>
      <c r="QUJ224" s="593"/>
      <c r="QUK224" s="593"/>
      <c r="QUL224" s="593"/>
      <c r="QUM224" s="593"/>
      <c r="QUN224" s="593"/>
      <c r="QUO224" s="593"/>
      <c r="QUP224" s="593"/>
      <c r="QUQ224" s="593"/>
      <c r="QUR224" s="593"/>
      <c r="QUS224" s="593"/>
      <c r="QUT224" s="593"/>
      <c r="QUU224" s="593"/>
      <c r="QUV224" s="593"/>
      <c r="QUW224" s="593"/>
      <c r="QUX224" s="593"/>
      <c r="QUY224" s="593"/>
      <c r="QUZ224" s="593"/>
      <c r="QVA224" s="593"/>
      <c r="QVB224" s="593"/>
      <c r="QVC224" s="593"/>
      <c r="QVD224" s="593"/>
      <c r="QVE224" s="593"/>
      <c r="QVF224" s="593"/>
      <c r="QVG224" s="593"/>
      <c r="QVH224" s="593"/>
      <c r="QVI224" s="593"/>
      <c r="QVJ224" s="593"/>
      <c r="QVK224" s="593"/>
      <c r="QVL224" s="593"/>
      <c r="QVM224" s="593"/>
      <c r="QVN224" s="593"/>
      <c r="QVO224" s="593"/>
      <c r="QVP224" s="593"/>
      <c r="QVQ224" s="593"/>
      <c r="QVR224" s="593"/>
      <c r="QVS224" s="593"/>
      <c r="QVT224" s="593"/>
      <c r="QVU224" s="593"/>
      <c r="QVV224" s="593"/>
      <c r="QVW224" s="593"/>
      <c r="QVX224" s="593"/>
      <c r="QVY224" s="593"/>
      <c r="QVZ224" s="593"/>
      <c r="QWA224" s="593"/>
      <c r="QWB224" s="593"/>
      <c r="QWC224" s="593"/>
      <c r="QWD224" s="593"/>
      <c r="QWE224" s="593"/>
      <c r="QWF224" s="593"/>
      <c r="QWG224" s="593"/>
      <c r="QWH224" s="593"/>
      <c r="QWI224" s="593"/>
      <c r="QWJ224" s="593"/>
      <c r="QWK224" s="593"/>
      <c r="QWL224" s="593"/>
      <c r="QWM224" s="593"/>
      <c r="QWN224" s="593"/>
      <c r="QWO224" s="593"/>
      <c r="QWP224" s="593"/>
      <c r="QWQ224" s="593"/>
      <c r="QWR224" s="593"/>
      <c r="QWS224" s="593"/>
      <c r="QWT224" s="593"/>
      <c r="QWU224" s="593"/>
      <c r="QWV224" s="593"/>
      <c r="QWW224" s="593"/>
      <c r="QWX224" s="593"/>
      <c r="QWY224" s="593"/>
      <c r="QWZ224" s="593"/>
      <c r="QXA224" s="593"/>
      <c r="QXB224" s="593"/>
      <c r="QXC224" s="593"/>
      <c r="QXD224" s="593"/>
      <c r="QXE224" s="593"/>
      <c r="QXF224" s="593"/>
      <c r="QXG224" s="593"/>
      <c r="QXH224" s="593"/>
      <c r="QXI224" s="593"/>
      <c r="QXJ224" s="593"/>
      <c r="QXK224" s="593"/>
      <c r="QXL224" s="593"/>
      <c r="QXM224" s="593"/>
      <c r="QXN224" s="593"/>
      <c r="QXO224" s="593"/>
      <c r="QXP224" s="593"/>
      <c r="QXQ224" s="593"/>
      <c r="QXR224" s="593"/>
      <c r="QXS224" s="593"/>
      <c r="QXT224" s="593"/>
      <c r="QXU224" s="593"/>
      <c r="QXV224" s="593"/>
      <c r="QXW224" s="593"/>
      <c r="QXX224" s="593"/>
      <c r="QXY224" s="593"/>
      <c r="QXZ224" s="593"/>
      <c r="QYA224" s="593"/>
      <c r="QYB224" s="593"/>
      <c r="QYC224" s="593"/>
      <c r="QYD224" s="593"/>
      <c r="QYE224" s="593"/>
      <c r="QYF224" s="593"/>
      <c r="QYG224" s="593"/>
      <c r="QYH224" s="593"/>
      <c r="QYI224" s="593"/>
      <c r="QYJ224" s="593"/>
      <c r="QYK224" s="593"/>
      <c r="QYL224" s="593"/>
      <c r="QYM224" s="593"/>
      <c r="QYN224" s="593"/>
      <c r="QYO224" s="593"/>
      <c r="QYP224" s="593"/>
      <c r="QYQ224" s="593"/>
      <c r="QYR224" s="593"/>
      <c r="QYS224" s="593"/>
      <c r="QYT224" s="593"/>
      <c r="QYU224" s="593"/>
      <c r="QYV224" s="593"/>
      <c r="QYW224" s="593"/>
      <c r="QYX224" s="593"/>
      <c r="QYY224" s="593"/>
      <c r="QYZ224" s="593"/>
      <c r="QZA224" s="593"/>
      <c r="QZB224" s="593"/>
      <c r="QZC224" s="593"/>
      <c r="QZD224" s="593"/>
      <c r="QZE224" s="593"/>
      <c r="QZF224" s="593"/>
      <c r="QZG224" s="593"/>
      <c r="QZH224" s="593"/>
      <c r="QZI224" s="593"/>
      <c r="QZJ224" s="593"/>
      <c r="QZK224" s="593"/>
      <c r="QZL224" s="593"/>
      <c r="QZM224" s="593"/>
      <c r="QZN224" s="593"/>
      <c r="QZO224" s="593"/>
      <c r="QZP224" s="593"/>
      <c r="QZQ224" s="593"/>
      <c r="QZR224" s="593"/>
      <c r="QZS224" s="593"/>
      <c r="QZT224" s="593"/>
      <c r="QZU224" s="593"/>
      <c r="QZV224" s="593"/>
      <c r="QZW224" s="593"/>
      <c r="QZX224" s="593"/>
      <c r="QZY224" s="593"/>
      <c r="QZZ224" s="593"/>
      <c r="RAA224" s="593"/>
      <c r="RAB224" s="593"/>
      <c r="RAC224" s="593"/>
      <c r="RAD224" s="593"/>
      <c r="RAE224" s="593"/>
      <c r="RAF224" s="593"/>
      <c r="RAG224" s="593"/>
      <c r="RAH224" s="593"/>
      <c r="RAI224" s="593"/>
      <c r="RAJ224" s="593"/>
      <c r="RAK224" s="593"/>
      <c r="RAL224" s="593"/>
      <c r="RAM224" s="593"/>
      <c r="RAN224" s="593"/>
      <c r="RAO224" s="593"/>
      <c r="RAP224" s="593"/>
      <c r="RAQ224" s="593"/>
      <c r="RAR224" s="593"/>
      <c r="RAS224" s="593"/>
      <c r="RAT224" s="593"/>
      <c r="RAU224" s="593"/>
      <c r="RAV224" s="593"/>
      <c r="RAW224" s="593"/>
      <c r="RAX224" s="593"/>
      <c r="RAY224" s="593"/>
      <c r="RAZ224" s="593"/>
      <c r="RBA224" s="593"/>
      <c r="RBB224" s="593"/>
      <c r="RBC224" s="593"/>
      <c r="RBD224" s="593"/>
      <c r="RBE224" s="593"/>
      <c r="RBF224" s="593"/>
      <c r="RBG224" s="593"/>
      <c r="RBH224" s="593"/>
      <c r="RBI224" s="593"/>
      <c r="RBJ224" s="593"/>
      <c r="RBK224" s="593"/>
      <c r="RBL224" s="593"/>
      <c r="RBM224" s="593"/>
      <c r="RBN224" s="593"/>
      <c r="RBO224" s="593"/>
      <c r="RBP224" s="593"/>
      <c r="RBQ224" s="593"/>
      <c r="RBR224" s="593"/>
      <c r="RBS224" s="593"/>
      <c r="RBT224" s="593"/>
      <c r="RBU224" s="593"/>
      <c r="RBV224" s="593"/>
      <c r="RBW224" s="593"/>
      <c r="RBX224" s="593"/>
      <c r="RBY224" s="593"/>
      <c r="RBZ224" s="593"/>
      <c r="RCA224" s="593"/>
      <c r="RCB224" s="593"/>
      <c r="RCC224" s="593"/>
      <c r="RCD224" s="593"/>
      <c r="RCE224" s="593"/>
      <c r="RCF224" s="593"/>
      <c r="RCG224" s="593"/>
      <c r="RCH224" s="593"/>
      <c r="RCI224" s="593"/>
      <c r="RCJ224" s="593"/>
      <c r="RCK224" s="593"/>
      <c r="RCL224" s="593"/>
      <c r="RCM224" s="593"/>
      <c r="RCN224" s="593"/>
      <c r="RCO224" s="593"/>
      <c r="RCP224" s="593"/>
      <c r="RCQ224" s="593"/>
      <c r="RCR224" s="593"/>
      <c r="RCS224" s="593"/>
      <c r="RCT224" s="593"/>
      <c r="RCU224" s="593"/>
      <c r="RCV224" s="593"/>
      <c r="RCW224" s="593"/>
      <c r="RCX224" s="593"/>
      <c r="RCY224" s="593"/>
      <c r="RCZ224" s="593"/>
      <c r="RDA224" s="593"/>
      <c r="RDB224" s="593"/>
      <c r="RDC224" s="593"/>
      <c r="RDD224" s="593"/>
      <c r="RDE224" s="593"/>
      <c r="RDF224" s="593"/>
      <c r="RDG224" s="593"/>
      <c r="RDH224" s="593"/>
      <c r="RDI224" s="593"/>
      <c r="RDJ224" s="593"/>
      <c r="RDK224" s="593"/>
      <c r="RDL224" s="593"/>
      <c r="RDM224" s="593"/>
      <c r="RDN224" s="593"/>
      <c r="RDO224" s="593"/>
      <c r="RDP224" s="593"/>
      <c r="RDQ224" s="593"/>
      <c r="RDR224" s="593"/>
      <c r="RDS224" s="593"/>
      <c r="RDT224" s="593"/>
      <c r="RDU224" s="593"/>
      <c r="RDV224" s="593"/>
      <c r="RDW224" s="593"/>
      <c r="RDX224" s="593"/>
      <c r="RDY224" s="593"/>
      <c r="RDZ224" s="593"/>
      <c r="REA224" s="593"/>
      <c r="REB224" s="593"/>
      <c r="REC224" s="593"/>
      <c r="RED224" s="593"/>
      <c r="REE224" s="593"/>
      <c r="REF224" s="593"/>
      <c r="REG224" s="593"/>
      <c r="REH224" s="593"/>
      <c r="REI224" s="593"/>
      <c r="REJ224" s="593"/>
      <c r="REK224" s="593"/>
      <c r="REL224" s="593"/>
      <c r="REM224" s="593"/>
      <c r="REN224" s="593"/>
      <c r="REO224" s="593"/>
      <c r="REP224" s="593"/>
      <c r="REQ224" s="593"/>
      <c r="RER224" s="593"/>
      <c r="RES224" s="593"/>
      <c r="RET224" s="593"/>
      <c r="REU224" s="593"/>
      <c r="REV224" s="593"/>
      <c r="REW224" s="593"/>
      <c r="REX224" s="593"/>
      <c r="REY224" s="593"/>
      <c r="REZ224" s="593"/>
      <c r="RFA224" s="593"/>
      <c r="RFB224" s="593"/>
      <c r="RFC224" s="593"/>
      <c r="RFD224" s="593"/>
      <c r="RFE224" s="593"/>
      <c r="RFF224" s="593"/>
      <c r="RFG224" s="593"/>
      <c r="RFH224" s="593"/>
      <c r="RFI224" s="593"/>
      <c r="RFJ224" s="593"/>
      <c r="RFK224" s="593"/>
      <c r="RFL224" s="593"/>
      <c r="RFM224" s="593"/>
      <c r="RFN224" s="593"/>
      <c r="RFO224" s="593"/>
      <c r="RFP224" s="593"/>
      <c r="RFQ224" s="593"/>
      <c r="RFR224" s="593"/>
      <c r="RFS224" s="593"/>
      <c r="RFT224" s="593"/>
      <c r="RFU224" s="593"/>
      <c r="RFV224" s="593"/>
      <c r="RFW224" s="593"/>
      <c r="RFX224" s="593"/>
      <c r="RFY224" s="593"/>
      <c r="RFZ224" s="593"/>
      <c r="RGA224" s="593"/>
      <c r="RGB224" s="593"/>
      <c r="RGC224" s="593"/>
      <c r="RGD224" s="593"/>
      <c r="RGE224" s="593"/>
      <c r="RGF224" s="593"/>
      <c r="RGG224" s="593"/>
      <c r="RGH224" s="593"/>
      <c r="RGI224" s="593"/>
      <c r="RGJ224" s="593"/>
      <c r="RGK224" s="593"/>
      <c r="RGL224" s="593"/>
      <c r="RGM224" s="593"/>
      <c r="RGN224" s="593"/>
      <c r="RGO224" s="593"/>
      <c r="RGP224" s="593"/>
      <c r="RGQ224" s="593"/>
      <c r="RGR224" s="593"/>
      <c r="RGS224" s="593"/>
      <c r="RGT224" s="593"/>
      <c r="RGU224" s="593"/>
      <c r="RGV224" s="593"/>
      <c r="RGW224" s="593"/>
      <c r="RGX224" s="593"/>
      <c r="RGY224" s="593"/>
      <c r="RGZ224" s="593"/>
      <c r="RHA224" s="593"/>
      <c r="RHB224" s="593"/>
      <c r="RHC224" s="593"/>
      <c r="RHD224" s="593"/>
      <c r="RHE224" s="593"/>
      <c r="RHF224" s="593"/>
      <c r="RHG224" s="593"/>
      <c r="RHH224" s="593"/>
      <c r="RHI224" s="593"/>
      <c r="RHJ224" s="593"/>
      <c r="RHK224" s="593"/>
      <c r="RHL224" s="593"/>
      <c r="RHM224" s="593"/>
      <c r="RHN224" s="593"/>
      <c r="RHO224" s="593"/>
      <c r="RHP224" s="593"/>
      <c r="RHQ224" s="593"/>
      <c r="RHR224" s="593"/>
      <c r="RHS224" s="593"/>
      <c r="RHT224" s="593"/>
      <c r="RHU224" s="593"/>
      <c r="RHV224" s="593"/>
      <c r="RHW224" s="593"/>
      <c r="RHX224" s="593"/>
      <c r="RHY224" s="593"/>
      <c r="RHZ224" s="593"/>
      <c r="RIA224" s="593"/>
      <c r="RIB224" s="593"/>
      <c r="RIC224" s="593"/>
      <c r="RID224" s="593"/>
      <c r="RIE224" s="593"/>
      <c r="RIF224" s="593"/>
      <c r="RIG224" s="593"/>
      <c r="RIH224" s="593"/>
      <c r="RII224" s="593"/>
      <c r="RIJ224" s="593"/>
      <c r="RIK224" s="593"/>
      <c r="RIL224" s="593"/>
      <c r="RIM224" s="593"/>
      <c r="RIN224" s="593"/>
      <c r="RIO224" s="593"/>
      <c r="RIP224" s="593"/>
      <c r="RIQ224" s="593"/>
      <c r="RIR224" s="593"/>
      <c r="RIS224" s="593"/>
      <c r="RIT224" s="593"/>
      <c r="RIU224" s="593"/>
      <c r="RIV224" s="593"/>
      <c r="RIW224" s="593"/>
      <c r="RIX224" s="593"/>
      <c r="RIY224" s="593"/>
      <c r="RIZ224" s="593"/>
      <c r="RJA224" s="593"/>
      <c r="RJB224" s="593"/>
      <c r="RJC224" s="593"/>
      <c r="RJD224" s="593"/>
      <c r="RJE224" s="593"/>
      <c r="RJF224" s="593"/>
      <c r="RJG224" s="593"/>
      <c r="RJH224" s="593"/>
      <c r="RJI224" s="593"/>
      <c r="RJJ224" s="593"/>
      <c r="RJK224" s="593"/>
      <c r="RJL224" s="593"/>
      <c r="RJM224" s="593"/>
      <c r="RJN224" s="593"/>
      <c r="RJO224" s="593"/>
      <c r="RJP224" s="593"/>
      <c r="RJQ224" s="593"/>
      <c r="RJR224" s="593"/>
      <c r="RJS224" s="593"/>
      <c r="RJT224" s="593"/>
      <c r="RJU224" s="593"/>
      <c r="RJV224" s="593"/>
      <c r="RJW224" s="593"/>
      <c r="RJX224" s="593"/>
      <c r="RJY224" s="593"/>
      <c r="RJZ224" s="593"/>
      <c r="RKA224" s="593"/>
      <c r="RKB224" s="593"/>
      <c r="RKC224" s="593"/>
      <c r="RKD224" s="593"/>
      <c r="RKE224" s="593"/>
      <c r="RKF224" s="593"/>
      <c r="RKG224" s="593"/>
      <c r="RKH224" s="593"/>
      <c r="RKI224" s="593"/>
      <c r="RKJ224" s="593"/>
      <c r="RKK224" s="593"/>
      <c r="RKL224" s="593"/>
      <c r="RKM224" s="593"/>
      <c r="RKN224" s="593"/>
      <c r="RKO224" s="593"/>
      <c r="RKP224" s="593"/>
      <c r="RKQ224" s="593"/>
      <c r="RKR224" s="593"/>
      <c r="RKS224" s="593"/>
      <c r="RKT224" s="593"/>
      <c r="RKU224" s="593"/>
      <c r="RKV224" s="593"/>
      <c r="RKW224" s="593"/>
      <c r="RKX224" s="593"/>
      <c r="RKY224" s="593"/>
      <c r="RKZ224" s="593"/>
      <c r="RLA224" s="593"/>
      <c r="RLB224" s="593"/>
      <c r="RLC224" s="593"/>
      <c r="RLD224" s="593"/>
      <c r="RLE224" s="593"/>
      <c r="RLF224" s="593"/>
      <c r="RLG224" s="593"/>
      <c r="RLH224" s="593"/>
      <c r="RLI224" s="593"/>
      <c r="RLJ224" s="593"/>
      <c r="RLK224" s="593"/>
      <c r="RLL224" s="593"/>
      <c r="RLM224" s="593"/>
      <c r="RLN224" s="593"/>
      <c r="RLO224" s="593"/>
      <c r="RLP224" s="593"/>
      <c r="RLQ224" s="593"/>
      <c r="RLR224" s="593"/>
      <c r="RLS224" s="593"/>
      <c r="RLT224" s="593"/>
      <c r="RLU224" s="593"/>
      <c r="RLV224" s="593"/>
      <c r="RLW224" s="593"/>
      <c r="RLX224" s="593"/>
      <c r="RLY224" s="593"/>
      <c r="RLZ224" s="593"/>
      <c r="RMA224" s="593"/>
      <c r="RMB224" s="593"/>
      <c r="RMC224" s="593"/>
      <c r="RMD224" s="593"/>
      <c r="RME224" s="593"/>
      <c r="RMF224" s="593"/>
      <c r="RMG224" s="593"/>
      <c r="RMH224" s="593"/>
      <c r="RMI224" s="593"/>
      <c r="RMJ224" s="593"/>
      <c r="RMK224" s="593"/>
      <c r="RML224" s="593"/>
      <c r="RMM224" s="593"/>
      <c r="RMN224" s="593"/>
      <c r="RMO224" s="593"/>
      <c r="RMP224" s="593"/>
      <c r="RMQ224" s="593"/>
      <c r="RMR224" s="593"/>
      <c r="RMS224" s="593"/>
      <c r="RMT224" s="593"/>
      <c r="RMU224" s="593"/>
      <c r="RMV224" s="593"/>
      <c r="RMW224" s="593"/>
      <c r="RMX224" s="593"/>
      <c r="RMY224" s="593"/>
      <c r="RMZ224" s="593"/>
      <c r="RNA224" s="593"/>
      <c r="RNB224" s="593"/>
      <c r="RNC224" s="593"/>
      <c r="RND224" s="593"/>
      <c r="RNE224" s="593"/>
      <c r="RNF224" s="593"/>
      <c r="RNG224" s="593"/>
      <c r="RNH224" s="593"/>
      <c r="RNI224" s="593"/>
      <c r="RNJ224" s="593"/>
      <c r="RNK224" s="593"/>
      <c r="RNL224" s="593"/>
      <c r="RNM224" s="593"/>
      <c r="RNN224" s="593"/>
      <c r="RNO224" s="593"/>
      <c r="RNP224" s="593"/>
      <c r="RNQ224" s="593"/>
      <c r="RNR224" s="593"/>
      <c r="RNS224" s="593"/>
      <c r="RNT224" s="593"/>
      <c r="RNU224" s="593"/>
      <c r="RNV224" s="593"/>
      <c r="RNW224" s="593"/>
      <c r="RNX224" s="593"/>
      <c r="RNY224" s="593"/>
      <c r="RNZ224" s="593"/>
      <c r="ROA224" s="593"/>
      <c r="ROB224" s="593"/>
      <c r="ROC224" s="593"/>
      <c r="ROD224" s="593"/>
      <c r="ROE224" s="593"/>
      <c r="ROF224" s="593"/>
      <c r="ROG224" s="593"/>
      <c r="ROH224" s="593"/>
      <c r="ROI224" s="593"/>
      <c r="ROJ224" s="593"/>
      <c r="ROK224" s="593"/>
      <c r="ROL224" s="593"/>
      <c r="ROM224" s="593"/>
      <c r="RON224" s="593"/>
      <c r="ROO224" s="593"/>
      <c r="ROP224" s="593"/>
      <c r="ROQ224" s="593"/>
      <c r="ROR224" s="593"/>
      <c r="ROS224" s="593"/>
      <c r="ROT224" s="593"/>
      <c r="ROU224" s="593"/>
      <c r="ROV224" s="593"/>
      <c r="ROW224" s="593"/>
      <c r="ROX224" s="593"/>
      <c r="ROY224" s="593"/>
      <c r="ROZ224" s="593"/>
      <c r="RPA224" s="593"/>
      <c r="RPB224" s="593"/>
      <c r="RPC224" s="593"/>
      <c r="RPD224" s="593"/>
      <c r="RPE224" s="593"/>
      <c r="RPF224" s="593"/>
      <c r="RPG224" s="593"/>
      <c r="RPH224" s="593"/>
      <c r="RPI224" s="593"/>
      <c r="RPJ224" s="593"/>
      <c r="RPK224" s="593"/>
      <c r="RPL224" s="593"/>
      <c r="RPM224" s="593"/>
      <c r="RPN224" s="593"/>
      <c r="RPO224" s="593"/>
      <c r="RPP224" s="593"/>
      <c r="RPQ224" s="593"/>
      <c r="RPR224" s="593"/>
      <c r="RPS224" s="593"/>
      <c r="RPT224" s="593"/>
      <c r="RPU224" s="593"/>
      <c r="RPV224" s="593"/>
      <c r="RPW224" s="593"/>
      <c r="RPX224" s="593"/>
      <c r="RPY224" s="593"/>
      <c r="RPZ224" s="593"/>
      <c r="RQA224" s="593"/>
      <c r="RQB224" s="593"/>
      <c r="RQC224" s="593"/>
      <c r="RQD224" s="593"/>
      <c r="RQE224" s="593"/>
      <c r="RQF224" s="593"/>
      <c r="RQG224" s="593"/>
      <c r="RQH224" s="593"/>
      <c r="RQI224" s="593"/>
      <c r="RQJ224" s="593"/>
      <c r="RQK224" s="593"/>
      <c r="RQL224" s="593"/>
      <c r="RQM224" s="593"/>
      <c r="RQN224" s="593"/>
      <c r="RQO224" s="593"/>
      <c r="RQP224" s="593"/>
      <c r="RQQ224" s="593"/>
      <c r="RQR224" s="593"/>
      <c r="RQS224" s="593"/>
      <c r="RQT224" s="593"/>
      <c r="RQU224" s="593"/>
      <c r="RQV224" s="593"/>
      <c r="RQW224" s="593"/>
      <c r="RQX224" s="593"/>
      <c r="RQY224" s="593"/>
      <c r="RQZ224" s="593"/>
      <c r="RRA224" s="593"/>
      <c r="RRB224" s="593"/>
      <c r="RRC224" s="593"/>
      <c r="RRD224" s="593"/>
      <c r="RRE224" s="593"/>
      <c r="RRF224" s="593"/>
      <c r="RRG224" s="593"/>
      <c r="RRH224" s="593"/>
      <c r="RRI224" s="593"/>
      <c r="RRJ224" s="593"/>
      <c r="RRK224" s="593"/>
      <c r="RRL224" s="593"/>
      <c r="RRM224" s="593"/>
      <c r="RRN224" s="593"/>
      <c r="RRO224" s="593"/>
      <c r="RRP224" s="593"/>
      <c r="RRQ224" s="593"/>
      <c r="RRR224" s="593"/>
      <c r="RRS224" s="593"/>
      <c r="RRT224" s="593"/>
      <c r="RRU224" s="593"/>
      <c r="RRV224" s="593"/>
      <c r="RRW224" s="593"/>
      <c r="RRX224" s="593"/>
      <c r="RRY224" s="593"/>
      <c r="RRZ224" s="593"/>
      <c r="RSA224" s="593"/>
      <c r="RSB224" s="593"/>
      <c r="RSC224" s="593"/>
      <c r="RSD224" s="593"/>
      <c r="RSE224" s="593"/>
      <c r="RSF224" s="593"/>
      <c r="RSG224" s="593"/>
      <c r="RSH224" s="593"/>
      <c r="RSI224" s="593"/>
      <c r="RSJ224" s="593"/>
      <c r="RSK224" s="593"/>
      <c r="RSL224" s="593"/>
      <c r="RSM224" s="593"/>
      <c r="RSN224" s="593"/>
      <c r="RSO224" s="593"/>
      <c r="RSP224" s="593"/>
      <c r="RSQ224" s="593"/>
      <c r="RSR224" s="593"/>
      <c r="RSS224" s="593"/>
      <c r="RST224" s="593"/>
      <c r="RSU224" s="593"/>
      <c r="RSV224" s="593"/>
      <c r="RSW224" s="593"/>
      <c r="RSX224" s="593"/>
      <c r="RSY224" s="593"/>
      <c r="RSZ224" s="593"/>
      <c r="RTA224" s="593"/>
      <c r="RTB224" s="593"/>
      <c r="RTC224" s="593"/>
      <c r="RTD224" s="593"/>
      <c r="RTE224" s="593"/>
      <c r="RTF224" s="593"/>
      <c r="RTG224" s="593"/>
      <c r="RTH224" s="593"/>
      <c r="RTI224" s="593"/>
      <c r="RTJ224" s="593"/>
      <c r="RTK224" s="593"/>
      <c r="RTL224" s="593"/>
      <c r="RTM224" s="593"/>
      <c r="RTN224" s="593"/>
      <c r="RTO224" s="593"/>
      <c r="RTP224" s="593"/>
      <c r="RTQ224" s="593"/>
      <c r="RTR224" s="593"/>
      <c r="RTS224" s="593"/>
      <c r="RTT224" s="593"/>
      <c r="RTU224" s="593"/>
      <c r="RTV224" s="593"/>
      <c r="RTW224" s="593"/>
      <c r="RTX224" s="593"/>
      <c r="RTY224" s="593"/>
      <c r="RTZ224" s="593"/>
      <c r="RUA224" s="593"/>
      <c r="RUB224" s="593"/>
      <c r="RUC224" s="593"/>
      <c r="RUD224" s="593"/>
      <c r="RUE224" s="593"/>
      <c r="RUF224" s="593"/>
      <c r="RUG224" s="593"/>
      <c r="RUH224" s="593"/>
      <c r="RUI224" s="593"/>
      <c r="RUJ224" s="593"/>
      <c r="RUK224" s="593"/>
      <c r="RUL224" s="593"/>
      <c r="RUM224" s="593"/>
      <c r="RUN224" s="593"/>
      <c r="RUO224" s="593"/>
      <c r="RUP224" s="593"/>
      <c r="RUQ224" s="593"/>
      <c r="RUR224" s="593"/>
      <c r="RUS224" s="593"/>
      <c r="RUT224" s="593"/>
      <c r="RUU224" s="593"/>
      <c r="RUV224" s="593"/>
      <c r="RUW224" s="593"/>
      <c r="RUX224" s="593"/>
      <c r="RUY224" s="593"/>
      <c r="RUZ224" s="593"/>
      <c r="RVA224" s="593"/>
      <c r="RVB224" s="593"/>
      <c r="RVC224" s="593"/>
      <c r="RVD224" s="593"/>
      <c r="RVE224" s="593"/>
      <c r="RVF224" s="593"/>
      <c r="RVG224" s="593"/>
      <c r="RVH224" s="593"/>
      <c r="RVI224" s="593"/>
      <c r="RVJ224" s="593"/>
      <c r="RVK224" s="593"/>
      <c r="RVL224" s="593"/>
      <c r="RVM224" s="593"/>
      <c r="RVN224" s="593"/>
      <c r="RVO224" s="593"/>
      <c r="RVP224" s="593"/>
      <c r="RVQ224" s="593"/>
      <c r="RVR224" s="593"/>
      <c r="RVS224" s="593"/>
      <c r="RVT224" s="593"/>
      <c r="RVU224" s="593"/>
      <c r="RVV224" s="593"/>
      <c r="RVW224" s="593"/>
      <c r="RVX224" s="593"/>
      <c r="RVY224" s="593"/>
      <c r="RVZ224" s="593"/>
      <c r="RWA224" s="593"/>
      <c r="RWB224" s="593"/>
      <c r="RWC224" s="593"/>
      <c r="RWD224" s="593"/>
      <c r="RWE224" s="593"/>
      <c r="RWF224" s="593"/>
      <c r="RWG224" s="593"/>
      <c r="RWH224" s="593"/>
      <c r="RWI224" s="593"/>
      <c r="RWJ224" s="593"/>
      <c r="RWK224" s="593"/>
      <c r="RWL224" s="593"/>
      <c r="RWM224" s="593"/>
      <c r="RWN224" s="593"/>
      <c r="RWO224" s="593"/>
      <c r="RWP224" s="593"/>
      <c r="RWQ224" s="593"/>
      <c r="RWR224" s="593"/>
      <c r="RWS224" s="593"/>
      <c r="RWT224" s="593"/>
      <c r="RWU224" s="593"/>
      <c r="RWV224" s="593"/>
      <c r="RWW224" s="593"/>
      <c r="RWX224" s="593"/>
      <c r="RWY224" s="593"/>
      <c r="RWZ224" s="593"/>
      <c r="RXA224" s="593"/>
      <c r="RXB224" s="593"/>
      <c r="RXC224" s="593"/>
      <c r="RXD224" s="593"/>
      <c r="RXE224" s="593"/>
      <c r="RXF224" s="593"/>
      <c r="RXG224" s="593"/>
      <c r="RXH224" s="593"/>
      <c r="RXI224" s="593"/>
      <c r="RXJ224" s="593"/>
      <c r="RXK224" s="593"/>
      <c r="RXL224" s="593"/>
      <c r="RXM224" s="593"/>
      <c r="RXN224" s="593"/>
      <c r="RXO224" s="593"/>
      <c r="RXP224" s="593"/>
      <c r="RXQ224" s="593"/>
      <c r="RXR224" s="593"/>
      <c r="RXS224" s="593"/>
      <c r="RXT224" s="593"/>
      <c r="RXU224" s="593"/>
      <c r="RXV224" s="593"/>
      <c r="RXW224" s="593"/>
      <c r="RXX224" s="593"/>
      <c r="RXY224" s="593"/>
      <c r="RXZ224" s="593"/>
      <c r="RYA224" s="593"/>
      <c r="RYB224" s="593"/>
      <c r="RYC224" s="593"/>
      <c r="RYD224" s="593"/>
      <c r="RYE224" s="593"/>
      <c r="RYF224" s="593"/>
      <c r="RYG224" s="593"/>
      <c r="RYH224" s="593"/>
      <c r="RYI224" s="593"/>
      <c r="RYJ224" s="593"/>
      <c r="RYK224" s="593"/>
      <c r="RYL224" s="593"/>
      <c r="RYM224" s="593"/>
      <c r="RYN224" s="593"/>
      <c r="RYO224" s="593"/>
      <c r="RYP224" s="593"/>
      <c r="RYQ224" s="593"/>
      <c r="RYR224" s="593"/>
      <c r="RYS224" s="593"/>
      <c r="RYT224" s="593"/>
      <c r="RYU224" s="593"/>
      <c r="RYV224" s="593"/>
      <c r="RYW224" s="593"/>
      <c r="RYX224" s="593"/>
      <c r="RYY224" s="593"/>
      <c r="RYZ224" s="593"/>
      <c r="RZA224" s="593"/>
      <c r="RZB224" s="593"/>
      <c r="RZC224" s="593"/>
      <c r="RZD224" s="593"/>
      <c r="RZE224" s="593"/>
      <c r="RZF224" s="593"/>
      <c r="RZG224" s="593"/>
      <c r="RZH224" s="593"/>
      <c r="RZI224" s="593"/>
      <c r="RZJ224" s="593"/>
      <c r="RZK224" s="593"/>
      <c r="RZL224" s="593"/>
      <c r="RZM224" s="593"/>
      <c r="RZN224" s="593"/>
      <c r="RZO224" s="593"/>
      <c r="RZP224" s="593"/>
      <c r="RZQ224" s="593"/>
      <c r="RZR224" s="593"/>
      <c r="RZS224" s="593"/>
      <c r="RZT224" s="593"/>
      <c r="RZU224" s="593"/>
      <c r="RZV224" s="593"/>
      <c r="RZW224" s="593"/>
      <c r="RZX224" s="593"/>
      <c r="RZY224" s="593"/>
      <c r="RZZ224" s="593"/>
      <c r="SAA224" s="593"/>
      <c r="SAB224" s="593"/>
      <c r="SAC224" s="593"/>
      <c r="SAD224" s="593"/>
      <c r="SAE224" s="593"/>
      <c r="SAF224" s="593"/>
      <c r="SAG224" s="593"/>
      <c r="SAH224" s="593"/>
      <c r="SAI224" s="593"/>
      <c r="SAJ224" s="593"/>
      <c r="SAK224" s="593"/>
      <c r="SAL224" s="593"/>
      <c r="SAM224" s="593"/>
      <c r="SAN224" s="593"/>
      <c r="SAO224" s="593"/>
      <c r="SAP224" s="593"/>
      <c r="SAQ224" s="593"/>
      <c r="SAR224" s="593"/>
      <c r="SAS224" s="593"/>
      <c r="SAT224" s="593"/>
      <c r="SAU224" s="593"/>
      <c r="SAV224" s="593"/>
      <c r="SAW224" s="593"/>
      <c r="SAX224" s="593"/>
      <c r="SAY224" s="593"/>
      <c r="SAZ224" s="593"/>
      <c r="SBA224" s="593"/>
      <c r="SBB224" s="593"/>
      <c r="SBC224" s="593"/>
      <c r="SBD224" s="593"/>
      <c r="SBE224" s="593"/>
      <c r="SBF224" s="593"/>
      <c r="SBG224" s="593"/>
      <c r="SBH224" s="593"/>
      <c r="SBI224" s="593"/>
      <c r="SBJ224" s="593"/>
      <c r="SBK224" s="593"/>
      <c r="SBL224" s="593"/>
      <c r="SBM224" s="593"/>
      <c r="SBN224" s="593"/>
      <c r="SBO224" s="593"/>
      <c r="SBP224" s="593"/>
      <c r="SBQ224" s="593"/>
      <c r="SBR224" s="593"/>
      <c r="SBS224" s="593"/>
      <c r="SBT224" s="593"/>
      <c r="SBU224" s="593"/>
      <c r="SBV224" s="593"/>
      <c r="SBW224" s="593"/>
      <c r="SBX224" s="593"/>
      <c r="SBY224" s="593"/>
      <c r="SBZ224" s="593"/>
      <c r="SCA224" s="593"/>
      <c r="SCB224" s="593"/>
      <c r="SCC224" s="593"/>
      <c r="SCD224" s="593"/>
      <c r="SCE224" s="593"/>
      <c r="SCF224" s="593"/>
      <c r="SCG224" s="593"/>
      <c r="SCH224" s="593"/>
      <c r="SCI224" s="593"/>
      <c r="SCJ224" s="593"/>
      <c r="SCK224" s="593"/>
      <c r="SCL224" s="593"/>
      <c r="SCM224" s="593"/>
      <c r="SCN224" s="593"/>
      <c r="SCO224" s="593"/>
      <c r="SCP224" s="593"/>
      <c r="SCQ224" s="593"/>
      <c r="SCR224" s="593"/>
      <c r="SCS224" s="593"/>
      <c r="SCT224" s="593"/>
      <c r="SCU224" s="593"/>
      <c r="SCV224" s="593"/>
      <c r="SCW224" s="593"/>
      <c r="SCX224" s="593"/>
      <c r="SCY224" s="593"/>
      <c r="SCZ224" s="593"/>
      <c r="SDA224" s="593"/>
      <c r="SDB224" s="593"/>
      <c r="SDC224" s="593"/>
      <c r="SDD224" s="593"/>
      <c r="SDE224" s="593"/>
      <c r="SDF224" s="593"/>
      <c r="SDG224" s="593"/>
      <c r="SDH224" s="593"/>
      <c r="SDI224" s="593"/>
      <c r="SDJ224" s="593"/>
      <c r="SDK224" s="593"/>
      <c r="SDL224" s="593"/>
      <c r="SDM224" s="593"/>
      <c r="SDN224" s="593"/>
      <c r="SDO224" s="593"/>
      <c r="SDP224" s="593"/>
      <c r="SDQ224" s="593"/>
      <c r="SDR224" s="593"/>
      <c r="SDS224" s="593"/>
      <c r="SDT224" s="593"/>
      <c r="SDU224" s="593"/>
      <c r="SDV224" s="593"/>
      <c r="SDW224" s="593"/>
      <c r="SDX224" s="593"/>
      <c r="SDY224" s="593"/>
      <c r="SDZ224" s="593"/>
      <c r="SEA224" s="593"/>
      <c r="SEB224" s="593"/>
      <c r="SEC224" s="593"/>
      <c r="SED224" s="593"/>
      <c r="SEE224" s="593"/>
      <c r="SEF224" s="593"/>
      <c r="SEG224" s="593"/>
      <c r="SEH224" s="593"/>
      <c r="SEI224" s="593"/>
      <c r="SEJ224" s="593"/>
      <c r="SEK224" s="593"/>
      <c r="SEL224" s="593"/>
      <c r="SEM224" s="593"/>
      <c r="SEN224" s="593"/>
      <c r="SEO224" s="593"/>
      <c r="SEP224" s="593"/>
      <c r="SEQ224" s="593"/>
      <c r="SER224" s="593"/>
      <c r="SES224" s="593"/>
      <c r="SET224" s="593"/>
      <c r="SEU224" s="593"/>
      <c r="SEV224" s="593"/>
      <c r="SEW224" s="593"/>
      <c r="SEX224" s="593"/>
      <c r="SEY224" s="593"/>
      <c r="SEZ224" s="593"/>
      <c r="SFA224" s="593"/>
      <c r="SFB224" s="593"/>
      <c r="SFC224" s="593"/>
      <c r="SFD224" s="593"/>
      <c r="SFE224" s="593"/>
      <c r="SFF224" s="593"/>
      <c r="SFG224" s="593"/>
      <c r="SFH224" s="593"/>
      <c r="SFI224" s="593"/>
      <c r="SFJ224" s="593"/>
      <c r="SFK224" s="593"/>
      <c r="SFL224" s="593"/>
      <c r="SFM224" s="593"/>
      <c r="SFN224" s="593"/>
      <c r="SFO224" s="593"/>
      <c r="SFP224" s="593"/>
      <c r="SFQ224" s="593"/>
      <c r="SFR224" s="593"/>
      <c r="SFS224" s="593"/>
      <c r="SFT224" s="593"/>
      <c r="SFU224" s="593"/>
      <c r="SFV224" s="593"/>
      <c r="SFW224" s="593"/>
      <c r="SFX224" s="593"/>
      <c r="SFY224" s="593"/>
      <c r="SFZ224" s="593"/>
      <c r="SGA224" s="593"/>
      <c r="SGB224" s="593"/>
      <c r="SGC224" s="593"/>
      <c r="SGD224" s="593"/>
      <c r="SGE224" s="593"/>
      <c r="SGF224" s="593"/>
      <c r="SGG224" s="593"/>
      <c r="SGH224" s="593"/>
      <c r="SGI224" s="593"/>
      <c r="SGJ224" s="593"/>
      <c r="SGK224" s="593"/>
      <c r="SGL224" s="593"/>
      <c r="SGM224" s="593"/>
      <c r="SGN224" s="593"/>
      <c r="SGO224" s="593"/>
      <c r="SGP224" s="593"/>
      <c r="SGQ224" s="593"/>
      <c r="SGR224" s="593"/>
      <c r="SGS224" s="593"/>
      <c r="SGT224" s="593"/>
      <c r="SGU224" s="593"/>
      <c r="SGV224" s="593"/>
      <c r="SGW224" s="593"/>
      <c r="SGX224" s="593"/>
      <c r="SGY224" s="593"/>
      <c r="SGZ224" s="593"/>
      <c r="SHA224" s="593"/>
      <c r="SHB224" s="593"/>
      <c r="SHC224" s="593"/>
      <c r="SHD224" s="593"/>
      <c r="SHE224" s="593"/>
      <c r="SHF224" s="593"/>
      <c r="SHG224" s="593"/>
      <c r="SHH224" s="593"/>
      <c r="SHI224" s="593"/>
      <c r="SHJ224" s="593"/>
      <c r="SHK224" s="593"/>
      <c r="SHL224" s="593"/>
      <c r="SHM224" s="593"/>
      <c r="SHN224" s="593"/>
      <c r="SHO224" s="593"/>
      <c r="SHP224" s="593"/>
      <c r="SHQ224" s="593"/>
      <c r="SHR224" s="593"/>
      <c r="SHS224" s="593"/>
      <c r="SHT224" s="593"/>
      <c r="SHU224" s="593"/>
      <c r="SHV224" s="593"/>
      <c r="SHW224" s="593"/>
      <c r="SHX224" s="593"/>
      <c r="SHY224" s="593"/>
      <c r="SHZ224" s="593"/>
      <c r="SIA224" s="593"/>
      <c r="SIB224" s="593"/>
      <c r="SIC224" s="593"/>
      <c r="SID224" s="593"/>
      <c r="SIE224" s="593"/>
      <c r="SIF224" s="593"/>
      <c r="SIG224" s="593"/>
      <c r="SIH224" s="593"/>
      <c r="SII224" s="593"/>
      <c r="SIJ224" s="593"/>
      <c r="SIK224" s="593"/>
      <c r="SIL224" s="593"/>
      <c r="SIM224" s="593"/>
      <c r="SIN224" s="593"/>
      <c r="SIO224" s="593"/>
      <c r="SIP224" s="593"/>
      <c r="SIQ224" s="593"/>
      <c r="SIR224" s="593"/>
      <c r="SIS224" s="593"/>
      <c r="SIT224" s="593"/>
      <c r="SIU224" s="593"/>
      <c r="SIV224" s="593"/>
      <c r="SIW224" s="593"/>
      <c r="SIX224" s="593"/>
      <c r="SIY224" s="593"/>
      <c r="SIZ224" s="593"/>
      <c r="SJA224" s="593"/>
      <c r="SJB224" s="593"/>
      <c r="SJC224" s="593"/>
      <c r="SJD224" s="593"/>
      <c r="SJE224" s="593"/>
      <c r="SJF224" s="593"/>
      <c r="SJG224" s="593"/>
      <c r="SJH224" s="593"/>
      <c r="SJI224" s="593"/>
      <c r="SJJ224" s="593"/>
      <c r="SJK224" s="593"/>
      <c r="SJL224" s="593"/>
      <c r="SJM224" s="593"/>
      <c r="SJN224" s="593"/>
      <c r="SJO224" s="593"/>
      <c r="SJP224" s="593"/>
      <c r="SJQ224" s="593"/>
      <c r="SJR224" s="593"/>
      <c r="SJS224" s="593"/>
      <c r="SJT224" s="593"/>
      <c r="SJU224" s="593"/>
      <c r="SJV224" s="593"/>
      <c r="SJW224" s="593"/>
      <c r="SJX224" s="593"/>
      <c r="SJY224" s="593"/>
      <c r="SJZ224" s="593"/>
      <c r="SKA224" s="593"/>
      <c r="SKB224" s="593"/>
      <c r="SKC224" s="593"/>
      <c r="SKD224" s="593"/>
      <c r="SKE224" s="593"/>
      <c r="SKF224" s="593"/>
      <c r="SKG224" s="593"/>
      <c r="SKH224" s="593"/>
      <c r="SKI224" s="593"/>
      <c r="SKJ224" s="593"/>
      <c r="SKK224" s="593"/>
      <c r="SKL224" s="593"/>
      <c r="SKM224" s="593"/>
      <c r="SKN224" s="593"/>
      <c r="SKO224" s="593"/>
      <c r="SKP224" s="593"/>
      <c r="SKQ224" s="593"/>
      <c r="SKR224" s="593"/>
      <c r="SKS224" s="593"/>
      <c r="SKT224" s="593"/>
      <c r="SKU224" s="593"/>
      <c r="SKV224" s="593"/>
      <c r="SKW224" s="593"/>
      <c r="SKX224" s="593"/>
      <c r="SKY224" s="593"/>
      <c r="SKZ224" s="593"/>
      <c r="SLA224" s="593"/>
      <c r="SLB224" s="593"/>
      <c r="SLC224" s="593"/>
      <c r="SLD224" s="593"/>
      <c r="SLE224" s="593"/>
      <c r="SLF224" s="593"/>
      <c r="SLG224" s="593"/>
      <c r="SLH224" s="593"/>
      <c r="SLI224" s="593"/>
      <c r="SLJ224" s="593"/>
      <c r="SLK224" s="593"/>
      <c r="SLL224" s="593"/>
      <c r="SLM224" s="593"/>
      <c r="SLN224" s="593"/>
      <c r="SLO224" s="593"/>
      <c r="SLP224" s="593"/>
      <c r="SLQ224" s="593"/>
      <c r="SLR224" s="593"/>
      <c r="SLS224" s="593"/>
      <c r="SLT224" s="593"/>
      <c r="SLU224" s="593"/>
      <c r="SLV224" s="593"/>
      <c r="SLW224" s="593"/>
      <c r="SLX224" s="593"/>
      <c r="SLY224" s="593"/>
      <c r="SLZ224" s="593"/>
      <c r="SMA224" s="593"/>
      <c r="SMB224" s="593"/>
      <c r="SMC224" s="593"/>
      <c r="SMD224" s="593"/>
      <c r="SME224" s="593"/>
      <c r="SMF224" s="593"/>
      <c r="SMG224" s="593"/>
      <c r="SMH224" s="593"/>
      <c r="SMI224" s="593"/>
      <c r="SMJ224" s="593"/>
      <c r="SMK224" s="593"/>
      <c r="SML224" s="593"/>
      <c r="SMM224" s="593"/>
      <c r="SMN224" s="593"/>
      <c r="SMO224" s="593"/>
      <c r="SMP224" s="593"/>
      <c r="SMQ224" s="593"/>
      <c r="SMR224" s="593"/>
      <c r="SMS224" s="593"/>
      <c r="SMT224" s="593"/>
      <c r="SMU224" s="593"/>
      <c r="SMV224" s="593"/>
      <c r="SMW224" s="593"/>
      <c r="SMX224" s="593"/>
      <c r="SMY224" s="593"/>
      <c r="SMZ224" s="593"/>
      <c r="SNA224" s="593"/>
      <c r="SNB224" s="593"/>
      <c r="SNC224" s="593"/>
      <c r="SND224" s="593"/>
      <c r="SNE224" s="593"/>
      <c r="SNF224" s="593"/>
      <c r="SNG224" s="593"/>
      <c r="SNH224" s="593"/>
      <c r="SNI224" s="593"/>
      <c r="SNJ224" s="593"/>
      <c r="SNK224" s="593"/>
      <c r="SNL224" s="593"/>
      <c r="SNM224" s="593"/>
      <c r="SNN224" s="593"/>
      <c r="SNO224" s="593"/>
      <c r="SNP224" s="593"/>
      <c r="SNQ224" s="593"/>
      <c r="SNR224" s="593"/>
      <c r="SNS224" s="593"/>
      <c r="SNT224" s="593"/>
      <c r="SNU224" s="593"/>
      <c r="SNV224" s="593"/>
      <c r="SNW224" s="593"/>
      <c r="SNX224" s="593"/>
      <c r="SNY224" s="593"/>
      <c r="SNZ224" s="593"/>
      <c r="SOA224" s="593"/>
      <c r="SOB224" s="593"/>
      <c r="SOC224" s="593"/>
      <c r="SOD224" s="593"/>
      <c r="SOE224" s="593"/>
      <c r="SOF224" s="593"/>
      <c r="SOG224" s="593"/>
      <c r="SOH224" s="593"/>
      <c r="SOI224" s="593"/>
      <c r="SOJ224" s="593"/>
      <c r="SOK224" s="593"/>
      <c r="SOL224" s="593"/>
      <c r="SOM224" s="593"/>
      <c r="SON224" s="593"/>
      <c r="SOO224" s="593"/>
      <c r="SOP224" s="593"/>
      <c r="SOQ224" s="593"/>
      <c r="SOR224" s="593"/>
      <c r="SOS224" s="593"/>
      <c r="SOT224" s="593"/>
      <c r="SOU224" s="593"/>
      <c r="SOV224" s="593"/>
      <c r="SOW224" s="593"/>
      <c r="SOX224" s="593"/>
      <c r="SOY224" s="593"/>
      <c r="SOZ224" s="593"/>
      <c r="SPA224" s="593"/>
      <c r="SPB224" s="593"/>
      <c r="SPC224" s="593"/>
      <c r="SPD224" s="593"/>
      <c r="SPE224" s="593"/>
      <c r="SPF224" s="593"/>
      <c r="SPG224" s="593"/>
      <c r="SPH224" s="593"/>
      <c r="SPI224" s="593"/>
      <c r="SPJ224" s="593"/>
      <c r="SPK224" s="593"/>
      <c r="SPL224" s="593"/>
      <c r="SPM224" s="593"/>
      <c r="SPN224" s="593"/>
      <c r="SPO224" s="593"/>
      <c r="SPP224" s="593"/>
      <c r="SPQ224" s="593"/>
      <c r="SPR224" s="593"/>
      <c r="SPS224" s="593"/>
      <c r="SPT224" s="593"/>
      <c r="SPU224" s="593"/>
      <c r="SPV224" s="593"/>
      <c r="SPW224" s="593"/>
      <c r="SPX224" s="593"/>
      <c r="SPY224" s="593"/>
      <c r="SPZ224" s="593"/>
      <c r="SQA224" s="593"/>
      <c r="SQB224" s="593"/>
      <c r="SQC224" s="593"/>
      <c r="SQD224" s="593"/>
      <c r="SQE224" s="593"/>
      <c r="SQF224" s="593"/>
      <c r="SQG224" s="593"/>
      <c r="SQH224" s="593"/>
      <c r="SQI224" s="593"/>
      <c r="SQJ224" s="593"/>
      <c r="SQK224" s="593"/>
      <c r="SQL224" s="593"/>
      <c r="SQM224" s="593"/>
      <c r="SQN224" s="593"/>
      <c r="SQO224" s="593"/>
      <c r="SQP224" s="593"/>
      <c r="SQQ224" s="593"/>
      <c r="SQR224" s="593"/>
      <c r="SQS224" s="593"/>
      <c r="SQT224" s="593"/>
      <c r="SQU224" s="593"/>
      <c r="SQV224" s="593"/>
      <c r="SQW224" s="593"/>
      <c r="SQX224" s="593"/>
      <c r="SQY224" s="593"/>
      <c r="SQZ224" s="593"/>
      <c r="SRA224" s="593"/>
      <c r="SRB224" s="593"/>
      <c r="SRC224" s="593"/>
      <c r="SRD224" s="593"/>
      <c r="SRE224" s="593"/>
      <c r="SRF224" s="593"/>
      <c r="SRG224" s="593"/>
      <c r="SRH224" s="593"/>
      <c r="SRI224" s="593"/>
      <c r="SRJ224" s="593"/>
      <c r="SRK224" s="593"/>
      <c r="SRL224" s="593"/>
      <c r="SRM224" s="593"/>
      <c r="SRN224" s="593"/>
      <c r="SRO224" s="593"/>
      <c r="SRP224" s="593"/>
      <c r="SRQ224" s="593"/>
      <c r="SRR224" s="593"/>
      <c r="SRS224" s="593"/>
      <c r="SRT224" s="593"/>
      <c r="SRU224" s="593"/>
      <c r="SRV224" s="593"/>
      <c r="SRW224" s="593"/>
      <c r="SRX224" s="593"/>
      <c r="SRY224" s="593"/>
      <c r="SRZ224" s="593"/>
      <c r="SSA224" s="593"/>
      <c r="SSB224" s="593"/>
      <c r="SSC224" s="593"/>
      <c r="SSD224" s="593"/>
      <c r="SSE224" s="593"/>
      <c r="SSF224" s="593"/>
      <c r="SSG224" s="593"/>
      <c r="SSH224" s="593"/>
      <c r="SSI224" s="593"/>
      <c r="SSJ224" s="593"/>
      <c r="SSK224" s="593"/>
      <c r="SSL224" s="593"/>
      <c r="SSM224" s="593"/>
      <c r="SSN224" s="593"/>
      <c r="SSO224" s="593"/>
      <c r="SSP224" s="593"/>
      <c r="SSQ224" s="593"/>
      <c r="SSR224" s="593"/>
      <c r="SSS224" s="593"/>
      <c r="SST224" s="593"/>
      <c r="SSU224" s="593"/>
      <c r="SSV224" s="593"/>
      <c r="SSW224" s="593"/>
      <c r="SSX224" s="593"/>
      <c r="SSY224" s="593"/>
      <c r="SSZ224" s="593"/>
      <c r="STA224" s="593"/>
      <c r="STB224" s="593"/>
      <c r="STC224" s="593"/>
      <c r="STD224" s="593"/>
      <c r="STE224" s="593"/>
      <c r="STF224" s="593"/>
      <c r="STG224" s="593"/>
      <c r="STH224" s="593"/>
      <c r="STI224" s="593"/>
      <c r="STJ224" s="593"/>
      <c r="STK224" s="593"/>
      <c r="STL224" s="593"/>
      <c r="STM224" s="593"/>
      <c r="STN224" s="593"/>
      <c r="STO224" s="593"/>
      <c r="STP224" s="593"/>
      <c r="STQ224" s="593"/>
      <c r="STR224" s="593"/>
      <c r="STS224" s="593"/>
      <c r="STT224" s="593"/>
      <c r="STU224" s="593"/>
      <c r="STV224" s="593"/>
      <c r="STW224" s="593"/>
      <c r="STX224" s="593"/>
      <c r="STY224" s="593"/>
      <c r="STZ224" s="593"/>
      <c r="SUA224" s="593"/>
      <c r="SUB224" s="593"/>
      <c r="SUC224" s="593"/>
      <c r="SUD224" s="593"/>
      <c r="SUE224" s="593"/>
      <c r="SUF224" s="593"/>
      <c r="SUG224" s="593"/>
      <c r="SUH224" s="593"/>
      <c r="SUI224" s="593"/>
      <c r="SUJ224" s="593"/>
      <c r="SUK224" s="593"/>
      <c r="SUL224" s="593"/>
      <c r="SUM224" s="593"/>
      <c r="SUN224" s="593"/>
      <c r="SUO224" s="593"/>
      <c r="SUP224" s="593"/>
      <c r="SUQ224" s="593"/>
      <c r="SUR224" s="593"/>
      <c r="SUS224" s="593"/>
      <c r="SUT224" s="593"/>
      <c r="SUU224" s="593"/>
      <c r="SUV224" s="593"/>
      <c r="SUW224" s="593"/>
      <c r="SUX224" s="593"/>
      <c r="SUY224" s="593"/>
      <c r="SUZ224" s="593"/>
      <c r="SVA224" s="593"/>
      <c r="SVB224" s="593"/>
      <c r="SVC224" s="593"/>
      <c r="SVD224" s="593"/>
      <c r="SVE224" s="593"/>
      <c r="SVF224" s="593"/>
      <c r="SVG224" s="593"/>
      <c r="SVH224" s="593"/>
      <c r="SVI224" s="593"/>
      <c r="SVJ224" s="593"/>
      <c r="SVK224" s="593"/>
      <c r="SVL224" s="593"/>
      <c r="SVM224" s="593"/>
      <c r="SVN224" s="593"/>
      <c r="SVO224" s="593"/>
      <c r="SVP224" s="593"/>
      <c r="SVQ224" s="593"/>
      <c r="SVR224" s="593"/>
      <c r="SVS224" s="593"/>
      <c r="SVT224" s="593"/>
      <c r="SVU224" s="593"/>
      <c r="SVV224" s="593"/>
      <c r="SVW224" s="593"/>
      <c r="SVX224" s="593"/>
      <c r="SVY224" s="593"/>
      <c r="SVZ224" s="593"/>
      <c r="SWA224" s="593"/>
      <c r="SWB224" s="593"/>
      <c r="SWC224" s="593"/>
      <c r="SWD224" s="593"/>
      <c r="SWE224" s="593"/>
      <c r="SWF224" s="593"/>
      <c r="SWG224" s="593"/>
      <c r="SWH224" s="593"/>
      <c r="SWI224" s="593"/>
      <c r="SWJ224" s="593"/>
      <c r="SWK224" s="593"/>
      <c r="SWL224" s="593"/>
      <c r="SWM224" s="593"/>
      <c r="SWN224" s="593"/>
      <c r="SWO224" s="593"/>
      <c r="SWP224" s="593"/>
      <c r="SWQ224" s="593"/>
      <c r="SWR224" s="593"/>
      <c r="SWS224" s="593"/>
      <c r="SWT224" s="593"/>
      <c r="SWU224" s="593"/>
      <c r="SWV224" s="593"/>
      <c r="SWW224" s="593"/>
      <c r="SWX224" s="593"/>
      <c r="SWY224" s="593"/>
      <c r="SWZ224" s="593"/>
      <c r="SXA224" s="593"/>
      <c r="SXB224" s="593"/>
      <c r="SXC224" s="593"/>
      <c r="SXD224" s="593"/>
      <c r="SXE224" s="593"/>
      <c r="SXF224" s="593"/>
      <c r="SXG224" s="593"/>
      <c r="SXH224" s="593"/>
      <c r="SXI224" s="593"/>
      <c r="SXJ224" s="593"/>
      <c r="SXK224" s="593"/>
      <c r="SXL224" s="593"/>
      <c r="SXM224" s="593"/>
      <c r="SXN224" s="593"/>
      <c r="SXO224" s="593"/>
      <c r="SXP224" s="593"/>
      <c r="SXQ224" s="593"/>
      <c r="SXR224" s="593"/>
      <c r="SXS224" s="593"/>
      <c r="SXT224" s="593"/>
      <c r="SXU224" s="593"/>
      <c r="SXV224" s="593"/>
      <c r="SXW224" s="593"/>
      <c r="SXX224" s="593"/>
      <c r="SXY224" s="593"/>
      <c r="SXZ224" s="593"/>
      <c r="SYA224" s="593"/>
      <c r="SYB224" s="593"/>
      <c r="SYC224" s="593"/>
      <c r="SYD224" s="593"/>
      <c r="SYE224" s="593"/>
      <c r="SYF224" s="593"/>
      <c r="SYG224" s="593"/>
      <c r="SYH224" s="593"/>
      <c r="SYI224" s="593"/>
      <c r="SYJ224" s="593"/>
      <c r="SYK224" s="593"/>
      <c r="SYL224" s="593"/>
      <c r="SYM224" s="593"/>
      <c r="SYN224" s="593"/>
      <c r="SYO224" s="593"/>
      <c r="SYP224" s="593"/>
      <c r="SYQ224" s="593"/>
      <c r="SYR224" s="593"/>
      <c r="SYS224" s="593"/>
      <c r="SYT224" s="593"/>
      <c r="SYU224" s="593"/>
      <c r="SYV224" s="593"/>
      <c r="SYW224" s="593"/>
      <c r="SYX224" s="593"/>
      <c r="SYY224" s="593"/>
      <c r="SYZ224" s="593"/>
      <c r="SZA224" s="593"/>
      <c r="SZB224" s="593"/>
      <c r="SZC224" s="593"/>
      <c r="SZD224" s="593"/>
      <c r="SZE224" s="593"/>
      <c r="SZF224" s="593"/>
      <c r="SZG224" s="593"/>
      <c r="SZH224" s="593"/>
      <c r="SZI224" s="593"/>
      <c r="SZJ224" s="593"/>
      <c r="SZK224" s="593"/>
      <c r="SZL224" s="593"/>
      <c r="SZM224" s="593"/>
      <c r="SZN224" s="593"/>
      <c r="SZO224" s="593"/>
      <c r="SZP224" s="593"/>
      <c r="SZQ224" s="593"/>
      <c r="SZR224" s="593"/>
      <c r="SZS224" s="593"/>
      <c r="SZT224" s="593"/>
      <c r="SZU224" s="593"/>
      <c r="SZV224" s="593"/>
      <c r="SZW224" s="593"/>
      <c r="SZX224" s="593"/>
      <c r="SZY224" s="593"/>
      <c r="SZZ224" s="593"/>
      <c r="TAA224" s="593"/>
      <c r="TAB224" s="593"/>
      <c r="TAC224" s="593"/>
      <c r="TAD224" s="593"/>
      <c r="TAE224" s="593"/>
      <c r="TAF224" s="593"/>
      <c r="TAG224" s="593"/>
      <c r="TAH224" s="593"/>
      <c r="TAI224" s="593"/>
      <c r="TAJ224" s="593"/>
      <c r="TAK224" s="593"/>
      <c r="TAL224" s="593"/>
      <c r="TAM224" s="593"/>
      <c r="TAN224" s="593"/>
      <c r="TAO224" s="593"/>
      <c r="TAP224" s="593"/>
      <c r="TAQ224" s="593"/>
      <c r="TAR224" s="593"/>
      <c r="TAS224" s="593"/>
      <c r="TAT224" s="593"/>
      <c r="TAU224" s="593"/>
      <c r="TAV224" s="593"/>
      <c r="TAW224" s="593"/>
      <c r="TAX224" s="593"/>
      <c r="TAY224" s="593"/>
      <c r="TAZ224" s="593"/>
      <c r="TBA224" s="593"/>
      <c r="TBB224" s="593"/>
      <c r="TBC224" s="593"/>
      <c r="TBD224" s="593"/>
      <c r="TBE224" s="593"/>
      <c r="TBF224" s="593"/>
      <c r="TBG224" s="593"/>
      <c r="TBH224" s="593"/>
      <c r="TBI224" s="593"/>
      <c r="TBJ224" s="593"/>
      <c r="TBK224" s="593"/>
      <c r="TBL224" s="593"/>
      <c r="TBM224" s="593"/>
      <c r="TBN224" s="593"/>
      <c r="TBO224" s="593"/>
      <c r="TBP224" s="593"/>
      <c r="TBQ224" s="593"/>
      <c r="TBR224" s="593"/>
      <c r="TBS224" s="593"/>
      <c r="TBT224" s="593"/>
      <c r="TBU224" s="593"/>
      <c r="TBV224" s="593"/>
      <c r="TBW224" s="593"/>
      <c r="TBX224" s="593"/>
      <c r="TBY224" s="593"/>
      <c r="TBZ224" s="593"/>
      <c r="TCA224" s="593"/>
      <c r="TCB224" s="593"/>
      <c r="TCC224" s="593"/>
      <c r="TCD224" s="593"/>
      <c r="TCE224" s="593"/>
      <c r="TCF224" s="593"/>
      <c r="TCG224" s="593"/>
      <c r="TCH224" s="593"/>
      <c r="TCI224" s="593"/>
      <c r="TCJ224" s="593"/>
      <c r="TCK224" s="593"/>
      <c r="TCL224" s="593"/>
      <c r="TCM224" s="593"/>
      <c r="TCN224" s="593"/>
      <c r="TCO224" s="593"/>
      <c r="TCP224" s="593"/>
      <c r="TCQ224" s="593"/>
      <c r="TCR224" s="593"/>
      <c r="TCS224" s="593"/>
      <c r="TCT224" s="593"/>
      <c r="TCU224" s="593"/>
      <c r="TCV224" s="593"/>
      <c r="TCW224" s="593"/>
      <c r="TCX224" s="593"/>
      <c r="TCY224" s="593"/>
      <c r="TCZ224" s="593"/>
      <c r="TDA224" s="593"/>
      <c r="TDB224" s="593"/>
      <c r="TDC224" s="593"/>
      <c r="TDD224" s="593"/>
      <c r="TDE224" s="593"/>
      <c r="TDF224" s="593"/>
      <c r="TDG224" s="593"/>
      <c r="TDH224" s="593"/>
      <c r="TDI224" s="593"/>
      <c r="TDJ224" s="593"/>
      <c r="TDK224" s="593"/>
      <c r="TDL224" s="593"/>
      <c r="TDM224" s="593"/>
      <c r="TDN224" s="593"/>
      <c r="TDO224" s="593"/>
      <c r="TDP224" s="593"/>
      <c r="TDQ224" s="593"/>
      <c r="TDR224" s="593"/>
      <c r="TDS224" s="593"/>
      <c r="TDT224" s="593"/>
      <c r="TDU224" s="593"/>
      <c r="TDV224" s="593"/>
      <c r="TDW224" s="593"/>
      <c r="TDX224" s="593"/>
      <c r="TDY224" s="593"/>
      <c r="TDZ224" s="593"/>
      <c r="TEA224" s="593"/>
      <c r="TEB224" s="593"/>
      <c r="TEC224" s="593"/>
      <c r="TED224" s="593"/>
      <c r="TEE224" s="593"/>
      <c r="TEF224" s="593"/>
      <c r="TEG224" s="593"/>
      <c r="TEH224" s="593"/>
      <c r="TEI224" s="593"/>
      <c r="TEJ224" s="593"/>
      <c r="TEK224" s="593"/>
      <c r="TEL224" s="593"/>
      <c r="TEM224" s="593"/>
      <c r="TEN224" s="593"/>
      <c r="TEO224" s="593"/>
      <c r="TEP224" s="593"/>
      <c r="TEQ224" s="593"/>
      <c r="TER224" s="593"/>
      <c r="TES224" s="593"/>
      <c r="TET224" s="593"/>
      <c r="TEU224" s="593"/>
      <c r="TEV224" s="593"/>
      <c r="TEW224" s="593"/>
      <c r="TEX224" s="593"/>
      <c r="TEY224" s="593"/>
      <c r="TEZ224" s="593"/>
      <c r="TFA224" s="593"/>
      <c r="TFB224" s="593"/>
      <c r="TFC224" s="593"/>
      <c r="TFD224" s="593"/>
      <c r="TFE224" s="593"/>
      <c r="TFF224" s="593"/>
      <c r="TFG224" s="593"/>
      <c r="TFH224" s="593"/>
      <c r="TFI224" s="593"/>
      <c r="TFJ224" s="593"/>
      <c r="TFK224" s="593"/>
      <c r="TFL224" s="593"/>
      <c r="TFM224" s="593"/>
      <c r="TFN224" s="593"/>
      <c r="TFO224" s="593"/>
      <c r="TFP224" s="593"/>
      <c r="TFQ224" s="593"/>
      <c r="TFR224" s="593"/>
      <c r="TFS224" s="593"/>
      <c r="TFT224" s="593"/>
      <c r="TFU224" s="593"/>
      <c r="TFV224" s="593"/>
      <c r="TFW224" s="593"/>
      <c r="TFX224" s="593"/>
      <c r="TFY224" s="593"/>
      <c r="TFZ224" s="593"/>
      <c r="TGA224" s="593"/>
      <c r="TGB224" s="593"/>
      <c r="TGC224" s="593"/>
      <c r="TGD224" s="593"/>
      <c r="TGE224" s="593"/>
      <c r="TGF224" s="593"/>
      <c r="TGG224" s="593"/>
      <c r="TGH224" s="593"/>
      <c r="TGI224" s="593"/>
      <c r="TGJ224" s="593"/>
      <c r="TGK224" s="593"/>
      <c r="TGL224" s="593"/>
      <c r="TGM224" s="593"/>
      <c r="TGN224" s="593"/>
      <c r="TGO224" s="593"/>
      <c r="TGP224" s="593"/>
      <c r="TGQ224" s="593"/>
      <c r="TGR224" s="593"/>
      <c r="TGS224" s="593"/>
      <c r="TGT224" s="593"/>
      <c r="TGU224" s="593"/>
      <c r="TGV224" s="593"/>
      <c r="TGW224" s="593"/>
      <c r="TGX224" s="593"/>
      <c r="TGY224" s="593"/>
      <c r="TGZ224" s="593"/>
      <c r="THA224" s="593"/>
      <c r="THB224" s="593"/>
      <c r="THC224" s="593"/>
      <c r="THD224" s="593"/>
      <c r="THE224" s="593"/>
      <c r="THF224" s="593"/>
      <c r="THG224" s="593"/>
      <c r="THH224" s="593"/>
      <c r="THI224" s="593"/>
      <c r="THJ224" s="593"/>
      <c r="THK224" s="593"/>
      <c r="THL224" s="593"/>
      <c r="THM224" s="593"/>
      <c r="THN224" s="593"/>
      <c r="THO224" s="593"/>
      <c r="THP224" s="593"/>
      <c r="THQ224" s="593"/>
      <c r="THR224" s="593"/>
      <c r="THS224" s="593"/>
      <c r="THT224" s="593"/>
      <c r="THU224" s="593"/>
      <c r="THV224" s="593"/>
      <c r="THW224" s="593"/>
      <c r="THX224" s="593"/>
      <c r="THY224" s="593"/>
      <c r="THZ224" s="593"/>
      <c r="TIA224" s="593"/>
      <c r="TIB224" s="593"/>
      <c r="TIC224" s="593"/>
      <c r="TID224" s="593"/>
      <c r="TIE224" s="593"/>
      <c r="TIF224" s="593"/>
      <c r="TIG224" s="593"/>
      <c r="TIH224" s="593"/>
      <c r="TII224" s="593"/>
      <c r="TIJ224" s="593"/>
      <c r="TIK224" s="593"/>
      <c r="TIL224" s="593"/>
      <c r="TIM224" s="593"/>
      <c r="TIN224" s="593"/>
      <c r="TIO224" s="593"/>
      <c r="TIP224" s="593"/>
      <c r="TIQ224" s="593"/>
      <c r="TIR224" s="593"/>
      <c r="TIS224" s="593"/>
      <c r="TIT224" s="593"/>
      <c r="TIU224" s="593"/>
      <c r="TIV224" s="593"/>
      <c r="TIW224" s="593"/>
      <c r="TIX224" s="593"/>
      <c r="TIY224" s="593"/>
      <c r="TIZ224" s="593"/>
      <c r="TJA224" s="593"/>
      <c r="TJB224" s="593"/>
      <c r="TJC224" s="593"/>
      <c r="TJD224" s="593"/>
      <c r="TJE224" s="593"/>
      <c r="TJF224" s="593"/>
      <c r="TJG224" s="593"/>
      <c r="TJH224" s="593"/>
      <c r="TJI224" s="593"/>
      <c r="TJJ224" s="593"/>
      <c r="TJK224" s="593"/>
      <c r="TJL224" s="593"/>
      <c r="TJM224" s="593"/>
      <c r="TJN224" s="593"/>
      <c r="TJO224" s="593"/>
      <c r="TJP224" s="593"/>
      <c r="TJQ224" s="593"/>
      <c r="TJR224" s="593"/>
      <c r="TJS224" s="593"/>
      <c r="TJT224" s="593"/>
      <c r="TJU224" s="593"/>
      <c r="TJV224" s="593"/>
      <c r="TJW224" s="593"/>
      <c r="TJX224" s="593"/>
      <c r="TJY224" s="593"/>
      <c r="TJZ224" s="593"/>
      <c r="TKA224" s="593"/>
      <c r="TKB224" s="593"/>
      <c r="TKC224" s="593"/>
      <c r="TKD224" s="593"/>
      <c r="TKE224" s="593"/>
      <c r="TKF224" s="593"/>
      <c r="TKG224" s="593"/>
      <c r="TKH224" s="593"/>
      <c r="TKI224" s="593"/>
      <c r="TKJ224" s="593"/>
      <c r="TKK224" s="593"/>
      <c r="TKL224" s="593"/>
      <c r="TKM224" s="593"/>
      <c r="TKN224" s="593"/>
      <c r="TKO224" s="593"/>
      <c r="TKP224" s="593"/>
      <c r="TKQ224" s="593"/>
      <c r="TKR224" s="593"/>
      <c r="TKS224" s="593"/>
      <c r="TKT224" s="593"/>
      <c r="TKU224" s="593"/>
      <c r="TKV224" s="593"/>
      <c r="TKW224" s="593"/>
      <c r="TKX224" s="593"/>
      <c r="TKY224" s="593"/>
      <c r="TKZ224" s="593"/>
      <c r="TLA224" s="593"/>
      <c r="TLB224" s="593"/>
      <c r="TLC224" s="593"/>
      <c r="TLD224" s="593"/>
      <c r="TLE224" s="593"/>
      <c r="TLF224" s="593"/>
      <c r="TLG224" s="593"/>
      <c r="TLH224" s="593"/>
      <c r="TLI224" s="593"/>
      <c r="TLJ224" s="593"/>
      <c r="TLK224" s="593"/>
      <c r="TLL224" s="593"/>
      <c r="TLM224" s="593"/>
      <c r="TLN224" s="593"/>
      <c r="TLO224" s="593"/>
      <c r="TLP224" s="593"/>
      <c r="TLQ224" s="593"/>
      <c r="TLR224" s="593"/>
      <c r="TLS224" s="593"/>
      <c r="TLT224" s="593"/>
      <c r="TLU224" s="593"/>
      <c r="TLV224" s="593"/>
      <c r="TLW224" s="593"/>
      <c r="TLX224" s="593"/>
      <c r="TLY224" s="593"/>
      <c r="TLZ224" s="593"/>
      <c r="TMA224" s="593"/>
      <c r="TMB224" s="593"/>
      <c r="TMC224" s="593"/>
      <c r="TMD224" s="593"/>
      <c r="TME224" s="593"/>
      <c r="TMF224" s="593"/>
      <c r="TMG224" s="593"/>
      <c r="TMH224" s="593"/>
      <c r="TMI224" s="593"/>
      <c r="TMJ224" s="593"/>
      <c r="TMK224" s="593"/>
      <c r="TML224" s="593"/>
      <c r="TMM224" s="593"/>
      <c r="TMN224" s="593"/>
      <c r="TMO224" s="593"/>
      <c r="TMP224" s="593"/>
      <c r="TMQ224" s="593"/>
      <c r="TMR224" s="593"/>
      <c r="TMS224" s="593"/>
      <c r="TMT224" s="593"/>
      <c r="TMU224" s="593"/>
      <c r="TMV224" s="593"/>
      <c r="TMW224" s="593"/>
      <c r="TMX224" s="593"/>
      <c r="TMY224" s="593"/>
      <c r="TMZ224" s="593"/>
      <c r="TNA224" s="593"/>
      <c r="TNB224" s="593"/>
      <c r="TNC224" s="593"/>
      <c r="TND224" s="593"/>
      <c r="TNE224" s="593"/>
      <c r="TNF224" s="593"/>
      <c r="TNG224" s="593"/>
      <c r="TNH224" s="593"/>
      <c r="TNI224" s="593"/>
      <c r="TNJ224" s="593"/>
      <c r="TNK224" s="593"/>
      <c r="TNL224" s="593"/>
      <c r="TNM224" s="593"/>
      <c r="TNN224" s="593"/>
      <c r="TNO224" s="593"/>
      <c r="TNP224" s="593"/>
      <c r="TNQ224" s="593"/>
      <c r="TNR224" s="593"/>
      <c r="TNS224" s="593"/>
      <c r="TNT224" s="593"/>
      <c r="TNU224" s="593"/>
      <c r="TNV224" s="593"/>
      <c r="TNW224" s="593"/>
      <c r="TNX224" s="593"/>
      <c r="TNY224" s="593"/>
      <c r="TNZ224" s="593"/>
      <c r="TOA224" s="593"/>
      <c r="TOB224" s="593"/>
      <c r="TOC224" s="593"/>
      <c r="TOD224" s="593"/>
      <c r="TOE224" s="593"/>
      <c r="TOF224" s="593"/>
      <c r="TOG224" s="593"/>
      <c r="TOH224" s="593"/>
      <c r="TOI224" s="593"/>
      <c r="TOJ224" s="593"/>
      <c r="TOK224" s="593"/>
      <c r="TOL224" s="593"/>
      <c r="TOM224" s="593"/>
      <c r="TON224" s="593"/>
      <c r="TOO224" s="593"/>
      <c r="TOP224" s="593"/>
      <c r="TOQ224" s="593"/>
      <c r="TOR224" s="593"/>
      <c r="TOS224" s="593"/>
      <c r="TOT224" s="593"/>
      <c r="TOU224" s="593"/>
      <c r="TOV224" s="593"/>
      <c r="TOW224" s="593"/>
      <c r="TOX224" s="593"/>
      <c r="TOY224" s="593"/>
      <c r="TOZ224" s="593"/>
      <c r="TPA224" s="593"/>
      <c r="TPB224" s="593"/>
      <c r="TPC224" s="593"/>
      <c r="TPD224" s="593"/>
      <c r="TPE224" s="593"/>
      <c r="TPF224" s="593"/>
      <c r="TPG224" s="593"/>
      <c r="TPH224" s="593"/>
      <c r="TPI224" s="593"/>
      <c r="TPJ224" s="593"/>
      <c r="TPK224" s="593"/>
      <c r="TPL224" s="593"/>
      <c r="TPM224" s="593"/>
      <c r="TPN224" s="593"/>
      <c r="TPO224" s="593"/>
      <c r="TPP224" s="593"/>
      <c r="TPQ224" s="593"/>
      <c r="TPR224" s="593"/>
      <c r="TPS224" s="593"/>
      <c r="TPT224" s="593"/>
      <c r="TPU224" s="593"/>
      <c r="TPV224" s="593"/>
      <c r="TPW224" s="593"/>
      <c r="TPX224" s="593"/>
      <c r="TPY224" s="593"/>
      <c r="TPZ224" s="593"/>
      <c r="TQA224" s="593"/>
      <c r="TQB224" s="593"/>
      <c r="TQC224" s="593"/>
      <c r="TQD224" s="593"/>
      <c r="TQE224" s="593"/>
      <c r="TQF224" s="593"/>
      <c r="TQG224" s="593"/>
      <c r="TQH224" s="593"/>
      <c r="TQI224" s="593"/>
      <c r="TQJ224" s="593"/>
      <c r="TQK224" s="593"/>
      <c r="TQL224" s="593"/>
      <c r="TQM224" s="593"/>
      <c r="TQN224" s="593"/>
      <c r="TQO224" s="593"/>
      <c r="TQP224" s="593"/>
      <c r="TQQ224" s="593"/>
      <c r="TQR224" s="593"/>
      <c r="TQS224" s="593"/>
      <c r="TQT224" s="593"/>
      <c r="TQU224" s="593"/>
      <c r="TQV224" s="593"/>
      <c r="TQW224" s="593"/>
      <c r="TQX224" s="593"/>
      <c r="TQY224" s="593"/>
      <c r="TQZ224" s="593"/>
      <c r="TRA224" s="593"/>
      <c r="TRB224" s="593"/>
      <c r="TRC224" s="593"/>
      <c r="TRD224" s="593"/>
      <c r="TRE224" s="593"/>
      <c r="TRF224" s="593"/>
      <c r="TRG224" s="593"/>
      <c r="TRH224" s="593"/>
      <c r="TRI224" s="593"/>
      <c r="TRJ224" s="593"/>
      <c r="TRK224" s="593"/>
      <c r="TRL224" s="593"/>
      <c r="TRM224" s="593"/>
      <c r="TRN224" s="593"/>
      <c r="TRO224" s="593"/>
      <c r="TRP224" s="593"/>
      <c r="TRQ224" s="593"/>
      <c r="TRR224" s="593"/>
      <c r="TRS224" s="593"/>
      <c r="TRT224" s="593"/>
      <c r="TRU224" s="593"/>
      <c r="TRV224" s="593"/>
      <c r="TRW224" s="593"/>
      <c r="TRX224" s="593"/>
      <c r="TRY224" s="593"/>
      <c r="TRZ224" s="593"/>
      <c r="TSA224" s="593"/>
      <c r="TSB224" s="593"/>
      <c r="TSC224" s="593"/>
      <c r="TSD224" s="593"/>
      <c r="TSE224" s="593"/>
      <c r="TSF224" s="593"/>
      <c r="TSG224" s="593"/>
      <c r="TSH224" s="593"/>
      <c r="TSI224" s="593"/>
      <c r="TSJ224" s="593"/>
      <c r="TSK224" s="593"/>
      <c r="TSL224" s="593"/>
      <c r="TSM224" s="593"/>
      <c r="TSN224" s="593"/>
      <c r="TSO224" s="593"/>
      <c r="TSP224" s="593"/>
      <c r="TSQ224" s="593"/>
      <c r="TSR224" s="593"/>
      <c r="TSS224" s="593"/>
      <c r="TST224" s="593"/>
      <c r="TSU224" s="593"/>
      <c r="TSV224" s="593"/>
      <c r="TSW224" s="593"/>
      <c r="TSX224" s="593"/>
      <c r="TSY224" s="593"/>
      <c r="TSZ224" s="593"/>
      <c r="TTA224" s="593"/>
      <c r="TTB224" s="593"/>
      <c r="TTC224" s="593"/>
      <c r="TTD224" s="593"/>
      <c r="TTE224" s="593"/>
      <c r="TTF224" s="593"/>
      <c r="TTG224" s="593"/>
      <c r="TTH224" s="593"/>
      <c r="TTI224" s="593"/>
      <c r="TTJ224" s="593"/>
      <c r="TTK224" s="593"/>
      <c r="TTL224" s="593"/>
      <c r="TTM224" s="593"/>
      <c r="TTN224" s="593"/>
      <c r="TTO224" s="593"/>
      <c r="TTP224" s="593"/>
      <c r="TTQ224" s="593"/>
      <c r="TTR224" s="593"/>
      <c r="TTS224" s="593"/>
      <c r="TTT224" s="593"/>
      <c r="TTU224" s="593"/>
      <c r="TTV224" s="593"/>
      <c r="TTW224" s="593"/>
      <c r="TTX224" s="593"/>
      <c r="TTY224" s="593"/>
      <c r="TTZ224" s="593"/>
      <c r="TUA224" s="593"/>
      <c r="TUB224" s="593"/>
      <c r="TUC224" s="593"/>
      <c r="TUD224" s="593"/>
      <c r="TUE224" s="593"/>
      <c r="TUF224" s="593"/>
      <c r="TUG224" s="593"/>
      <c r="TUH224" s="593"/>
      <c r="TUI224" s="593"/>
      <c r="TUJ224" s="593"/>
      <c r="TUK224" s="593"/>
      <c r="TUL224" s="593"/>
      <c r="TUM224" s="593"/>
      <c r="TUN224" s="593"/>
      <c r="TUO224" s="593"/>
      <c r="TUP224" s="593"/>
      <c r="TUQ224" s="593"/>
      <c r="TUR224" s="593"/>
      <c r="TUS224" s="593"/>
      <c r="TUT224" s="593"/>
      <c r="TUU224" s="593"/>
      <c r="TUV224" s="593"/>
      <c r="TUW224" s="593"/>
      <c r="TUX224" s="593"/>
      <c r="TUY224" s="593"/>
      <c r="TUZ224" s="593"/>
      <c r="TVA224" s="593"/>
      <c r="TVB224" s="593"/>
      <c r="TVC224" s="593"/>
      <c r="TVD224" s="593"/>
      <c r="TVE224" s="593"/>
      <c r="TVF224" s="593"/>
      <c r="TVG224" s="593"/>
      <c r="TVH224" s="593"/>
      <c r="TVI224" s="593"/>
      <c r="TVJ224" s="593"/>
      <c r="TVK224" s="593"/>
      <c r="TVL224" s="593"/>
      <c r="TVM224" s="593"/>
      <c r="TVN224" s="593"/>
      <c r="TVO224" s="593"/>
      <c r="TVP224" s="593"/>
      <c r="TVQ224" s="593"/>
      <c r="TVR224" s="593"/>
      <c r="TVS224" s="593"/>
      <c r="TVT224" s="593"/>
      <c r="TVU224" s="593"/>
      <c r="TVV224" s="593"/>
      <c r="TVW224" s="593"/>
      <c r="TVX224" s="593"/>
      <c r="TVY224" s="593"/>
      <c r="TVZ224" s="593"/>
      <c r="TWA224" s="593"/>
      <c r="TWB224" s="593"/>
      <c r="TWC224" s="593"/>
      <c r="TWD224" s="593"/>
      <c r="TWE224" s="593"/>
      <c r="TWF224" s="593"/>
      <c r="TWG224" s="593"/>
      <c r="TWH224" s="593"/>
      <c r="TWI224" s="593"/>
      <c r="TWJ224" s="593"/>
      <c r="TWK224" s="593"/>
      <c r="TWL224" s="593"/>
      <c r="TWM224" s="593"/>
      <c r="TWN224" s="593"/>
      <c r="TWO224" s="593"/>
      <c r="TWP224" s="593"/>
      <c r="TWQ224" s="593"/>
      <c r="TWR224" s="593"/>
      <c r="TWS224" s="593"/>
      <c r="TWT224" s="593"/>
      <c r="TWU224" s="593"/>
      <c r="TWV224" s="593"/>
      <c r="TWW224" s="593"/>
      <c r="TWX224" s="593"/>
      <c r="TWY224" s="593"/>
      <c r="TWZ224" s="593"/>
      <c r="TXA224" s="593"/>
      <c r="TXB224" s="593"/>
      <c r="TXC224" s="593"/>
      <c r="TXD224" s="593"/>
      <c r="TXE224" s="593"/>
      <c r="TXF224" s="593"/>
      <c r="TXG224" s="593"/>
      <c r="TXH224" s="593"/>
      <c r="TXI224" s="593"/>
      <c r="TXJ224" s="593"/>
      <c r="TXK224" s="593"/>
      <c r="TXL224" s="593"/>
      <c r="TXM224" s="593"/>
      <c r="TXN224" s="593"/>
      <c r="TXO224" s="593"/>
      <c r="TXP224" s="593"/>
      <c r="TXQ224" s="593"/>
      <c r="TXR224" s="593"/>
      <c r="TXS224" s="593"/>
      <c r="TXT224" s="593"/>
      <c r="TXU224" s="593"/>
      <c r="TXV224" s="593"/>
      <c r="TXW224" s="593"/>
      <c r="TXX224" s="593"/>
      <c r="TXY224" s="593"/>
      <c r="TXZ224" s="593"/>
      <c r="TYA224" s="593"/>
      <c r="TYB224" s="593"/>
      <c r="TYC224" s="593"/>
      <c r="TYD224" s="593"/>
      <c r="TYE224" s="593"/>
      <c r="TYF224" s="593"/>
      <c r="TYG224" s="593"/>
      <c r="TYH224" s="593"/>
      <c r="TYI224" s="593"/>
      <c r="TYJ224" s="593"/>
      <c r="TYK224" s="593"/>
      <c r="TYL224" s="593"/>
      <c r="TYM224" s="593"/>
      <c r="TYN224" s="593"/>
      <c r="TYO224" s="593"/>
      <c r="TYP224" s="593"/>
      <c r="TYQ224" s="593"/>
      <c r="TYR224" s="593"/>
      <c r="TYS224" s="593"/>
      <c r="TYT224" s="593"/>
      <c r="TYU224" s="593"/>
      <c r="TYV224" s="593"/>
      <c r="TYW224" s="593"/>
      <c r="TYX224" s="593"/>
      <c r="TYY224" s="593"/>
      <c r="TYZ224" s="593"/>
      <c r="TZA224" s="593"/>
      <c r="TZB224" s="593"/>
      <c r="TZC224" s="593"/>
      <c r="TZD224" s="593"/>
      <c r="TZE224" s="593"/>
      <c r="TZF224" s="593"/>
      <c r="TZG224" s="593"/>
      <c r="TZH224" s="593"/>
      <c r="TZI224" s="593"/>
      <c r="TZJ224" s="593"/>
      <c r="TZK224" s="593"/>
      <c r="TZL224" s="593"/>
      <c r="TZM224" s="593"/>
      <c r="TZN224" s="593"/>
      <c r="TZO224" s="593"/>
      <c r="TZP224" s="593"/>
      <c r="TZQ224" s="593"/>
      <c r="TZR224" s="593"/>
      <c r="TZS224" s="593"/>
      <c r="TZT224" s="593"/>
      <c r="TZU224" s="593"/>
      <c r="TZV224" s="593"/>
      <c r="TZW224" s="593"/>
      <c r="TZX224" s="593"/>
      <c r="TZY224" s="593"/>
      <c r="TZZ224" s="593"/>
      <c r="UAA224" s="593"/>
      <c r="UAB224" s="593"/>
      <c r="UAC224" s="593"/>
      <c r="UAD224" s="593"/>
      <c r="UAE224" s="593"/>
      <c r="UAF224" s="593"/>
      <c r="UAG224" s="593"/>
      <c r="UAH224" s="593"/>
      <c r="UAI224" s="593"/>
      <c r="UAJ224" s="593"/>
      <c r="UAK224" s="593"/>
      <c r="UAL224" s="593"/>
      <c r="UAM224" s="593"/>
      <c r="UAN224" s="593"/>
      <c r="UAO224" s="593"/>
      <c r="UAP224" s="593"/>
      <c r="UAQ224" s="593"/>
      <c r="UAR224" s="593"/>
      <c r="UAS224" s="593"/>
      <c r="UAT224" s="593"/>
      <c r="UAU224" s="593"/>
      <c r="UAV224" s="593"/>
      <c r="UAW224" s="593"/>
      <c r="UAX224" s="593"/>
      <c r="UAY224" s="593"/>
      <c r="UAZ224" s="593"/>
      <c r="UBA224" s="593"/>
      <c r="UBB224" s="593"/>
      <c r="UBC224" s="593"/>
      <c r="UBD224" s="593"/>
      <c r="UBE224" s="593"/>
      <c r="UBF224" s="593"/>
      <c r="UBG224" s="593"/>
      <c r="UBH224" s="593"/>
      <c r="UBI224" s="593"/>
      <c r="UBJ224" s="593"/>
      <c r="UBK224" s="593"/>
      <c r="UBL224" s="593"/>
      <c r="UBM224" s="593"/>
      <c r="UBN224" s="593"/>
      <c r="UBO224" s="593"/>
      <c r="UBP224" s="593"/>
      <c r="UBQ224" s="593"/>
      <c r="UBR224" s="593"/>
      <c r="UBS224" s="593"/>
      <c r="UBT224" s="593"/>
      <c r="UBU224" s="593"/>
      <c r="UBV224" s="593"/>
      <c r="UBW224" s="593"/>
      <c r="UBX224" s="593"/>
      <c r="UBY224" s="593"/>
      <c r="UBZ224" s="593"/>
      <c r="UCA224" s="593"/>
      <c r="UCB224" s="593"/>
      <c r="UCC224" s="593"/>
      <c r="UCD224" s="593"/>
      <c r="UCE224" s="593"/>
      <c r="UCF224" s="593"/>
      <c r="UCG224" s="593"/>
      <c r="UCH224" s="593"/>
      <c r="UCI224" s="593"/>
      <c r="UCJ224" s="593"/>
      <c r="UCK224" s="593"/>
      <c r="UCL224" s="593"/>
      <c r="UCM224" s="593"/>
      <c r="UCN224" s="593"/>
      <c r="UCO224" s="593"/>
      <c r="UCP224" s="593"/>
      <c r="UCQ224" s="593"/>
      <c r="UCR224" s="593"/>
      <c r="UCS224" s="593"/>
      <c r="UCT224" s="593"/>
      <c r="UCU224" s="593"/>
      <c r="UCV224" s="593"/>
      <c r="UCW224" s="593"/>
      <c r="UCX224" s="593"/>
      <c r="UCY224" s="593"/>
      <c r="UCZ224" s="593"/>
      <c r="UDA224" s="593"/>
      <c r="UDB224" s="593"/>
      <c r="UDC224" s="593"/>
      <c r="UDD224" s="593"/>
      <c r="UDE224" s="593"/>
      <c r="UDF224" s="593"/>
      <c r="UDG224" s="593"/>
      <c r="UDH224" s="593"/>
      <c r="UDI224" s="593"/>
      <c r="UDJ224" s="593"/>
      <c r="UDK224" s="593"/>
      <c r="UDL224" s="593"/>
      <c r="UDM224" s="593"/>
      <c r="UDN224" s="593"/>
      <c r="UDO224" s="593"/>
      <c r="UDP224" s="593"/>
      <c r="UDQ224" s="593"/>
      <c r="UDR224" s="593"/>
      <c r="UDS224" s="593"/>
      <c r="UDT224" s="593"/>
      <c r="UDU224" s="593"/>
      <c r="UDV224" s="593"/>
      <c r="UDW224" s="593"/>
      <c r="UDX224" s="593"/>
      <c r="UDY224" s="593"/>
      <c r="UDZ224" s="593"/>
      <c r="UEA224" s="593"/>
      <c r="UEB224" s="593"/>
      <c r="UEC224" s="593"/>
      <c r="UED224" s="593"/>
      <c r="UEE224" s="593"/>
      <c r="UEF224" s="593"/>
      <c r="UEG224" s="593"/>
      <c r="UEH224" s="593"/>
      <c r="UEI224" s="593"/>
      <c r="UEJ224" s="593"/>
      <c r="UEK224" s="593"/>
      <c r="UEL224" s="593"/>
      <c r="UEM224" s="593"/>
      <c r="UEN224" s="593"/>
      <c r="UEO224" s="593"/>
      <c r="UEP224" s="593"/>
      <c r="UEQ224" s="593"/>
      <c r="UER224" s="593"/>
      <c r="UES224" s="593"/>
      <c r="UET224" s="593"/>
      <c r="UEU224" s="593"/>
      <c r="UEV224" s="593"/>
      <c r="UEW224" s="593"/>
      <c r="UEX224" s="593"/>
      <c r="UEY224" s="593"/>
      <c r="UEZ224" s="593"/>
      <c r="UFA224" s="593"/>
      <c r="UFB224" s="593"/>
      <c r="UFC224" s="593"/>
      <c r="UFD224" s="593"/>
      <c r="UFE224" s="593"/>
      <c r="UFF224" s="593"/>
      <c r="UFG224" s="593"/>
      <c r="UFH224" s="593"/>
      <c r="UFI224" s="593"/>
      <c r="UFJ224" s="593"/>
      <c r="UFK224" s="593"/>
      <c r="UFL224" s="593"/>
      <c r="UFM224" s="593"/>
      <c r="UFN224" s="593"/>
      <c r="UFO224" s="593"/>
      <c r="UFP224" s="593"/>
      <c r="UFQ224" s="593"/>
      <c r="UFR224" s="593"/>
      <c r="UFS224" s="593"/>
      <c r="UFT224" s="593"/>
      <c r="UFU224" s="593"/>
      <c r="UFV224" s="593"/>
      <c r="UFW224" s="593"/>
      <c r="UFX224" s="593"/>
      <c r="UFY224" s="593"/>
      <c r="UFZ224" s="593"/>
      <c r="UGA224" s="593"/>
      <c r="UGB224" s="593"/>
      <c r="UGC224" s="593"/>
      <c r="UGD224" s="593"/>
      <c r="UGE224" s="593"/>
      <c r="UGF224" s="593"/>
      <c r="UGG224" s="593"/>
      <c r="UGH224" s="593"/>
      <c r="UGI224" s="593"/>
      <c r="UGJ224" s="593"/>
      <c r="UGK224" s="593"/>
      <c r="UGL224" s="593"/>
      <c r="UGM224" s="593"/>
      <c r="UGN224" s="593"/>
      <c r="UGO224" s="593"/>
      <c r="UGP224" s="593"/>
      <c r="UGQ224" s="593"/>
      <c r="UGR224" s="593"/>
      <c r="UGS224" s="593"/>
      <c r="UGT224" s="593"/>
      <c r="UGU224" s="593"/>
      <c r="UGV224" s="593"/>
      <c r="UGW224" s="593"/>
      <c r="UGX224" s="593"/>
      <c r="UGY224" s="593"/>
      <c r="UGZ224" s="593"/>
      <c r="UHA224" s="593"/>
      <c r="UHB224" s="593"/>
      <c r="UHC224" s="593"/>
      <c r="UHD224" s="593"/>
      <c r="UHE224" s="593"/>
      <c r="UHF224" s="593"/>
      <c r="UHG224" s="593"/>
      <c r="UHH224" s="593"/>
      <c r="UHI224" s="593"/>
      <c r="UHJ224" s="593"/>
      <c r="UHK224" s="593"/>
      <c r="UHL224" s="593"/>
      <c r="UHM224" s="593"/>
      <c r="UHN224" s="593"/>
      <c r="UHO224" s="593"/>
      <c r="UHP224" s="593"/>
      <c r="UHQ224" s="593"/>
      <c r="UHR224" s="593"/>
      <c r="UHS224" s="593"/>
      <c r="UHT224" s="593"/>
      <c r="UHU224" s="593"/>
      <c r="UHV224" s="593"/>
      <c r="UHW224" s="593"/>
      <c r="UHX224" s="593"/>
      <c r="UHY224" s="593"/>
      <c r="UHZ224" s="593"/>
      <c r="UIA224" s="593"/>
      <c r="UIB224" s="593"/>
      <c r="UIC224" s="593"/>
      <c r="UID224" s="593"/>
      <c r="UIE224" s="593"/>
      <c r="UIF224" s="593"/>
      <c r="UIG224" s="593"/>
      <c r="UIH224" s="593"/>
      <c r="UII224" s="593"/>
      <c r="UIJ224" s="593"/>
      <c r="UIK224" s="593"/>
      <c r="UIL224" s="593"/>
      <c r="UIM224" s="593"/>
      <c r="UIN224" s="593"/>
      <c r="UIO224" s="593"/>
      <c r="UIP224" s="593"/>
      <c r="UIQ224" s="593"/>
      <c r="UIR224" s="593"/>
      <c r="UIS224" s="593"/>
      <c r="UIT224" s="593"/>
      <c r="UIU224" s="593"/>
      <c r="UIV224" s="593"/>
      <c r="UIW224" s="593"/>
      <c r="UIX224" s="593"/>
      <c r="UIY224" s="593"/>
      <c r="UIZ224" s="593"/>
      <c r="UJA224" s="593"/>
      <c r="UJB224" s="593"/>
      <c r="UJC224" s="593"/>
      <c r="UJD224" s="593"/>
      <c r="UJE224" s="593"/>
      <c r="UJF224" s="593"/>
      <c r="UJG224" s="593"/>
      <c r="UJH224" s="593"/>
      <c r="UJI224" s="593"/>
      <c r="UJJ224" s="593"/>
      <c r="UJK224" s="593"/>
      <c r="UJL224" s="593"/>
      <c r="UJM224" s="593"/>
      <c r="UJN224" s="593"/>
      <c r="UJO224" s="593"/>
      <c r="UJP224" s="593"/>
      <c r="UJQ224" s="593"/>
      <c r="UJR224" s="593"/>
      <c r="UJS224" s="593"/>
      <c r="UJT224" s="593"/>
      <c r="UJU224" s="593"/>
      <c r="UJV224" s="593"/>
      <c r="UJW224" s="593"/>
      <c r="UJX224" s="593"/>
      <c r="UJY224" s="593"/>
      <c r="UJZ224" s="593"/>
      <c r="UKA224" s="593"/>
      <c r="UKB224" s="593"/>
      <c r="UKC224" s="593"/>
      <c r="UKD224" s="593"/>
      <c r="UKE224" s="593"/>
      <c r="UKF224" s="593"/>
      <c r="UKG224" s="593"/>
      <c r="UKH224" s="593"/>
      <c r="UKI224" s="593"/>
      <c r="UKJ224" s="593"/>
      <c r="UKK224" s="593"/>
      <c r="UKL224" s="593"/>
      <c r="UKM224" s="593"/>
      <c r="UKN224" s="593"/>
      <c r="UKO224" s="593"/>
      <c r="UKP224" s="593"/>
      <c r="UKQ224" s="593"/>
      <c r="UKR224" s="593"/>
      <c r="UKS224" s="593"/>
      <c r="UKT224" s="593"/>
      <c r="UKU224" s="593"/>
      <c r="UKV224" s="593"/>
      <c r="UKW224" s="593"/>
      <c r="UKX224" s="593"/>
      <c r="UKY224" s="593"/>
      <c r="UKZ224" s="593"/>
      <c r="ULA224" s="593"/>
      <c r="ULB224" s="593"/>
      <c r="ULC224" s="593"/>
      <c r="ULD224" s="593"/>
      <c r="ULE224" s="593"/>
      <c r="ULF224" s="593"/>
      <c r="ULG224" s="593"/>
      <c r="ULH224" s="593"/>
      <c r="ULI224" s="593"/>
      <c r="ULJ224" s="593"/>
      <c r="ULK224" s="593"/>
      <c r="ULL224" s="593"/>
      <c r="ULM224" s="593"/>
      <c r="ULN224" s="593"/>
      <c r="ULO224" s="593"/>
      <c r="ULP224" s="593"/>
      <c r="ULQ224" s="593"/>
      <c r="ULR224" s="593"/>
      <c r="ULS224" s="593"/>
      <c r="ULT224" s="593"/>
      <c r="ULU224" s="593"/>
      <c r="ULV224" s="593"/>
      <c r="ULW224" s="593"/>
      <c r="ULX224" s="593"/>
      <c r="ULY224" s="593"/>
      <c r="ULZ224" s="593"/>
      <c r="UMA224" s="593"/>
      <c r="UMB224" s="593"/>
      <c r="UMC224" s="593"/>
      <c r="UMD224" s="593"/>
      <c r="UME224" s="593"/>
      <c r="UMF224" s="593"/>
      <c r="UMG224" s="593"/>
      <c r="UMH224" s="593"/>
      <c r="UMI224" s="593"/>
      <c r="UMJ224" s="593"/>
      <c r="UMK224" s="593"/>
      <c r="UML224" s="593"/>
      <c r="UMM224" s="593"/>
      <c r="UMN224" s="593"/>
      <c r="UMO224" s="593"/>
      <c r="UMP224" s="593"/>
      <c r="UMQ224" s="593"/>
      <c r="UMR224" s="593"/>
      <c r="UMS224" s="593"/>
      <c r="UMT224" s="593"/>
      <c r="UMU224" s="593"/>
      <c r="UMV224" s="593"/>
      <c r="UMW224" s="593"/>
      <c r="UMX224" s="593"/>
      <c r="UMY224" s="593"/>
      <c r="UMZ224" s="593"/>
      <c r="UNA224" s="593"/>
      <c r="UNB224" s="593"/>
      <c r="UNC224" s="593"/>
      <c r="UND224" s="593"/>
      <c r="UNE224" s="593"/>
      <c r="UNF224" s="593"/>
      <c r="UNG224" s="593"/>
      <c r="UNH224" s="593"/>
      <c r="UNI224" s="593"/>
      <c r="UNJ224" s="593"/>
      <c r="UNK224" s="593"/>
      <c r="UNL224" s="593"/>
      <c r="UNM224" s="593"/>
      <c r="UNN224" s="593"/>
      <c r="UNO224" s="593"/>
      <c r="UNP224" s="593"/>
      <c r="UNQ224" s="593"/>
      <c r="UNR224" s="593"/>
      <c r="UNS224" s="593"/>
      <c r="UNT224" s="593"/>
      <c r="UNU224" s="593"/>
      <c r="UNV224" s="593"/>
      <c r="UNW224" s="593"/>
      <c r="UNX224" s="593"/>
      <c r="UNY224" s="593"/>
      <c r="UNZ224" s="593"/>
      <c r="UOA224" s="593"/>
      <c r="UOB224" s="593"/>
      <c r="UOC224" s="593"/>
      <c r="UOD224" s="593"/>
      <c r="UOE224" s="593"/>
      <c r="UOF224" s="593"/>
      <c r="UOG224" s="593"/>
      <c r="UOH224" s="593"/>
      <c r="UOI224" s="593"/>
      <c r="UOJ224" s="593"/>
      <c r="UOK224" s="593"/>
      <c r="UOL224" s="593"/>
      <c r="UOM224" s="593"/>
      <c r="UON224" s="593"/>
      <c r="UOO224" s="593"/>
      <c r="UOP224" s="593"/>
      <c r="UOQ224" s="593"/>
      <c r="UOR224" s="593"/>
      <c r="UOS224" s="593"/>
      <c r="UOT224" s="593"/>
      <c r="UOU224" s="593"/>
      <c r="UOV224" s="593"/>
      <c r="UOW224" s="593"/>
      <c r="UOX224" s="593"/>
      <c r="UOY224" s="593"/>
      <c r="UOZ224" s="593"/>
      <c r="UPA224" s="593"/>
      <c r="UPB224" s="593"/>
      <c r="UPC224" s="593"/>
      <c r="UPD224" s="593"/>
      <c r="UPE224" s="593"/>
      <c r="UPF224" s="593"/>
      <c r="UPG224" s="593"/>
      <c r="UPH224" s="593"/>
      <c r="UPI224" s="593"/>
      <c r="UPJ224" s="593"/>
      <c r="UPK224" s="593"/>
      <c r="UPL224" s="593"/>
      <c r="UPM224" s="593"/>
      <c r="UPN224" s="593"/>
      <c r="UPO224" s="593"/>
      <c r="UPP224" s="593"/>
      <c r="UPQ224" s="593"/>
      <c r="UPR224" s="593"/>
      <c r="UPS224" s="593"/>
      <c r="UPT224" s="593"/>
      <c r="UPU224" s="593"/>
      <c r="UPV224" s="593"/>
      <c r="UPW224" s="593"/>
      <c r="UPX224" s="593"/>
      <c r="UPY224" s="593"/>
      <c r="UPZ224" s="593"/>
      <c r="UQA224" s="593"/>
      <c r="UQB224" s="593"/>
      <c r="UQC224" s="593"/>
      <c r="UQD224" s="593"/>
      <c r="UQE224" s="593"/>
      <c r="UQF224" s="593"/>
      <c r="UQG224" s="593"/>
      <c r="UQH224" s="593"/>
      <c r="UQI224" s="593"/>
      <c r="UQJ224" s="593"/>
      <c r="UQK224" s="593"/>
      <c r="UQL224" s="593"/>
      <c r="UQM224" s="593"/>
      <c r="UQN224" s="593"/>
      <c r="UQO224" s="593"/>
      <c r="UQP224" s="593"/>
      <c r="UQQ224" s="593"/>
      <c r="UQR224" s="593"/>
      <c r="UQS224" s="593"/>
      <c r="UQT224" s="593"/>
      <c r="UQU224" s="593"/>
      <c r="UQV224" s="593"/>
      <c r="UQW224" s="593"/>
      <c r="UQX224" s="593"/>
      <c r="UQY224" s="593"/>
      <c r="UQZ224" s="593"/>
      <c r="URA224" s="593"/>
      <c r="URB224" s="593"/>
      <c r="URC224" s="593"/>
      <c r="URD224" s="593"/>
      <c r="URE224" s="593"/>
      <c r="URF224" s="593"/>
      <c r="URG224" s="593"/>
      <c r="URH224" s="593"/>
      <c r="URI224" s="593"/>
      <c r="URJ224" s="593"/>
      <c r="URK224" s="593"/>
      <c r="URL224" s="593"/>
      <c r="URM224" s="593"/>
      <c r="URN224" s="593"/>
      <c r="URO224" s="593"/>
      <c r="URP224" s="593"/>
      <c r="URQ224" s="593"/>
      <c r="URR224" s="593"/>
      <c r="URS224" s="593"/>
      <c r="URT224" s="593"/>
      <c r="URU224" s="593"/>
      <c r="URV224" s="593"/>
      <c r="URW224" s="593"/>
      <c r="URX224" s="593"/>
      <c r="URY224" s="593"/>
      <c r="URZ224" s="593"/>
      <c r="USA224" s="593"/>
      <c r="USB224" s="593"/>
      <c r="USC224" s="593"/>
      <c r="USD224" s="593"/>
      <c r="USE224" s="593"/>
      <c r="USF224" s="593"/>
      <c r="USG224" s="593"/>
      <c r="USH224" s="593"/>
      <c r="USI224" s="593"/>
      <c r="USJ224" s="593"/>
      <c r="USK224" s="593"/>
      <c r="USL224" s="593"/>
      <c r="USM224" s="593"/>
      <c r="USN224" s="593"/>
      <c r="USO224" s="593"/>
      <c r="USP224" s="593"/>
      <c r="USQ224" s="593"/>
      <c r="USR224" s="593"/>
      <c r="USS224" s="593"/>
      <c r="UST224" s="593"/>
      <c r="USU224" s="593"/>
      <c r="USV224" s="593"/>
      <c r="USW224" s="593"/>
      <c r="USX224" s="593"/>
      <c r="USY224" s="593"/>
      <c r="USZ224" s="593"/>
      <c r="UTA224" s="593"/>
      <c r="UTB224" s="593"/>
      <c r="UTC224" s="593"/>
      <c r="UTD224" s="593"/>
      <c r="UTE224" s="593"/>
      <c r="UTF224" s="593"/>
      <c r="UTG224" s="593"/>
      <c r="UTH224" s="593"/>
      <c r="UTI224" s="593"/>
      <c r="UTJ224" s="593"/>
      <c r="UTK224" s="593"/>
      <c r="UTL224" s="593"/>
      <c r="UTM224" s="593"/>
      <c r="UTN224" s="593"/>
      <c r="UTO224" s="593"/>
      <c r="UTP224" s="593"/>
      <c r="UTQ224" s="593"/>
      <c r="UTR224" s="593"/>
      <c r="UTS224" s="593"/>
      <c r="UTT224" s="593"/>
      <c r="UTU224" s="593"/>
      <c r="UTV224" s="593"/>
      <c r="UTW224" s="593"/>
      <c r="UTX224" s="593"/>
      <c r="UTY224" s="593"/>
      <c r="UTZ224" s="593"/>
      <c r="UUA224" s="593"/>
      <c r="UUB224" s="593"/>
      <c r="UUC224" s="593"/>
      <c r="UUD224" s="593"/>
      <c r="UUE224" s="593"/>
      <c r="UUF224" s="593"/>
      <c r="UUG224" s="593"/>
      <c r="UUH224" s="593"/>
      <c r="UUI224" s="593"/>
      <c r="UUJ224" s="593"/>
      <c r="UUK224" s="593"/>
      <c r="UUL224" s="593"/>
      <c r="UUM224" s="593"/>
      <c r="UUN224" s="593"/>
      <c r="UUO224" s="593"/>
      <c r="UUP224" s="593"/>
      <c r="UUQ224" s="593"/>
      <c r="UUR224" s="593"/>
      <c r="UUS224" s="593"/>
      <c r="UUT224" s="593"/>
      <c r="UUU224" s="593"/>
      <c r="UUV224" s="593"/>
      <c r="UUW224" s="593"/>
      <c r="UUX224" s="593"/>
      <c r="UUY224" s="593"/>
      <c r="UUZ224" s="593"/>
      <c r="UVA224" s="593"/>
      <c r="UVB224" s="593"/>
      <c r="UVC224" s="593"/>
      <c r="UVD224" s="593"/>
      <c r="UVE224" s="593"/>
      <c r="UVF224" s="593"/>
      <c r="UVG224" s="593"/>
      <c r="UVH224" s="593"/>
      <c r="UVI224" s="593"/>
      <c r="UVJ224" s="593"/>
      <c r="UVK224" s="593"/>
      <c r="UVL224" s="593"/>
      <c r="UVM224" s="593"/>
      <c r="UVN224" s="593"/>
      <c r="UVO224" s="593"/>
      <c r="UVP224" s="593"/>
      <c r="UVQ224" s="593"/>
      <c r="UVR224" s="593"/>
      <c r="UVS224" s="593"/>
      <c r="UVT224" s="593"/>
      <c r="UVU224" s="593"/>
      <c r="UVV224" s="593"/>
      <c r="UVW224" s="593"/>
      <c r="UVX224" s="593"/>
      <c r="UVY224" s="593"/>
      <c r="UVZ224" s="593"/>
      <c r="UWA224" s="593"/>
      <c r="UWB224" s="593"/>
      <c r="UWC224" s="593"/>
      <c r="UWD224" s="593"/>
      <c r="UWE224" s="593"/>
      <c r="UWF224" s="593"/>
      <c r="UWG224" s="593"/>
      <c r="UWH224" s="593"/>
      <c r="UWI224" s="593"/>
      <c r="UWJ224" s="593"/>
      <c r="UWK224" s="593"/>
      <c r="UWL224" s="593"/>
      <c r="UWM224" s="593"/>
      <c r="UWN224" s="593"/>
      <c r="UWO224" s="593"/>
      <c r="UWP224" s="593"/>
      <c r="UWQ224" s="593"/>
      <c r="UWR224" s="593"/>
      <c r="UWS224" s="593"/>
      <c r="UWT224" s="593"/>
      <c r="UWU224" s="593"/>
      <c r="UWV224" s="593"/>
      <c r="UWW224" s="593"/>
      <c r="UWX224" s="593"/>
      <c r="UWY224" s="593"/>
      <c r="UWZ224" s="593"/>
      <c r="UXA224" s="593"/>
      <c r="UXB224" s="593"/>
      <c r="UXC224" s="593"/>
      <c r="UXD224" s="593"/>
      <c r="UXE224" s="593"/>
      <c r="UXF224" s="593"/>
      <c r="UXG224" s="593"/>
      <c r="UXH224" s="593"/>
      <c r="UXI224" s="593"/>
      <c r="UXJ224" s="593"/>
      <c r="UXK224" s="593"/>
      <c r="UXL224" s="593"/>
      <c r="UXM224" s="593"/>
      <c r="UXN224" s="593"/>
      <c r="UXO224" s="593"/>
      <c r="UXP224" s="593"/>
      <c r="UXQ224" s="593"/>
      <c r="UXR224" s="593"/>
      <c r="UXS224" s="593"/>
      <c r="UXT224" s="593"/>
      <c r="UXU224" s="593"/>
      <c r="UXV224" s="593"/>
      <c r="UXW224" s="593"/>
      <c r="UXX224" s="593"/>
      <c r="UXY224" s="593"/>
      <c r="UXZ224" s="593"/>
      <c r="UYA224" s="593"/>
      <c r="UYB224" s="593"/>
      <c r="UYC224" s="593"/>
      <c r="UYD224" s="593"/>
      <c r="UYE224" s="593"/>
      <c r="UYF224" s="593"/>
      <c r="UYG224" s="593"/>
      <c r="UYH224" s="593"/>
      <c r="UYI224" s="593"/>
      <c r="UYJ224" s="593"/>
      <c r="UYK224" s="593"/>
      <c r="UYL224" s="593"/>
      <c r="UYM224" s="593"/>
      <c r="UYN224" s="593"/>
      <c r="UYO224" s="593"/>
      <c r="UYP224" s="593"/>
      <c r="UYQ224" s="593"/>
      <c r="UYR224" s="593"/>
      <c r="UYS224" s="593"/>
      <c r="UYT224" s="593"/>
      <c r="UYU224" s="593"/>
      <c r="UYV224" s="593"/>
      <c r="UYW224" s="593"/>
      <c r="UYX224" s="593"/>
      <c r="UYY224" s="593"/>
      <c r="UYZ224" s="593"/>
      <c r="UZA224" s="593"/>
      <c r="UZB224" s="593"/>
      <c r="UZC224" s="593"/>
      <c r="UZD224" s="593"/>
      <c r="UZE224" s="593"/>
      <c r="UZF224" s="593"/>
      <c r="UZG224" s="593"/>
      <c r="UZH224" s="593"/>
      <c r="UZI224" s="593"/>
      <c r="UZJ224" s="593"/>
      <c r="UZK224" s="593"/>
      <c r="UZL224" s="593"/>
      <c r="UZM224" s="593"/>
      <c r="UZN224" s="593"/>
      <c r="UZO224" s="593"/>
      <c r="UZP224" s="593"/>
      <c r="UZQ224" s="593"/>
      <c r="UZR224" s="593"/>
      <c r="UZS224" s="593"/>
      <c r="UZT224" s="593"/>
      <c r="UZU224" s="593"/>
      <c r="UZV224" s="593"/>
      <c r="UZW224" s="593"/>
      <c r="UZX224" s="593"/>
      <c r="UZY224" s="593"/>
      <c r="UZZ224" s="593"/>
      <c r="VAA224" s="593"/>
      <c r="VAB224" s="593"/>
      <c r="VAC224" s="593"/>
      <c r="VAD224" s="593"/>
      <c r="VAE224" s="593"/>
      <c r="VAF224" s="593"/>
      <c r="VAG224" s="593"/>
      <c r="VAH224" s="593"/>
      <c r="VAI224" s="593"/>
      <c r="VAJ224" s="593"/>
      <c r="VAK224" s="593"/>
      <c r="VAL224" s="593"/>
      <c r="VAM224" s="593"/>
      <c r="VAN224" s="593"/>
      <c r="VAO224" s="593"/>
      <c r="VAP224" s="593"/>
      <c r="VAQ224" s="593"/>
      <c r="VAR224" s="593"/>
      <c r="VAS224" s="593"/>
      <c r="VAT224" s="593"/>
      <c r="VAU224" s="593"/>
      <c r="VAV224" s="593"/>
      <c r="VAW224" s="593"/>
      <c r="VAX224" s="593"/>
      <c r="VAY224" s="593"/>
      <c r="VAZ224" s="593"/>
      <c r="VBA224" s="593"/>
      <c r="VBB224" s="593"/>
      <c r="VBC224" s="593"/>
      <c r="VBD224" s="593"/>
      <c r="VBE224" s="593"/>
      <c r="VBF224" s="593"/>
      <c r="VBG224" s="593"/>
      <c r="VBH224" s="593"/>
      <c r="VBI224" s="593"/>
      <c r="VBJ224" s="593"/>
      <c r="VBK224" s="593"/>
      <c r="VBL224" s="593"/>
      <c r="VBM224" s="593"/>
      <c r="VBN224" s="593"/>
      <c r="VBO224" s="593"/>
      <c r="VBP224" s="593"/>
      <c r="VBQ224" s="593"/>
      <c r="VBR224" s="593"/>
      <c r="VBS224" s="593"/>
      <c r="VBT224" s="593"/>
      <c r="VBU224" s="593"/>
      <c r="VBV224" s="593"/>
      <c r="VBW224" s="593"/>
      <c r="VBX224" s="593"/>
      <c r="VBY224" s="593"/>
      <c r="VBZ224" s="593"/>
      <c r="VCA224" s="593"/>
      <c r="VCB224" s="593"/>
      <c r="VCC224" s="593"/>
      <c r="VCD224" s="593"/>
      <c r="VCE224" s="593"/>
      <c r="VCF224" s="593"/>
      <c r="VCG224" s="593"/>
      <c r="VCH224" s="593"/>
      <c r="VCI224" s="593"/>
      <c r="VCJ224" s="593"/>
      <c r="VCK224" s="593"/>
      <c r="VCL224" s="593"/>
      <c r="VCM224" s="593"/>
      <c r="VCN224" s="593"/>
      <c r="VCO224" s="593"/>
      <c r="VCP224" s="593"/>
      <c r="VCQ224" s="593"/>
      <c r="VCR224" s="593"/>
      <c r="VCS224" s="593"/>
      <c r="VCT224" s="593"/>
      <c r="VCU224" s="593"/>
      <c r="VCV224" s="593"/>
      <c r="VCW224" s="593"/>
      <c r="VCX224" s="593"/>
      <c r="VCY224" s="593"/>
      <c r="VCZ224" s="593"/>
      <c r="VDA224" s="593"/>
      <c r="VDB224" s="593"/>
      <c r="VDC224" s="593"/>
      <c r="VDD224" s="593"/>
      <c r="VDE224" s="593"/>
      <c r="VDF224" s="593"/>
      <c r="VDG224" s="593"/>
      <c r="VDH224" s="593"/>
      <c r="VDI224" s="593"/>
      <c r="VDJ224" s="593"/>
      <c r="VDK224" s="593"/>
      <c r="VDL224" s="593"/>
      <c r="VDM224" s="593"/>
      <c r="VDN224" s="593"/>
      <c r="VDO224" s="593"/>
      <c r="VDP224" s="593"/>
      <c r="VDQ224" s="593"/>
      <c r="VDR224" s="593"/>
      <c r="VDS224" s="593"/>
      <c r="VDT224" s="593"/>
      <c r="VDU224" s="593"/>
      <c r="VDV224" s="593"/>
      <c r="VDW224" s="593"/>
      <c r="VDX224" s="593"/>
      <c r="VDY224" s="593"/>
      <c r="VDZ224" s="593"/>
      <c r="VEA224" s="593"/>
      <c r="VEB224" s="593"/>
      <c r="VEC224" s="593"/>
      <c r="VED224" s="593"/>
      <c r="VEE224" s="593"/>
      <c r="VEF224" s="593"/>
      <c r="VEG224" s="593"/>
      <c r="VEH224" s="593"/>
      <c r="VEI224" s="593"/>
      <c r="VEJ224" s="593"/>
      <c r="VEK224" s="593"/>
      <c r="VEL224" s="593"/>
      <c r="VEM224" s="593"/>
      <c r="VEN224" s="593"/>
      <c r="VEO224" s="593"/>
      <c r="VEP224" s="593"/>
      <c r="VEQ224" s="593"/>
      <c r="VER224" s="593"/>
      <c r="VES224" s="593"/>
      <c r="VET224" s="593"/>
      <c r="VEU224" s="593"/>
      <c r="VEV224" s="593"/>
      <c r="VEW224" s="593"/>
      <c r="VEX224" s="593"/>
      <c r="VEY224" s="593"/>
      <c r="VEZ224" s="593"/>
      <c r="VFA224" s="593"/>
      <c r="VFB224" s="593"/>
      <c r="VFC224" s="593"/>
      <c r="VFD224" s="593"/>
      <c r="VFE224" s="593"/>
      <c r="VFF224" s="593"/>
      <c r="VFG224" s="593"/>
      <c r="VFH224" s="593"/>
      <c r="VFI224" s="593"/>
      <c r="VFJ224" s="593"/>
      <c r="VFK224" s="593"/>
      <c r="VFL224" s="593"/>
      <c r="VFM224" s="593"/>
      <c r="VFN224" s="593"/>
      <c r="VFO224" s="593"/>
      <c r="VFP224" s="593"/>
      <c r="VFQ224" s="593"/>
      <c r="VFR224" s="593"/>
      <c r="VFS224" s="593"/>
      <c r="VFT224" s="593"/>
      <c r="VFU224" s="593"/>
      <c r="VFV224" s="593"/>
      <c r="VFW224" s="593"/>
      <c r="VFX224" s="593"/>
      <c r="VFY224" s="593"/>
      <c r="VFZ224" s="593"/>
      <c r="VGA224" s="593"/>
      <c r="VGB224" s="593"/>
      <c r="VGC224" s="593"/>
      <c r="VGD224" s="593"/>
      <c r="VGE224" s="593"/>
      <c r="VGF224" s="593"/>
      <c r="VGG224" s="593"/>
      <c r="VGH224" s="593"/>
      <c r="VGI224" s="593"/>
      <c r="VGJ224" s="593"/>
      <c r="VGK224" s="593"/>
      <c r="VGL224" s="593"/>
      <c r="VGM224" s="593"/>
      <c r="VGN224" s="593"/>
      <c r="VGO224" s="593"/>
      <c r="VGP224" s="593"/>
      <c r="VGQ224" s="593"/>
      <c r="VGR224" s="593"/>
      <c r="VGS224" s="593"/>
      <c r="VGT224" s="593"/>
      <c r="VGU224" s="593"/>
      <c r="VGV224" s="593"/>
      <c r="VGW224" s="593"/>
      <c r="VGX224" s="593"/>
      <c r="VGY224" s="593"/>
      <c r="VGZ224" s="593"/>
      <c r="VHA224" s="593"/>
      <c r="VHB224" s="593"/>
      <c r="VHC224" s="593"/>
      <c r="VHD224" s="593"/>
      <c r="VHE224" s="593"/>
      <c r="VHF224" s="593"/>
      <c r="VHG224" s="593"/>
      <c r="VHH224" s="593"/>
      <c r="VHI224" s="593"/>
      <c r="VHJ224" s="593"/>
      <c r="VHK224" s="593"/>
      <c r="VHL224" s="593"/>
      <c r="VHM224" s="593"/>
      <c r="VHN224" s="593"/>
      <c r="VHO224" s="593"/>
      <c r="VHP224" s="593"/>
      <c r="VHQ224" s="593"/>
      <c r="VHR224" s="593"/>
      <c r="VHS224" s="593"/>
      <c r="VHT224" s="593"/>
      <c r="VHU224" s="593"/>
      <c r="VHV224" s="593"/>
      <c r="VHW224" s="593"/>
      <c r="VHX224" s="593"/>
      <c r="VHY224" s="593"/>
      <c r="VHZ224" s="593"/>
      <c r="VIA224" s="593"/>
      <c r="VIB224" s="593"/>
      <c r="VIC224" s="593"/>
      <c r="VID224" s="593"/>
      <c r="VIE224" s="593"/>
      <c r="VIF224" s="593"/>
      <c r="VIG224" s="593"/>
      <c r="VIH224" s="593"/>
      <c r="VII224" s="593"/>
      <c r="VIJ224" s="593"/>
      <c r="VIK224" s="593"/>
      <c r="VIL224" s="593"/>
      <c r="VIM224" s="593"/>
      <c r="VIN224" s="593"/>
      <c r="VIO224" s="593"/>
      <c r="VIP224" s="593"/>
      <c r="VIQ224" s="593"/>
      <c r="VIR224" s="593"/>
      <c r="VIS224" s="593"/>
      <c r="VIT224" s="593"/>
      <c r="VIU224" s="593"/>
      <c r="VIV224" s="593"/>
      <c r="VIW224" s="593"/>
      <c r="VIX224" s="593"/>
      <c r="VIY224" s="593"/>
      <c r="VIZ224" s="593"/>
      <c r="VJA224" s="593"/>
      <c r="VJB224" s="593"/>
      <c r="VJC224" s="593"/>
      <c r="VJD224" s="593"/>
      <c r="VJE224" s="593"/>
      <c r="VJF224" s="593"/>
      <c r="VJG224" s="593"/>
      <c r="VJH224" s="593"/>
      <c r="VJI224" s="593"/>
      <c r="VJJ224" s="593"/>
      <c r="VJK224" s="593"/>
      <c r="VJL224" s="593"/>
      <c r="VJM224" s="593"/>
      <c r="VJN224" s="593"/>
      <c r="VJO224" s="593"/>
      <c r="VJP224" s="593"/>
      <c r="VJQ224" s="593"/>
      <c r="VJR224" s="593"/>
      <c r="VJS224" s="593"/>
      <c r="VJT224" s="593"/>
      <c r="VJU224" s="593"/>
      <c r="VJV224" s="593"/>
      <c r="VJW224" s="593"/>
      <c r="VJX224" s="593"/>
      <c r="VJY224" s="593"/>
      <c r="VJZ224" s="593"/>
      <c r="VKA224" s="593"/>
      <c r="VKB224" s="593"/>
      <c r="VKC224" s="593"/>
      <c r="VKD224" s="593"/>
      <c r="VKE224" s="593"/>
      <c r="VKF224" s="593"/>
      <c r="VKG224" s="593"/>
      <c r="VKH224" s="593"/>
      <c r="VKI224" s="593"/>
      <c r="VKJ224" s="593"/>
      <c r="VKK224" s="593"/>
      <c r="VKL224" s="593"/>
      <c r="VKM224" s="593"/>
      <c r="VKN224" s="593"/>
      <c r="VKO224" s="593"/>
      <c r="VKP224" s="593"/>
      <c r="VKQ224" s="593"/>
      <c r="VKR224" s="593"/>
      <c r="VKS224" s="593"/>
      <c r="VKT224" s="593"/>
      <c r="VKU224" s="593"/>
      <c r="VKV224" s="593"/>
      <c r="VKW224" s="593"/>
      <c r="VKX224" s="593"/>
      <c r="VKY224" s="593"/>
      <c r="VKZ224" s="593"/>
      <c r="VLA224" s="593"/>
      <c r="VLB224" s="593"/>
      <c r="VLC224" s="593"/>
      <c r="VLD224" s="593"/>
      <c r="VLE224" s="593"/>
      <c r="VLF224" s="593"/>
      <c r="VLG224" s="593"/>
      <c r="VLH224" s="593"/>
      <c r="VLI224" s="593"/>
      <c r="VLJ224" s="593"/>
      <c r="VLK224" s="593"/>
      <c r="VLL224" s="593"/>
      <c r="VLM224" s="593"/>
      <c r="VLN224" s="593"/>
      <c r="VLO224" s="593"/>
      <c r="VLP224" s="593"/>
      <c r="VLQ224" s="593"/>
      <c r="VLR224" s="593"/>
      <c r="VLS224" s="593"/>
      <c r="VLT224" s="593"/>
      <c r="VLU224" s="593"/>
      <c r="VLV224" s="593"/>
      <c r="VLW224" s="593"/>
      <c r="VLX224" s="593"/>
      <c r="VLY224" s="593"/>
      <c r="VLZ224" s="593"/>
      <c r="VMA224" s="593"/>
      <c r="VMB224" s="593"/>
      <c r="VMC224" s="593"/>
      <c r="VMD224" s="593"/>
      <c r="VME224" s="593"/>
      <c r="VMF224" s="593"/>
      <c r="VMG224" s="593"/>
      <c r="VMH224" s="593"/>
      <c r="VMI224" s="593"/>
      <c r="VMJ224" s="593"/>
      <c r="VMK224" s="593"/>
      <c r="VML224" s="593"/>
      <c r="VMM224" s="593"/>
      <c r="VMN224" s="593"/>
      <c r="VMO224" s="593"/>
      <c r="VMP224" s="593"/>
      <c r="VMQ224" s="593"/>
      <c r="VMR224" s="593"/>
      <c r="VMS224" s="593"/>
      <c r="VMT224" s="593"/>
      <c r="VMU224" s="593"/>
      <c r="VMV224" s="593"/>
      <c r="VMW224" s="593"/>
      <c r="VMX224" s="593"/>
      <c r="VMY224" s="593"/>
      <c r="VMZ224" s="593"/>
      <c r="VNA224" s="593"/>
      <c r="VNB224" s="593"/>
      <c r="VNC224" s="593"/>
      <c r="VND224" s="593"/>
      <c r="VNE224" s="593"/>
      <c r="VNF224" s="593"/>
      <c r="VNG224" s="593"/>
      <c r="VNH224" s="593"/>
      <c r="VNI224" s="593"/>
      <c r="VNJ224" s="593"/>
      <c r="VNK224" s="593"/>
      <c r="VNL224" s="593"/>
      <c r="VNM224" s="593"/>
      <c r="VNN224" s="593"/>
      <c r="VNO224" s="593"/>
      <c r="VNP224" s="593"/>
      <c r="VNQ224" s="593"/>
      <c r="VNR224" s="593"/>
      <c r="VNS224" s="593"/>
      <c r="VNT224" s="593"/>
      <c r="VNU224" s="593"/>
      <c r="VNV224" s="593"/>
      <c r="VNW224" s="593"/>
      <c r="VNX224" s="593"/>
      <c r="VNY224" s="593"/>
      <c r="VNZ224" s="593"/>
      <c r="VOA224" s="593"/>
      <c r="VOB224" s="593"/>
      <c r="VOC224" s="593"/>
      <c r="VOD224" s="593"/>
      <c r="VOE224" s="593"/>
      <c r="VOF224" s="593"/>
      <c r="VOG224" s="593"/>
      <c r="VOH224" s="593"/>
      <c r="VOI224" s="593"/>
      <c r="VOJ224" s="593"/>
      <c r="VOK224" s="593"/>
      <c r="VOL224" s="593"/>
      <c r="VOM224" s="593"/>
      <c r="VON224" s="593"/>
      <c r="VOO224" s="593"/>
      <c r="VOP224" s="593"/>
      <c r="VOQ224" s="593"/>
      <c r="VOR224" s="593"/>
      <c r="VOS224" s="593"/>
      <c r="VOT224" s="593"/>
      <c r="VOU224" s="593"/>
      <c r="VOV224" s="593"/>
      <c r="VOW224" s="593"/>
      <c r="VOX224" s="593"/>
      <c r="VOY224" s="593"/>
      <c r="VOZ224" s="593"/>
      <c r="VPA224" s="593"/>
      <c r="VPB224" s="593"/>
      <c r="VPC224" s="593"/>
      <c r="VPD224" s="593"/>
      <c r="VPE224" s="593"/>
      <c r="VPF224" s="593"/>
      <c r="VPG224" s="593"/>
      <c r="VPH224" s="593"/>
      <c r="VPI224" s="593"/>
      <c r="VPJ224" s="593"/>
      <c r="VPK224" s="593"/>
      <c r="VPL224" s="593"/>
      <c r="VPM224" s="593"/>
      <c r="VPN224" s="593"/>
      <c r="VPO224" s="593"/>
      <c r="VPP224" s="593"/>
      <c r="VPQ224" s="593"/>
      <c r="VPR224" s="593"/>
      <c r="VPS224" s="593"/>
      <c r="VPT224" s="593"/>
      <c r="VPU224" s="593"/>
      <c r="VPV224" s="593"/>
      <c r="VPW224" s="593"/>
      <c r="VPX224" s="593"/>
      <c r="VPY224" s="593"/>
      <c r="VPZ224" s="593"/>
      <c r="VQA224" s="593"/>
      <c r="VQB224" s="593"/>
      <c r="VQC224" s="593"/>
      <c r="VQD224" s="593"/>
      <c r="VQE224" s="593"/>
      <c r="VQF224" s="593"/>
      <c r="VQG224" s="593"/>
      <c r="VQH224" s="593"/>
      <c r="VQI224" s="593"/>
      <c r="VQJ224" s="593"/>
      <c r="VQK224" s="593"/>
      <c r="VQL224" s="593"/>
      <c r="VQM224" s="593"/>
      <c r="VQN224" s="593"/>
      <c r="VQO224" s="593"/>
      <c r="VQP224" s="593"/>
      <c r="VQQ224" s="593"/>
      <c r="VQR224" s="593"/>
      <c r="VQS224" s="593"/>
      <c r="VQT224" s="593"/>
      <c r="VQU224" s="593"/>
      <c r="VQV224" s="593"/>
      <c r="VQW224" s="593"/>
      <c r="VQX224" s="593"/>
      <c r="VQY224" s="593"/>
      <c r="VQZ224" s="593"/>
      <c r="VRA224" s="593"/>
      <c r="VRB224" s="593"/>
      <c r="VRC224" s="593"/>
      <c r="VRD224" s="593"/>
      <c r="VRE224" s="593"/>
      <c r="VRF224" s="593"/>
      <c r="VRG224" s="593"/>
      <c r="VRH224" s="593"/>
      <c r="VRI224" s="593"/>
      <c r="VRJ224" s="593"/>
      <c r="VRK224" s="593"/>
      <c r="VRL224" s="593"/>
      <c r="VRM224" s="593"/>
      <c r="VRN224" s="593"/>
      <c r="VRO224" s="593"/>
      <c r="VRP224" s="593"/>
      <c r="VRQ224" s="593"/>
      <c r="VRR224" s="593"/>
      <c r="VRS224" s="593"/>
      <c r="VRT224" s="593"/>
      <c r="VRU224" s="593"/>
      <c r="VRV224" s="593"/>
      <c r="VRW224" s="593"/>
      <c r="VRX224" s="593"/>
      <c r="VRY224" s="593"/>
      <c r="VRZ224" s="593"/>
      <c r="VSA224" s="593"/>
      <c r="VSB224" s="593"/>
      <c r="VSC224" s="593"/>
      <c r="VSD224" s="593"/>
      <c r="VSE224" s="593"/>
      <c r="VSF224" s="593"/>
      <c r="VSG224" s="593"/>
      <c r="VSH224" s="593"/>
      <c r="VSI224" s="593"/>
      <c r="VSJ224" s="593"/>
      <c r="VSK224" s="593"/>
      <c r="VSL224" s="593"/>
      <c r="VSM224" s="593"/>
      <c r="VSN224" s="593"/>
      <c r="VSO224" s="593"/>
      <c r="VSP224" s="593"/>
      <c r="VSQ224" s="593"/>
      <c r="VSR224" s="593"/>
      <c r="VSS224" s="593"/>
      <c r="VST224" s="593"/>
      <c r="VSU224" s="593"/>
      <c r="VSV224" s="593"/>
      <c r="VSW224" s="593"/>
      <c r="VSX224" s="593"/>
      <c r="VSY224" s="593"/>
      <c r="VSZ224" s="593"/>
      <c r="VTA224" s="593"/>
      <c r="VTB224" s="593"/>
      <c r="VTC224" s="593"/>
      <c r="VTD224" s="593"/>
      <c r="VTE224" s="593"/>
      <c r="VTF224" s="593"/>
      <c r="VTG224" s="593"/>
      <c r="VTH224" s="593"/>
      <c r="VTI224" s="593"/>
      <c r="VTJ224" s="593"/>
      <c r="VTK224" s="593"/>
      <c r="VTL224" s="593"/>
      <c r="VTM224" s="593"/>
      <c r="VTN224" s="593"/>
      <c r="VTO224" s="593"/>
      <c r="VTP224" s="593"/>
      <c r="VTQ224" s="593"/>
      <c r="VTR224" s="593"/>
      <c r="VTS224" s="593"/>
      <c r="VTT224" s="593"/>
      <c r="VTU224" s="593"/>
      <c r="VTV224" s="593"/>
      <c r="VTW224" s="593"/>
      <c r="VTX224" s="593"/>
      <c r="VTY224" s="593"/>
      <c r="VTZ224" s="593"/>
      <c r="VUA224" s="593"/>
      <c r="VUB224" s="593"/>
      <c r="VUC224" s="593"/>
      <c r="VUD224" s="593"/>
      <c r="VUE224" s="593"/>
      <c r="VUF224" s="593"/>
      <c r="VUG224" s="593"/>
      <c r="VUH224" s="593"/>
      <c r="VUI224" s="593"/>
      <c r="VUJ224" s="593"/>
      <c r="VUK224" s="593"/>
      <c r="VUL224" s="593"/>
      <c r="VUM224" s="593"/>
      <c r="VUN224" s="593"/>
      <c r="VUO224" s="593"/>
      <c r="VUP224" s="593"/>
      <c r="VUQ224" s="593"/>
      <c r="VUR224" s="593"/>
      <c r="VUS224" s="593"/>
      <c r="VUT224" s="593"/>
      <c r="VUU224" s="593"/>
      <c r="VUV224" s="593"/>
      <c r="VUW224" s="593"/>
      <c r="VUX224" s="593"/>
      <c r="VUY224" s="593"/>
      <c r="VUZ224" s="593"/>
      <c r="VVA224" s="593"/>
      <c r="VVB224" s="593"/>
      <c r="VVC224" s="593"/>
      <c r="VVD224" s="593"/>
      <c r="VVE224" s="593"/>
      <c r="VVF224" s="593"/>
      <c r="VVG224" s="593"/>
      <c r="VVH224" s="593"/>
      <c r="VVI224" s="593"/>
      <c r="VVJ224" s="593"/>
      <c r="VVK224" s="593"/>
      <c r="VVL224" s="593"/>
      <c r="VVM224" s="593"/>
      <c r="VVN224" s="593"/>
      <c r="VVO224" s="593"/>
      <c r="VVP224" s="593"/>
      <c r="VVQ224" s="593"/>
      <c r="VVR224" s="593"/>
      <c r="VVS224" s="593"/>
      <c r="VVT224" s="593"/>
      <c r="VVU224" s="593"/>
      <c r="VVV224" s="593"/>
      <c r="VVW224" s="593"/>
      <c r="VVX224" s="593"/>
      <c r="VVY224" s="593"/>
      <c r="VVZ224" s="593"/>
      <c r="VWA224" s="593"/>
      <c r="VWB224" s="593"/>
      <c r="VWC224" s="593"/>
      <c r="VWD224" s="593"/>
      <c r="VWE224" s="593"/>
      <c r="VWF224" s="593"/>
      <c r="VWG224" s="593"/>
      <c r="VWH224" s="593"/>
      <c r="VWI224" s="593"/>
      <c r="VWJ224" s="593"/>
      <c r="VWK224" s="593"/>
      <c r="VWL224" s="593"/>
      <c r="VWM224" s="593"/>
      <c r="VWN224" s="593"/>
      <c r="VWO224" s="593"/>
      <c r="VWP224" s="593"/>
      <c r="VWQ224" s="593"/>
      <c r="VWR224" s="593"/>
      <c r="VWS224" s="593"/>
      <c r="VWT224" s="593"/>
      <c r="VWU224" s="593"/>
      <c r="VWV224" s="593"/>
      <c r="VWW224" s="593"/>
      <c r="VWX224" s="593"/>
      <c r="VWY224" s="593"/>
      <c r="VWZ224" s="593"/>
      <c r="VXA224" s="593"/>
      <c r="VXB224" s="593"/>
      <c r="VXC224" s="593"/>
      <c r="VXD224" s="593"/>
      <c r="VXE224" s="593"/>
      <c r="VXF224" s="593"/>
      <c r="VXG224" s="593"/>
      <c r="VXH224" s="593"/>
      <c r="VXI224" s="593"/>
      <c r="VXJ224" s="593"/>
      <c r="VXK224" s="593"/>
      <c r="VXL224" s="593"/>
      <c r="VXM224" s="593"/>
      <c r="VXN224" s="593"/>
      <c r="VXO224" s="593"/>
      <c r="VXP224" s="593"/>
      <c r="VXQ224" s="593"/>
      <c r="VXR224" s="593"/>
      <c r="VXS224" s="593"/>
      <c r="VXT224" s="593"/>
      <c r="VXU224" s="593"/>
      <c r="VXV224" s="593"/>
      <c r="VXW224" s="593"/>
      <c r="VXX224" s="593"/>
      <c r="VXY224" s="593"/>
      <c r="VXZ224" s="593"/>
      <c r="VYA224" s="593"/>
      <c r="VYB224" s="593"/>
      <c r="VYC224" s="593"/>
      <c r="VYD224" s="593"/>
      <c r="VYE224" s="593"/>
      <c r="VYF224" s="593"/>
      <c r="VYG224" s="593"/>
      <c r="VYH224" s="593"/>
      <c r="VYI224" s="593"/>
      <c r="VYJ224" s="593"/>
      <c r="VYK224" s="593"/>
      <c r="VYL224" s="593"/>
      <c r="VYM224" s="593"/>
      <c r="VYN224" s="593"/>
      <c r="VYO224" s="593"/>
      <c r="VYP224" s="593"/>
      <c r="VYQ224" s="593"/>
      <c r="VYR224" s="593"/>
      <c r="VYS224" s="593"/>
      <c r="VYT224" s="593"/>
      <c r="VYU224" s="593"/>
      <c r="VYV224" s="593"/>
      <c r="VYW224" s="593"/>
      <c r="VYX224" s="593"/>
      <c r="VYY224" s="593"/>
      <c r="VYZ224" s="593"/>
      <c r="VZA224" s="593"/>
      <c r="VZB224" s="593"/>
      <c r="VZC224" s="593"/>
      <c r="VZD224" s="593"/>
      <c r="VZE224" s="593"/>
      <c r="VZF224" s="593"/>
      <c r="VZG224" s="593"/>
      <c r="VZH224" s="593"/>
      <c r="VZI224" s="593"/>
      <c r="VZJ224" s="593"/>
      <c r="VZK224" s="593"/>
      <c r="VZL224" s="593"/>
      <c r="VZM224" s="593"/>
      <c r="VZN224" s="593"/>
      <c r="VZO224" s="593"/>
      <c r="VZP224" s="593"/>
      <c r="VZQ224" s="593"/>
      <c r="VZR224" s="593"/>
      <c r="VZS224" s="593"/>
      <c r="VZT224" s="593"/>
      <c r="VZU224" s="593"/>
      <c r="VZV224" s="593"/>
      <c r="VZW224" s="593"/>
      <c r="VZX224" s="593"/>
      <c r="VZY224" s="593"/>
      <c r="VZZ224" s="593"/>
      <c r="WAA224" s="593"/>
      <c r="WAB224" s="593"/>
      <c r="WAC224" s="593"/>
      <c r="WAD224" s="593"/>
      <c r="WAE224" s="593"/>
      <c r="WAF224" s="593"/>
      <c r="WAG224" s="593"/>
      <c r="WAH224" s="593"/>
      <c r="WAI224" s="593"/>
      <c r="WAJ224" s="593"/>
      <c r="WAK224" s="593"/>
      <c r="WAL224" s="593"/>
      <c r="WAM224" s="593"/>
      <c r="WAN224" s="593"/>
      <c r="WAO224" s="593"/>
      <c r="WAP224" s="593"/>
      <c r="WAQ224" s="593"/>
      <c r="WAR224" s="593"/>
      <c r="WAS224" s="593"/>
      <c r="WAT224" s="593"/>
      <c r="WAU224" s="593"/>
      <c r="WAV224" s="593"/>
      <c r="WAW224" s="593"/>
      <c r="WAX224" s="593"/>
      <c r="WAY224" s="593"/>
      <c r="WAZ224" s="593"/>
      <c r="WBA224" s="593"/>
      <c r="WBB224" s="593"/>
      <c r="WBC224" s="593"/>
      <c r="WBD224" s="593"/>
      <c r="WBE224" s="593"/>
      <c r="WBF224" s="593"/>
      <c r="WBG224" s="593"/>
      <c r="WBH224" s="593"/>
      <c r="WBI224" s="593"/>
      <c r="WBJ224" s="593"/>
      <c r="WBK224" s="593"/>
      <c r="WBL224" s="593"/>
      <c r="WBM224" s="593"/>
      <c r="WBN224" s="593"/>
      <c r="WBO224" s="593"/>
      <c r="WBP224" s="593"/>
      <c r="WBQ224" s="593"/>
      <c r="WBR224" s="593"/>
      <c r="WBS224" s="593"/>
      <c r="WBT224" s="593"/>
      <c r="WBU224" s="593"/>
      <c r="WBV224" s="593"/>
      <c r="WBW224" s="593"/>
      <c r="WBX224" s="593"/>
      <c r="WBY224" s="593"/>
      <c r="WBZ224" s="593"/>
      <c r="WCA224" s="593"/>
      <c r="WCB224" s="593"/>
      <c r="WCC224" s="593"/>
      <c r="WCD224" s="593"/>
      <c r="WCE224" s="593"/>
      <c r="WCF224" s="593"/>
      <c r="WCG224" s="593"/>
      <c r="WCH224" s="593"/>
      <c r="WCI224" s="593"/>
      <c r="WCJ224" s="593"/>
      <c r="WCK224" s="593"/>
      <c r="WCL224" s="593"/>
      <c r="WCM224" s="593"/>
      <c r="WCN224" s="593"/>
      <c r="WCO224" s="593"/>
      <c r="WCP224" s="593"/>
      <c r="WCQ224" s="593"/>
      <c r="WCR224" s="593"/>
      <c r="WCS224" s="593"/>
      <c r="WCT224" s="593"/>
      <c r="WCU224" s="593"/>
      <c r="WCV224" s="593"/>
      <c r="WCW224" s="593"/>
      <c r="WCX224" s="593"/>
      <c r="WCY224" s="593"/>
      <c r="WCZ224" s="593"/>
      <c r="WDA224" s="593"/>
      <c r="WDB224" s="593"/>
      <c r="WDC224" s="593"/>
      <c r="WDD224" s="593"/>
      <c r="WDE224" s="593"/>
      <c r="WDF224" s="593"/>
      <c r="WDG224" s="593"/>
      <c r="WDH224" s="593"/>
      <c r="WDI224" s="593"/>
      <c r="WDJ224" s="593"/>
      <c r="WDK224" s="593"/>
      <c r="WDL224" s="593"/>
      <c r="WDM224" s="593"/>
      <c r="WDN224" s="593"/>
      <c r="WDO224" s="593"/>
      <c r="WDP224" s="593"/>
      <c r="WDQ224" s="593"/>
      <c r="WDR224" s="593"/>
      <c r="WDS224" s="593"/>
      <c r="WDT224" s="593"/>
      <c r="WDU224" s="593"/>
      <c r="WDV224" s="593"/>
      <c r="WDW224" s="593"/>
      <c r="WDX224" s="593"/>
      <c r="WDY224" s="593"/>
      <c r="WDZ224" s="593"/>
      <c r="WEA224" s="593"/>
      <c r="WEB224" s="593"/>
      <c r="WEC224" s="593"/>
      <c r="WED224" s="593"/>
      <c r="WEE224" s="593"/>
      <c r="WEF224" s="593"/>
      <c r="WEG224" s="593"/>
      <c r="WEH224" s="593"/>
      <c r="WEI224" s="593"/>
      <c r="WEJ224" s="593"/>
      <c r="WEK224" s="593"/>
      <c r="WEL224" s="593"/>
      <c r="WEM224" s="593"/>
      <c r="WEN224" s="593"/>
      <c r="WEO224" s="593"/>
      <c r="WEP224" s="593"/>
      <c r="WEQ224" s="593"/>
      <c r="WER224" s="593"/>
      <c r="WES224" s="593"/>
      <c r="WET224" s="593"/>
      <c r="WEU224" s="593"/>
      <c r="WEV224" s="593"/>
      <c r="WEW224" s="593"/>
      <c r="WEX224" s="593"/>
      <c r="WEY224" s="593"/>
      <c r="WEZ224" s="593"/>
      <c r="WFA224" s="593"/>
      <c r="WFB224" s="593"/>
      <c r="WFC224" s="593"/>
      <c r="WFD224" s="593"/>
      <c r="WFE224" s="593"/>
      <c r="WFF224" s="593"/>
      <c r="WFG224" s="593"/>
      <c r="WFH224" s="593"/>
      <c r="WFI224" s="593"/>
      <c r="WFJ224" s="593"/>
      <c r="WFK224" s="593"/>
      <c r="WFL224" s="593"/>
      <c r="WFM224" s="593"/>
      <c r="WFN224" s="593"/>
      <c r="WFO224" s="593"/>
      <c r="WFP224" s="593"/>
      <c r="WFQ224" s="593"/>
      <c r="WFR224" s="593"/>
      <c r="WFS224" s="593"/>
      <c r="WFT224" s="593"/>
      <c r="WFU224" s="593"/>
      <c r="WFV224" s="593"/>
      <c r="WFW224" s="593"/>
      <c r="WFX224" s="593"/>
      <c r="WFY224" s="593"/>
      <c r="WFZ224" s="593"/>
      <c r="WGA224" s="593"/>
      <c r="WGB224" s="593"/>
      <c r="WGC224" s="593"/>
      <c r="WGD224" s="593"/>
      <c r="WGE224" s="593"/>
      <c r="WGF224" s="593"/>
      <c r="WGG224" s="593"/>
      <c r="WGH224" s="593"/>
      <c r="WGI224" s="593"/>
      <c r="WGJ224" s="593"/>
      <c r="WGK224" s="593"/>
      <c r="WGL224" s="593"/>
      <c r="WGM224" s="593"/>
      <c r="WGN224" s="593"/>
      <c r="WGO224" s="593"/>
      <c r="WGP224" s="593"/>
      <c r="WGQ224" s="593"/>
      <c r="WGR224" s="593"/>
      <c r="WGS224" s="593"/>
      <c r="WGT224" s="593"/>
      <c r="WGU224" s="593"/>
      <c r="WGV224" s="593"/>
      <c r="WGW224" s="593"/>
      <c r="WGX224" s="593"/>
      <c r="WGY224" s="593"/>
      <c r="WGZ224" s="593"/>
      <c r="WHA224" s="593"/>
      <c r="WHB224" s="593"/>
      <c r="WHC224" s="593"/>
      <c r="WHD224" s="593"/>
      <c r="WHE224" s="593"/>
      <c r="WHF224" s="593"/>
      <c r="WHG224" s="593"/>
      <c r="WHH224" s="593"/>
      <c r="WHI224" s="593"/>
      <c r="WHJ224" s="593"/>
      <c r="WHK224" s="593"/>
      <c r="WHL224" s="593"/>
      <c r="WHM224" s="593"/>
      <c r="WHN224" s="593"/>
      <c r="WHO224" s="593"/>
      <c r="WHP224" s="593"/>
      <c r="WHQ224" s="593"/>
      <c r="WHR224" s="593"/>
      <c r="WHS224" s="593"/>
      <c r="WHT224" s="593"/>
      <c r="WHU224" s="593"/>
      <c r="WHV224" s="593"/>
      <c r="WHW224" s="593"/>
      <c r="WHX224" s="593"/>
      <c r="WHY224" s="593"/>
      <c r="WHZ224" s="593"/>
      <c r="WIA224" s="593"/>
      <c r="WIB224" s="593"/>
      <c r="WIC224" s="593"/>
      <c r="WID224" s="593"/>
      <c r="WIE224" s="593"/>
      <c r="WIF224" s="593"/>
      <c r="WIG224" s="593"/>
      <c r="WIH224" s="593"/>
      <c r="WII224" s="593"/>
      <c r="WIJ224" s="593"/>
      <c r="WIK224" s="593"/>
      <c r="WIL224" s="593"/>
      <c r="WIM224" s="593"/>
      <c r="WIN224" s="593"/>
      <c r="WIO224" s="593"/>
      <c r="WIP224" s="593"/>
      <c r="WIQ224" s="593"/>
      <c r="WIR224" s="593"/>
      <c r="WIS224" s="593"/>
      <c r="WIT224" s="593"/>
      <c r="WIU224" s="593"/>
      <c r="WIV224" s="593"/>
      <c r="WIW224" s="593"/>
      <c r="WIX224" s="593"/>
      <c r="WIY224" s="593"/>
      <c r="WIZ224" s="593"/>
      <c r="WJA224" s="593"/>
      <c r="WJB224" s="593"/>
      <c r="WJC224" s="593"/>
      <c r="WJD224" s="593"/>
      <c r="WJE224" s="593"/>
      <c r="WJF224" s="593"/>
      <c r="WJG224" s="593"/>
      <c r="WJH224" s="593"/>
      <c r="WJI224" s="593"/>
      <c r="WJJ224" s="593"/>
      <c r="WJK224" s="593"/>
      <c r="WJL224" s="593"/>
      <c r="WJM224" s="593"/>
      <c r="WJN224" s="593"/>
      <c r="WJO224" s="593"/>
      <c r="WJP224" s="593"/>
      <c r="WJQ224" s="593"/>
      <c r="WJR224" s="593"/>
      <c r="WJS224" s="593"/>
      <c r="WJT224" s="593"/>
      <c r="WJU224" s="593"/>
      <c r="WJV224" s="593"/>
      <c r="WJW224" s="593"/>
      <c r="WJX224" s="593"/>
      <c r="WJY224" s="593"/>
      <c r="WJZ224" s="593"/>
      <c r="WKA224" s="593"/>
      <c r="WKB224" s="593"/>
      <c r="WKC224" s="593"/>
      <c r="WKD224" s="593"/>
      <c r="WKE224" s="593"/>
      <c r="WKF224" s="593"/>
      <c r="WKG224" s="593"/>
      <c r="WKH224" s="593"/>
      <c r="WKI224" s="593"/>
      <c r="WKJ224" s="593"/>
      <c r="WKK224" s="593"/>
      <c r="WKL224" s="593"/>
      <c r="WKM224" s="593"/>
      <c r="WKN224" s="593"/>
      <c r="WKO224" s="593"/>
      <c r="WKP224" s="593"/>
      <c r="WKQ224" s="593"/>
      <c r="WKR224" s="593"/>
      <c r="WKS224" s="593"/>
      <c r="WKT224" s="593"/>
      <c r="WKU224" s="593"/>
      <c r="WKV224" s="593"/>
      <c r="WKW224" s="593"/>
      <c r="WKX224" s="593"/>
      <c r="WKY224" s="593"/>
      <c r="WKZ224" s="593"/>
      <c r="WLA224" s="593"/>
      <c r="WLB224" s="593"/>
      <c r="WLC224" s="593"/>
      <c r="WLD224" s="593"/>
      <c r="WLE224" s="593"/>
      <c r="WLF224" s="593"/>
      <c r="WLG224" s="593"/>
      <c r="WLH224" s="593"/>
      <c r="WLI224" s="593"/>
      <c r="WLJ224" s="593"/>
      <c r="WLK224" s="593"/>
      <c r="WLL224" s="593"/>
      <c r="WLM224" s="593"/>
      <c r="WLN224" s="593"/>
      <c r="WLO224" s="593"/>
      <c r="WLP224" s="593"/>
      <c r="WLQ224" s="593"/>
      <c r="WLR224" s="593"/>
      <c r="WLS224" s="593"/>
      <c r="WLT224" s="593"/>
      <c r="WLU224" s="593"/>
      <c r="WLV224" s="593"/>
      <c r="WLW224" s="593"/>
      <c r="WLX224" s="593"/>
      <c r="WLY224" s="593"/>
      <c r="WLZ224" s="593"/>
      <c r="WMA224" s="593"/>
      <c r="WMB224" s="593"/>
      <c r="WMC224" s="593"/>
      <c r="WMD224" s="593"/>
      <c r="WME224" s="593"/>
      <c r="WMF224" s="593"/>
      <c r="WMG224" s="593"/>
      <c r="WMH224" s="593"/>
      <c r="WMI224" s="593"/>
      <c r="WMJ224" s="593"/>
      <c r="WMK224" s="593"/>
      <c r="WML224" s="593"/>
      <c r="WMM224" s="593"/>
      <c r="WMN224" s="593"/>
      <c r="WMO224" s="593"/>
      <c r="WMP224" s="593"/>
      <c r="WMQ224" s="593"/>
      <c r="WMR224" s="593"/>
      <c r="WMS224" s="593"/>
      <c r="WMT224" s="593"/>
      <c r="WMU224" s="593"/>
      <c r="WMV224" s="593"/>
      <c r="WMW224" s="593"/>
      <c r="WMX224" s="593"/>
      <c r="WMY224" s="593"/>
      <c r="WMZ224" s="593"/>
      <c r="WNA224" s="593"/>
      <c r="WNB224" s="593"/>
      <c r="WNC224" s="593"/>
      <c r="WND224" s="593"/>
      <c r="WNE224" s="593"/>
      <c r="WNF224" s="593"/>
      <c r="WNG224" s="593"/>
      <c r="WNH224" s="593"/>
      <c r="WNI224" s="593"/>
      <c r="WNJ224" s="593"/>
      <c r="WNK224" s="593"/>
      <c r="WNL224" s="593"/>
      <c r="WNM224" s="593"/>
      <c r="WNN224" s="593"/>
      <c r="WNO224" s="593"/>
      <c r="WNP224" s="593"/>
      <c r="WNQ224" s="593"/>
      <c r="WNR224" s="593"/>
      <c r="WNS224" s="593"/>
      <c r="WNT224" s="593"/>
      <c r="WNU224" s="593"/>
      <c r="WNV224" s="593"/>
      <c r="WNW224" s="593"/>
      <c r="WNX224" s="593"/>
      <c r="WNY224" s="593"/>
      <c r="WNZ224" s="593"/>
      <c r="WOA224" s="593"/>
      <c r="WOB224" s="593"/>
      <c r="WOC224" s="593"/>
      <c r="WOD224" s="593"/>
      <c r="WOE224" s="593"/>
      <c r="WOF224" s="593"/>
      <c r="WOG224" s="593"/>
      <c r="WOH224" s="593"/>
      <c r="WOI224" s="593"/>
      <c r="WOJ224" s="593"/>
      <c r="WOK224" s="593"/>
      <c r="WOL224" s="593"/>
      <c r="WOM224" s="593"/>
      <c r="WON224" s="593"/>
      <c r="WOO224" s="593"/>
      <c r="WOP224" s="593"/>
      <c r="WOQ224" s="593"/>
      <c r="WOR224" s="593"/>
      <c r="WOS224" s="593"/>
      <c r="WOT224" s="593"/>
      <c r="WOU224" s="593"/>
      <c r="WOV224" s="593"/>
      <c r="WOW224" s="593"/>
      <c r="WOX224" s="593"/>
      <c r="WOY224" s="593"/>
      <c r="WOZ224" s="593"/>
      <c r="WPA224" s="593"/>
      <c r="WPB224" s="593"/>
      <c r="WPC224" s="593"/>
      <c r="WPD224" s="593"/>
      <c r="WPE224" s="593"/>
      <c r="WPF224" s="593"/>
      <c r="WPG224" s="593"/>
      <c r="WPH224" s="593"/>
      <c r="WPI224" s="593"/>
      <c r="WPJ224" s="593"/>
      <c r="WPK224" s="593"/>
      <c r="WPL224" s="593"/>
      <c r="WPM224" s="593"/>
      <c r="WPN224" s="593"/>
      <c r="WPO224" s="593"/>
      <c r="WPP224" s="593"/>
      <c r="WPQ224" s="593"/>
      <c r="WPR224" s="593"/>
      <c r="WPS224" s="593"/>
      <c r="WPT224" s="593"/>
      <c r="WPU224" s="593"/>
      <c r="WPV224" s="593"/>
      <c r="WPW224" s="593"/>
      <c r="WPX224" s="593"/>
      <c r="WPY224" s="593"/>
      <c r="WPZ224" s="593"/>
      <c r="WQA224" s="593"/>
      <c r="WQB224" s="593"/>
      <c r="WQC224" s="593"/>
      <c r="WQD224" s="593"/>
      <c r="WQE224" s="593"/>
      <c r="WQF224" s="593"/>
      <c r="WQG224" s="593"/>
      <c r="WQH224" s="593"/>
      <c r="WQI224" s="593"/>
      <c r="WQJ224" s="593"/>
      <c r="WQK224" s="593"/>
      <c r="WQL224" s="593"/>
      <c r="WQM224" s="593"/>
      <c r="WQN224" s="593"/>
      <c r="WQO224" s="593"/>
      <c r="WQP224" s="593"/>
      <c r="WQQ224" s="593"/>
      <c r="WQR224" s="593"/>
      <c r="WQS224" s="593"/>
      <c r="WQT224" s="593"/>
      <c r="WQU224" s="593"/>
      <c r="WQV224" s="593"/>
      <c r="WQW224" s="593"/>
      <c r="WQX224" s="593"/>
      <c r="WQY224" s="593"/>
      <c r="WQZ224" s="593"/>
      <c r="WRA224" s="593"/>
      <c r="WRB224" s="593"/>
      <c r="WRC224" s="593"/>
      <c r="WRD224" s="593"/>
      <c r="WRE224" s="593"/>
      <c r="WRF224" s="593"/>
      <c r="WRG224" s="593"/>
      <c r="WRH224" s="593"/>
      <c r="WRI224" s="593"/>
      <c r="WRJ224" s="593"/>
      <c r="WRK224" s="593"/>
      <c r="WRL224" s="593"/>
      <c r="WRM224" s="593"/>
      <c r="WRN224" s="593"/>
      <c r="WRO224" s="593"/>
      <c r="WRP224" s="593"/>
      <c r="WRQ224" s="593"/>
      <c r="WRR224" s="593"/>
      <c r="WRS224" s="593"/>
      <c r="WRT224" s="593"/>
      <c r="WRU224" s="593"/>
      <c r="WRV224" s="593"/>
      <c r="WRW224" s="593"/>
      <c r="WRX224" s="593"/>
      <c r="WRY224" s="593"/>
      <c r="WRZ224" s="593"/>
      <c r="WSA224" s="593"/>
      <c r="WSB224" s="593"/>
      <c r="WSC224" s="593"/>
      <c r="WSD224" s="593"/>
      <c r="WSE224" s="593"/>
      <c r="WSF224" s="593"/>
      <c r="WSG224" s="593"/>
      <c r="WSH224" s="593"/>
      <c r="WSI224" s="593"/>
      <c r="WSJ224" s="593"/>
      <c r="WSK224" s="593"/>
      <c r="WSL224" s="593"/>
      <c r="WSM224" s="593"/>
      <c r="WSN224" s="593"/>
      <c r="WSO224" s="593"/>
      <c r="WSP224" s="593"/>
      <c r="WSQ224" s="593"/>
      <c r="WSR224" s="593"/>
      <c r="WSS224" s="593"/>
      <c r="WST224" s="593"/>
      <c r="WSU224" s="593"/>
      <c r="WSV224" s="593"/>
      <c r="WSW224" s="593"/>
      <c r="WSX224" s="593"/>
      <c r="WSY224" s="593"/>
      <c r="WSZ224" s="593"/>
      <c r="WTA224" s="593"/>
      <c r="WTB224" s="593"/>
      <c r="WTC224" s="593"/>
      <c r="WTD224" s="593"/>
      <c r="WTE224" s="593"/>
      <c r="WTF224" s="593"/>
      <c r="WTG224" s="593"/>
      <c r="WTH224" s="593"/>
      <c r="WTI224" s="593"/>
      <c r="WTJ224" s="593"/>
      <c r="WTK224" s="593"/>
      <c r="WTL224" s="593"/>
      <c r="WTM224" s="593"/>
      <c r="WTN224" s="593"/>
      <c r="WTO224" s="593"/>
      <c r="WTP224" s="593"/>
      <c r="WTQ224" s="593"/>
      <c r="WTR224" s="593"/>
      <c r="WTS224" s="593"/>
      <c r="WTT224" s="593"/>
      <c r="WTU224" s="593"/>
      <c r="WTV224" s="593"/>
      <c r="WTW224" s="593"/>
      <c r="WTX224" s="593"/>
      <c r="WTY224" s="593"/>
      <c r="WTZ224" s="593"/>
      <c r="WUA224" s="593"/>
      <c r="WUB224" s="593"/>
      <c r="WUC224" s="593"/>
      <c r="WUD224" s="593"/>
      <c r="WUE224" s="593"/>
      <c r="WUF224" s="593"/>
      <c r="WUG224" s="593"/>
      <c r="WUH224" s="593"/>
      <c r="WUI224" s="593"/>
      <c r="WUJ224" s="593"/>
      <c r="WUK224" s="593"/>
      <c r="WUL224" s="593"/>
      <c r="WUM224" s="593"/>
      <c r="WUN224" s="593"/>
      <c r="WUO224" s="593"/>
      <c r="WUP224" s="593"/>
      <c r="WUQ224" s="593"/>
      <c r="WUR224" s="593"/>
      <c r="WUS224" s="593"/>
      <c r="WUT224" s="593"/>
      <c r="WUU224" s="593"/>
      <c r="WUV224" s="593"/>
      <c r="WUW224" s="593"/>
      <c r="WUX224" s="593"/>
      <c r="WUY224" s="593"/>
      <c r="WUZ224" s="593"/>
      <c r="WVA224" s="593"/>
      <c r="WVB224" s="593"/>
      <c r="WVC224" s="593"/>
      <c r="WVD224" s="593"/>
      <c r="WVE224" s="593"/>
      <c r="WVF224" s="593"/>
      <c r="WVG224" s="593"/>
      <c r="WVH224" s="593"/>
      <c r="WVI224" s="593"/>
      <c r="WVJ224" s="593"/>
      <c r="WVK224" s="593"/>
      <c r="WVL224" s="593"/>
      <c r="WVM224" s="593"/>
      <c r="WVN224" s="593"/>
      <c r="WVO224" s="593"/>
      <c r="WVP224" s="593"/>
      <c r="WVQ224" s="593"/>
      <c r="WVR224" s="593"/>
      <c r="WVS224" s="593"/>
      <c r="WVT224" s="593"/>
      <c r="WVU224" s="593"/>
      <c r="WVV224" s="593"/>
      <c r="WVW224" s="593"/>
      <c r="WVX224" s="593"/>
      <c r="WVY224" s="593"/>
      <c r="WVZ224" s="593"/>
      <c r="WWA224" s="593"/>
      <c r="WWB224" s="593"/>
      <c r="WWC224" s="593"/>
      <c r="WWD224" s="593"/>
      <c r="WWE224" s="593"/>
      <c r="WWF224" s="593"/>
    </row>
    <row r="225" spans="1:16152" s="618" customFormat="1" ht="16.5" x14ac:dyDescent="0.25">
      <c r="A225" s="593"/>
      <c r="B225" s="778"/>
      <c r="C225" s="594"/>
      <c r="D225" s="625"/>
      <c r="E225" s="625"/>
      <c r="F225" s="4"/>
      <c r="G225" s="4"/>
      <c r="H225" s="4"/>
      <c r="I225" s="4"/>
      <c r="J225" s="263"/>
      <c r="N225" s="593"/>
      <c r="O225" s="621"/>
      <c r="P225" s="621"/>
      <c r="Q225" s="621"/>
      <c r="R225" s="621"/>
      <c r="S225" s="621"/>
      <c r="T225" s="621"/>
      <c r="U225" s="621"/>
      <c r="V225" s="621"/>
      <c r="W225" s="621"/>
      <c r="X225" s="621"/>
      <c r="Y225" s="593"/>
      <c r="Z225" s="593"/>
      <c r="AA225" s="593"/>
      <c r="AB225" s="593"/>
      <c r="AC225" s="593"/>
      <c r="AD225" s="593"/>
      <c r="AE225" s="593"/>
      <c r="AF225" s="593"/>
      <c r="AG225" s="593"/>
      <c r="AH225" s="593"/>
      <c r="AI225" s="593"/>
      <c r="AJ225" s="593"/>
      <c r="AK225" s="593"/>
      <c r="AL225" s="593"/>
      <c r="AM225" s="593"/>
      <c r="AN225" s="593"/>
      <c r="AO225" s="593"/>
      <c r="AP225" s="593"/>
      <c r="AQ225" s="593"/>
      <c r="AR225" s="593"/>
      <c r="AS225" s="593"/>
      <c r="AT225" s="593"/>
      <c r="AU225" s="593"/>
      <c r="AV225" s="593"/>
      <c r="AW225" s="593"/>
      <c r="AX225" s="593"/>
      <c r="AY225" s="593"/>
      <c r="AZ225" s="593"/>
      <c r="BA225" s="593"/>
      <c r="BB225" s="593"/>
      <c r="BC225" s="593"/>
      <c r="BD225" s="593"/>
      <c r="BE225" s="593"/>
      <c r="BF225" s="593"/>
      <c r="BG225" s="593"/>
      <c r="BH225" s="593"/>
      <c r="BI225" s="593"/>
      <c r="BJ225" s="593"/>
      <c r="BK225" s="593"/>
      <c r="BL225" s="593"/>
      <c r="BM225" s="593"/>
      <c r="BN225" s="593"/>
      <c r="BO225" s="593"/>
      <c r="BP225" s="593"/>
      <c r="BQ225" s="593"/>
      <c r="BR225" s="593"/>
      <c r="BS225" s="593"/>
      <c r="BT225" s="593"/>
      <c r="BU225" s="593"/>
      <c r="BV225" s="593"/>
      <c r="BW225" s="593"/>
      <c r="BX225" s="593"/>
      <c r="BY225" s="593"/>
      <c r="BZ225" s="593"/>
      <c r="CA225" s="593"/>
      <c r="CB225" s="593"/>
      <c r="CC225" s="593"/>
      <c r="CD225" s="593"/>
      <c r="CE225" s="593"/>
      <c r="CF225" s="593"/>
      <c r="CG225" s="593"/>
      <c r="CH225" s="593"/>
      <c r="CI225" s="593"/>
      <c r="CJ225" s="593"/>
      <c r="CK225" s="593"/>
      <c r="CL225" s="593"/>
      <c r="CM225" s="593"/>
      <c r="CN225" s="593"/>
      <c r="CO225" s="593"/>
      <c r="CP225" s="593"/>
      <c r="CQ225" s="593"/>
      <c r="CR225" s="593"/>
      <c r="CS225" s="593"/>
      <c r="CT225" s="593"/>
      <c r="CU225" s="593"/>
      <c r="CV225" s="593"/>
      <c r="CW225" s="593"/>
      <c r="CX225" s="593"/>
      <c r="CY225" s="593"/>
      <c r="CZ225" s="593"/>
      <c r="DA225" s="593"/>
      <c r="DB225" s="593"/>
      <c r="DC225" s="593"/>
      <c r="DD225" s="593"/>
      <c r="DE225" s="593"/>
      <c r="DF225" s="593"/>
      <c r="DG225" s="593"/>
      <c r="DH225" s="593"/>
      <c r="DI225" s="593"/>
      <c r="DJ225" s="593"/>
      <c r="DK225" s="593"/>
      <c r="DL225" s="593"/>
      <c r="DM225" s="593"/>
      <c r="DN225" s="593"/>
      <c r="DO225" s="593"/>
      <c r="DP225" s="593"/>
      <c r="DQ225" s="593"/>
      <c r="DR225" s="593"/>
      <c r="DS225" s="593"/>
      <c r="DT225" s="593"/>
      <c r="DU225" s="593"/>
      <c r="DV225" s="593"/>
      <c r="DW225" s="593"/>
      <c r="DX225" s="593"/>
      <c r="DY225" s="593"/>
      <c r="DZ225" s="593"/>
      <c r="EA225" s="593"/>
      <c r="EB225" s="593"/>
      <c r="EC225" s="593"/>
      <c r="ED225" s="593"/>
      <c r="EE225" s="593"/>
      <c r="EF225" s="593"/>
      <c r="EG225" s="593"/>
      <c r="EH225" s="593"/>
      <c r="EI225" s="593"/>
      <c r="EJ225" s="593"/>
      <c r="EK225" s="593"/>
      <c r="EL225" s="593"/>
      <c r="EM225" s="593"/>
      <c r="EN225" s="593"/>
      <c r="EO225" s="593"/>
      <c r="EP225" s="593"/>
      <c r="EQ225" s="593"/>
      <c r="ER225" s="593"/>
      <c r="ES225" s="593"/>
      <c r="ET225" s="593"/>
      <c r="EU225" s="593"/>
      <c r="EV225" s="593"/>
      <c r="EW225" s="593"/>
      <c r="EX225" s="593"/>
      <c r="EY225" s="593"/>
      <c r="EZ225" s="593"/>
      <c r="FA225" s="593"/>
      <c r="FB225" s="593"/>
      <c r="FC225" s="593"/>
      <c r="FD225" s="593"/>
      <c r="FE225" s="593"/>
      <c r="FF225" s="593"/>
      <c r="FG225" s="593"/>
      <c r="FH225" s="593"/>
      <c r="FI225" s="593"/>
      <c r="FJ225" s="593"/>
      <c r="FK225" s="593"/>
      <c r="FL225" s="593"/>
      <c r="FM225" s="593"/>
      <c r="FN225" s="593"/>
      <c r="FO225" s="593"/>
      <c r="FP225" s="593"/>
      <c r="FQ225" s="593"/>
      <c r="FR225" s="593"/>
      <c r="FS225" s="593"/>
      <c r="FT225" s="593"/>
      <c r="FU225" s="593"/>
      <c r="FV225" s="593"/>
      <c r="FW225" s="593"/>
      <c r="FX225" s="593"/>
      <c r="FY225" s="593"/>
      <c r="FZ225" s="593"/>
      <c r="GA225" s="593"/>
      <c r="GB225" s="593"/>
      <c r="GC225" s="593"/>
      <c r="GD225" s="593"/>
      <c r="GE225" s="593"/>
      <c r="GF225" s="593"/>
      <c r="GG225" s="593"/>
      <c r="GH225" s="593"/>
      <c r="GI225" s="593"/>
      <c r="GJ225" s="593"/>
      <c r="GK225" s="593"/>
      <c r="GL225" s="593"/>
      <c r="GM225" s="593"/>
      <c r="GN225" s="593"/>
      <c r="GO225" s="593"/>
      <c r="GP225" s="593"/>
      <c r="GQ225" s="593"/>
      <c r="GR225" s="593"/>
      <c r="GS225" s="593"/>
      <c r="GT225" s="593"/>
      <c r="GU225" s="593"/>
      <c r="GV225" s="593"/>
      <c r="GW225" s="593"/>
      <c r="GX225" s="593"/>
      <c r="GY225" s="593"/>
      <c r="GZ225" s="593"/>
      <c r="HA225" s="593"/>
      <c r="HB225" s="593"/>
      <c r="HC225" s="593"/>
      <c r="HD225" s="593"/>
      <c r="HE225" s="593"/>
      <c r="HF225" s="593"/>
      <c r="HG225" s="593"/>
      <c r="HH225" s="593"/>
      <c r="HI225" s="593"/>
      <c r="HJ225" s="593"/>
      <c r="HK225" s="593"/>
      <c r="HL225" s="593"/>
      <c r="HM225" s="593"/>
      <c r="HN225" s="593"/>
      <c r="HO225" s="593"/>
      <c r="HP225" s="593"/>
      <c r="HQ225" s="593"/>
      <c r="HR225" s="593"/>
      <c r="HS225" s="593"/>
      <c r="HT225" s="593"/>
      <c r="HU225" s="593"/>
      <c r="HV225" s="593"/>
      <c r="HW225" s="593"/>
      <c r="HX225" s="593"/>
      <c r="HY225" s="593"/>
      <c r="HZ225" s="593"/>
      <c r="IA225" s="593"/>
      <c r="IB225" s="593"/>
      <c r="IC225" s="593"/>
      <c r="ID225" s="593"/>
      <c r="IE225" s="593"/>
      <c r="IF225" s="593"/>
      <c r="IG225" s="593"/>
      <c r="IH225" s="593"/>
      <c r="II225" s="593"/>
      <c r="IJ225" s="593"/>
      <c r="IK225" s="593"/>
      <c r="IL225" s="593"/>
      <c r="IM225" s="593"/>
      <c r="IN225" s="593"/>
      <c r="IO225" s="593"/>
      <c r="IP225" s="593"/>
      <c r="IQ225" s="593"/>
      <c r="IR225" s="593"/>
      <c r="IS225" s="593"/>
      <c r="IT225" s="593"/>
      <c r="IU225" s="593"/>
      <c r="IV225" s="593"/>
      <c r="IW225" s="593"/>
      <c r="IX225" s="593"/>
      <c r="IY225" s="593"/>
      <c r="IZ225" s="593"/>
      <c r="JA225" s="593"/>
      <c r="JB225" s="593"/>
      <c r="JC225" s="593"/>
      <c r="JD225" s="593"/>
      <c r="JE225" s="593"/>
      <c r="JF225" s="593"/>
      <c r="JG225" s="593"/>
      <c r="JH225" s="593"/>
      <c r="JI225" s="593"/>
      <c r="JJ225" s="593"/>
      <c r="JK225" s="593"/>
      <c r="JL225" s="593"/>
      <c r="JM225" s="593"/>
      <c r="JN225" s="593"/>
      <c r="JO225" s="593"/>
      <c r="JP225" s="593"/>
      <c r="JQ225" s="593"/>
      <c r="JR225" s="593"/>
      <c r="JS225" s="593"/>
      <c r="JT225" s="593"/>
      <c r="JU225" s="593"/>
      <c r="JV225" s="593"/>
      <c r="JW225" s="593"/>
      <c r="JX225" s="593"/>
      <c r="JY225" s="593"/>
      <c r="JZ225" s="593"/>
      <c r="KA225" s="593"/>
      <c r="KB225" s="593"/>
      <c r="KC225" s="593"/>
      <c r="KD225" s="593"/>
      <c r="KE225" s="593"/>
      <c r="KF225" s="593"/>
      <c r="KG225" s="593"/>
      <c r="KH225" s="593"/>
      <c r="KI225" s="593"/>
      <c r="KJ225" s="593"/>
      <c r="KK225" s="593"/>
      <c r="KL225" s="593"/>
      <c r="KM225" s="593"/>
      <c r="KN225" s="593"/>
      <c r="KO225" s="593"/>
      <c r="KP225" s="593"/>
      <c r="KQ225" s="593"/>
      <c r="KR225" s="593"/>
      <c r="KS225" s="593"/>
      <c r="KT225" s="593"/>
      <c r="KU225" s="593"/>
      <c r="KV225" s="593"/>
      <c r="KW225" s="593"/>
      <c r="KX225" s="593"/>
      <c r="KY225" s="593"/>
      <c r="KZ225" s="593"/>
      <c r="LA225" s="593"/>
      <c r="LB225" s="593"/>
      <c r="LC225" s="593"/>
      <c r="LD225" s="593"/>
      <c r="LE225" s="593"/>
      <c r="LF225" s="593"/>
      <c r="LG225" s="593"/>
      <c r="LH225" s="593"/>
      <c r="LI225" s="593"/>
      <c r="LJ225" s="593"/>
      <c r="LK225" s="593"/>
      <c r="LL225" s="593"/>
      <c r="LM225" s="593"/>
      <c r="LN225" s="593"/>
      <c r="LO225" s="593"/>
      <c r="LP225" s="593"/>
      <c r="LQ225" s="593"/>
      <c r="LR225" s="593"/>
      <c r="LS225" s="593"/>
      <c r="LT225" s="593"/>
      <c r="LU225" s="593"/>
      <c r="LV225" s="593"/>
      <c r="LW225" s="593"/>
      <c r="LX225" s="593"/>
      <c r="LY225" s="593"/>
      <c r="LZ225" s="593"/>
      <c r="MA225" s="593"/>
      <c r="MB225" s="593"/>
      <c r="MC225" s="593"/>
      <c r="MD225" s="593"/>
      <c r="ME225" s="593"/>
      <c r="MF225" s="593"/>
      <c r="MG225" s="593"/>
      <c r="MH225" s="593"/>
      <c r="MI225" s="593"/>
      <c r="MJ225" s="593"/>
      <c r="MK225" s="593"/>
      <c r="ML225" s="593"/>
      <c r="MM225" s="593"/>
      <c r="MN225" s="593"/>
      <c r="MO225" s="593"/>
      <c r="MP225" s="593"/>
      <c r="MQ225" s="593"/>
      <c r="MR225" s="593"/>
      <c r="MS225" s="593"/>
      <c r="MT225" s="593"/>
      <c r="MU225" s="593"/>
      <c r="MV225" s="593"/>
      <c r="MW225" s="593"/>
      <c r="MX225" s="593"/>
      <c r="MY225" s="593"/>
      <c r="MZ225" s="593"/>
      <c r="NA225" s="593"/>
      <c r="NB225" s="593"/>
      <c r="NC225" s="593"/>
      <c r="ND225" s="593"/>
      <c r="NE225" s="593"/>
      <c r="NF225" s="593"/>
      <c r="NG225" s="593"/>
      <c r="NH225" s="593"/>
      <c r="NI225" s="593"/>
      <c r="NJ225" s="593"/>
      <c r="NK225" s="593"/>
      <c r="NL225" s="593"/>
      <c r="NM225" s="593"/>
      <c r="NN225" s="593"/>
      <c r="NO225" s="593"/>
      <c r="NP225" s="593"/>
      <c r="NQ225" s="593"/>
      <c r="NR225" s="593"/>
      <c r="NS225" s="593"/>
      <c r="NT225" s="593"/>
      <c r="NU225" s="593"/>
      <c r="NV225" s="593"/>
      <c r="NW225" s="593"/>
      <c r="NX225" s="593"/>
      <c r="NY225" s="593"/>
      <c r="NZ225" s="593"/>
      <c r="OA225" s="593"/>
      <c r="OB225" s="593"/>
      <c r="OC225" s="593"/>
      <c r="OD225" s="593"/>
      <c r="OE225" s="593"/>
      <c r="OF225" s="593"/>
      <c r="OG225" s="593"/>
      <c r="OH225" s="593"/>
      <c r="OI225" s="593"/>
      <c r="OJ225" s="593"/>
      <c r="OK225" s="593"/>
      <c r="OL225" s="593"/>
      <c r="OM225" s="593"/>
      <c r="ON225" s="593"/>
      <c r="OO225" s="593"/>
      <c r="OP225" s="593"/>
      <c r="OQ225" s="593"/>
      <c r="OR225" s="593"/>
      <c r="OS225" s="593"/>
      <c r="OT225" s="593"/>
      <c r="OU225" s="593"/>
      <c r="OV225" s="593"/>
      <c r="OW225" s="593"/>
      <c r="OX225" s="593"/>
      <c r="OY225" s="593"/>
      <c r="OZ225" s="593"/>
      <c r="PA225" s="593"/>
      <c r="PB225" s="593"/>
      <c r="PC225" s="593"/>
      <c r="PD225" s="593"/>
      <c r="PE225" s="593"/>
      <c r="PF225" s="593"/>
      <c r="PG225" s="593"/>
      <c r="PH225" s="593"/>
      <c r="PI225" s="593"/>
      <c r="PJ225" s="593"/>
      <c r="PK225" s="593"/>
      <c r="PL225" s="593"/>
      <c r="PM225" s="593"/>
      <c r="PN225" s="593"/>
      <c r="PO225" s="593"/>
      <c r="PP225" s="593"/>
      <c r="PQ225" s="593"/>
      <c r="PR225" s="593"/>
      <c r="PS225" s="593"/>
      <c r="PT225" s="593"/>
      <c r="PU225" s="593"/>
      <c r="PV225" s="593"/>
      <c r="PW225" s="593"/>
      <c r="PX225" s="593"/>
      <c r="PY225" s="593"/>
      <c r="PZ225" s="593"/>
      <c r="QA225" s="593"/>
      <c r="QB225" s="593"/>
      <c r="QC225" s="593"/>
      <c r="QD225" s="593"/>
      <c r="QE225" s="593"/>
      <c r="QF225" s="593"/>
      <c r="QG225" s="593"/>
      <c r="QH225" s="593"/>
      <c r="QI225" s="593"/>
      <c r="QJ225" s="593"/>
      <c r="QK225" s="593"/>
      <c r="QL225" s="593"/>
      <c r="QM225" s="593"/>
      <c r="QN225" s="593"/>
      <c r="QO225" s="593"/>
      <c r="QP225" s="593"/>
      <c r="QQ225" s="593"/>
      <c r="QR225" s="593"/>
      <c r="QS225" s="593"/>
      <c r="QT225" s="593"/>
      <c r="QU225" s="593"/>
      <c r="QV225" s="593"/>
      <c r="QW225" s="593"/>
      <c r="QX225" s="593"/>
      <c r="QY225" s="593"/>
      <c r="QZ225" s="593"/>
      <c r="RA225" s="593"/>
      <c r="RB225" s="593"/>
      <c r="RC225" s="593"/>
      <c r="RD225" s="593"/>
      <c r="RE225" s="593"/>
      <c r="RF225" s="593"/>
      <c r="RG225" s="593"/>
      <c r="RH225" s="593"/>
      <c r="RI225" s="593"/>
      <c r="RJ225" s="593"/>
      <c r="RK225" s="593"/>
      <c r="RL225" s="593"/>
      <c r="RM225" s="593"/>
      <c r="RN225" s="593"/>
      <c r="RO225" s="593"/>
      <c r="RP225" s="593"/>
      <c r="RQ225" s="593"/>
      <c r="RR225" s="593"/>
      <c r="RS225" s="593"/>
      <c r="RT225" s="593"/>
      <c r="RU225" s="593"/>
      <c r="RV225" s="593"/>
      <c r="RW225" s="593"/>
      <c r="RX225" s="593"/>
      <c r="RY225" s="593"/>
      <c r="RZ225" s="593"/>
      <c r="SA225" s="593"/>
      <c r="SB225" s="593"/>
      <c r="SC225" s="593"/>
      <c r="SD225" s="593"/>
      <c r="SE225" s="593"/>
      <c r="SF225" s="593"/>
      <c r="SG225" s="593"/>
      <c r="SH225" s="593"/>
      <c r="SI225" s="593"/>
      <c r="SJ225" s="593"/>
      <c r="SK225" s="593"/>
      <c r="SL225" s="593"/>
      <c r="SM225" s="593"/>
      <c r="SN225" s="593"/>
      <c r="SO225" s="593"/>
      <c r="SP225" s="593"/>
      <c r="SQ225" s="593"/>
      <c r="SR225" s="593"/>
      <c r="SS225" s="593"/>
      <c r="ST225" s="593"/>
      <c r="SU225" s="593"/>
      <c r="SV225" s="593"/>
      <c r="SW225" s="593"/>
      <c r="SX225" s="593"/>
      <c r="SY225" s="593"/>
      <c r="SZ225" s="593"/>
      <c r="TA225" s="593"/>
      <c r="TB225" s="593"/>
      <c r="TC225" s="593"/>
      <c r="TD225" s="593"/>
      <c r="TE225" s="593"/>
      <c r="TF225" s="593"/>
      <c r="TG225" s="593"/>
      <c r="TH225" s="593"/>
      <c r="TI225" s="593"/>
      <c r="TJ225" s="593"/>
      <c r="TK225" s="593"/>
      <c r="TL225" s="593"/>
      <c r="TM225" s="593"/>
      <c r="TN225" s="593"/>
      <c r="TO225" s="593"/>
      <c r="TP225" s="593"/>
      <c r="TQ225" s="593"/>
      <c r="TR225" s="593"/>
      <c r="TS225" s="593"/>
      <c r="TT225" s="593"/>
      <c r="TU225" s="593"/>
      <c r="TV225" s="593"/>
      <c r="TW225" s="593"/>
      <c r="TX225" s="593"/>
      <c r="TY225" s="593"/>
      <c r="TZ225" s="593"/>
      <c r="UA225" s="593"/>
      <c r="UB225" s="593"/>
      <c r="UC225" s="593"/>
      <c r="UD225" s="593"/>
      <c r="UE225" s="593"/>
      <c r="UF225" s="593"/>
      <c r="UG225" s="593"/>
      <c r="UH225" s="593"/>
      <c r="UI225" s="593"/>
      <c r="UJ225" s="593"/>
      <c r="UK225" s="593"/>
      <c r="UL225" s="593"/>
      <c r="UM225" s="593"/>
      <c r="UN225" s="593"/>
      <c r="UO225" s="593"/>
      <c r="UP225" s="593"/>
      <c r="UQ225" s="593"/>
      <c r="UR225" s="593"/>
      <c r="US225" s="593"/>
      <c r="UT225" s="593"/>
      <c r="UU225" s="593"/>
      <c r="UV225" s="593"/>
      <c r="UW225" s="593"/>
      <c r="UX225" s="593"/>
      <c r="UY225" s="593"/>
      <c r="UZ225" s="593"/>
      <c r="VA225" s="593"/>
      <c r="VB225" s="593"/>
      <c r="VC225" s="593"/>
      <c r="VD225" s="593"/>
      <c r="VE225" s="593"/>
      <c r="VF225" s="593"/>
      <c r="VG225" s="593"/>
      <c r="VH225" s="593"/>
      <c r="VI225" s="593"/>
      <c r="VJ225" s="593"/>
      <c r="VK225" s="593"/>
      <c r="VL225" s="593"/>
      <c r="VM225" s="593"/>
      <c r="VN225" s="593"/>
      <c r="VO225" s="593"/>
      <c r="VP225" s="593"/>
      <c r="VQ225" s="593"/>
      <c r="VR225" s="593"/>
      <c r="VS225" s="593"/>
      <c r="VT225" s="593"/>
      <c r="VU225" s="593"/>
      <c r="VV225" s="593"/>
      <c r="VW225" s="593"/>
      <c r="VX225" s="593"/>
      <c r="VY225" s="593"/>
      <c r="VZ225" s="593"/>
      <c r="WA225" s="593"/>
      <c r="WB225" s="593"/>
      <c r="WC225" s="593"/>
      <c r="WD225" s="593"/>
      <c r="WE225" s="593"/>
      <c r="WF225" s="593"/>
      <c r="WG225" s="593"/>
      <c r="WH225" s="593"/>
      <c r="WI225" s="593"/>
      <c r="WJ225" s="593"/>
      <c r="WK225" s="593"/>
      <c r="WL225" s="593"/>
      <c r="WM225" s="593"/>
      <c r="WN225" s="593"/>
      <c r="WO225" s="593"/>
      <c r="WP225" s="593"/>
      <c r="WQ225" s="593"/>
      <c r="WR225" s="593"/>
      <c r="WS225" s="593"/>
      <c r="WT225" s="593"/>
      <c r="WU225" s="593"/>
      <c r="WV225" s="593"/>
      <c r="WW225" s="593"/>
      <c r="WX225" s="593"/>
      <c r="WY225" s="593"/>
      <c r="WZ225" s="593"/>
      <c r="XA225" s="593"/>
      <c r="XB225" s="593"/>
      <c r="XC225" s="593"/>
      <c r="XD225" s="593"/>
      <c r="XE225" s="593"/>
      <c r="XF225" s="593"/>
      <c r="XG225" s="593"/>
      <c r="XH225" s="593"/>
      <c r="XI225" s="593"/>
      <c r="XJ225" s="593"/>
      <c r="XK225" s="593"/>
      <c r="XL225" s="593"/>
      <c r="XM225" s="593"/>
      <c r="XN225" s="593"/>
      <c r="XO225" s="593"/>
      <c r="XP225" s="593"/>
      <c r="XQ225" s="593"/>
      <c r="XR225" s="593"/>
      <c r="XS225" s="593"/>
      <c r="XT225" s="593"/>
      <c r="XU225" s="593"/>
      <c r="XV225" s="593"/>
      <c r="XW225" s="593"/>
      <c r="XX225" s="593"/>
      <c r="XY225" s="593"/>
      <c r="XZ225" s="593"/>
      <c r="YA225" s="593"/>
      <c r="YB225" s="593"/>
      <c r="YC225" s="593"/>
      <c r="YD225" s="593"/>
      <c r="YE225" s="593"/>
      <c r="YF225" s="593"/>
      <c r="YG225" s="593"/>
      <c r="YH225" s="593"/>
      <c r="YI225" s="593"/>
      <c r="YJ225" s="593"/>
      <c r="YK225" s="593"/>
      <c r="YL225" s="593"/>
      <c r="YM225" s="593"/>
      <c r="YN225" s="593"/>
      <c r="YO225" s="593"/>
      <c r="YP225" s="593"/>
      <c r="YQ225" s="593"/>
      <c r="YR225" s="593"/>
      <c r="YS225" s="593"/>
      <c r="YT225" s="593"/>
      <c r="YU225" s="593"/>
      <c r="YV225" s="593"/>
      <c r="YW225" s="593"/>
      <c r="YX225" s="593"/>
      <c r="YY225" s="593"/>
      <c r="YZ225" s="593"/>
      <c r="ZA225" s="593"/>
      <c r="ZB225" s="593"/>
      <c r="ZC225" s="593"/>
      <c r="ZD225" s="593"/>
      <c r="ZE225" s="593"/>
      <c r="ZF225" s="593"/>
      <c r="ZG225" s="593"/>
      <c r="ZH225" s="593"/>
      <c r="ZI225" s="593"/>
      <c r="ZJ225" s="593"/>
      <c r="ZK225" s="593"/>
      <c r="ZL225" s="593"/>
      <c r="ZM225" s="593"/>
      <c r="ZN225" s="593"/>
      <c r="ZO225" s="593"/>
      <c r="ZP225" s="593"/>
      <c r="ZQ225" s="593"/>
      <c r="ZR225" s="593"/>
      <c r="ZS225" s="593"/>
      <c r="ZT225" s="593"/>
      <c r="ZU225" s="593"/>
      <c r="ZV225" s="593"/>
      <c r="ZW225" s="593"/>
      <c r="ZX225" s="593"/>
      <c r="ZY225" s="593"/>
      <c r="ZZ225" s="593"/>
      <c r="AAA225" s="593"/>
      <c r="AAB225" s="593"/>
      <c r="AAC225" s="593"/>
      <c r="AAD225" s="593"/>
      <c r="AAE225" s="593"/>
      <c r="AAF225" s="593"/>
      <c r="AAG225" s="593"/>
      <c r="AAH225" s="593"/>
      <c r="AAI225" s="593"/>
      <c r="AAJ225" s="593"/>
      <c r="AAK225" s="593"/>
      <c r="AAL225" s="593"/>
      <c r="AAM225" s="593"/>
      <c r="AAN225" s="593"/>
      <c r="AAO225" s="593"/>
      <c r="AAP225" s="593"/>
      <c r="AAQ225" s="593"/>
      <c r="AAR225" s="593"/>
      <c r="AAS225" s="593"/>
      <c r="AAT225" s="593"/>
      <c r="AAU225" s="593"/>
      <c r="AAV225" s="593"/>
      <c r="AAW225" s="593"/>
      <c r="AAX225" s="593"/>
      <c r="AAY225" s="593"/>
      <c r="AAZ225" s="593"/>
      <c r="ABA225" s="593"/>
      <c r="ABB225" s="593"/>
      <c r="ABC225" s="593"/>
      <c r="ABD225" s="593"/>
      <c r="ABE225" s="593"/>
      <c r="ABF225" s="593"/>
      <c r="ABG225" s="593"/>
      <c r="ABH225" s="593"/>
      <c r="ABI225" s="593"/>
      <c r="ABJ225" s="593"/>
      <c r="ABK225" s="593"/>
      <c r="ABL225" s="593"/>
      <c r="ABM225" s="593"/>
      <c r="ABN225" s="593"/>
      <c r="ABO225" s="593"/>
      <c r="ABP225" s="593"/>
      <c r="ABQ225" s="593"/>
      <c r="ABR225" s="593"/>
      <c r="ABS225" s="593"/>
      <c r="ABT225" s="593"/>
      <c r="ABU225" s="593"/>
      <c r="ABV225" s="593"/>
      <c r="ABW225" s="593"/>
      <c r="ABX225" s="593"/>
      <c r="ABY225" s="593"/>
      <c r="ABZ225" s="593"/>
      <c r="ACA225" s="593"/>
      <c r="ACB225" s="593"/>
      <c r="ACC225" s="593"/>
      <c r="ACD225" s="593"/>
      <c r="ACE225" s="593"/>
      <c r="ACF225" s="593"/>
      <c r="ACG225" s="593"/>
      <c r="ACH225" s="593"/>
      <c r="ACI225" s="593"/>
      <c r="ACJ225" s="593"/>
      <c r="ACK225" s="593"/>
      <c r="ACL225" s="593"/>
      <c r="ACM225" s="593"/>
      <c r="ACN225" s="593"/>
      <c r="ACO225" s="593"/>
      <c r="ACP225" s="593"/>
      <c r="ACQ225" s="593"/>
      <c r="ACR225" s="593"/>
      <c r="ACS225" s="593"/>
      <c r="ACT225" s="593"/>
      <c r="ACU225" s="593"/>
      <c r="ACV225" s="593"/>
      <c r="ACW225" s="593"/>
      <c r="ACX225" s="593"/>
      <c r="ACY225" s="593"/>
      <c r="ACZ225" s="593"/>
      <c r="ADA225" s="593"/>
      <c r="ADB225" s="593"/>
      <c r="ADC225" s="593"/>
      <c r="ADD225" s="593"/>
      <c r="ADE225" s="593"/>
      <c r="ADF225" s="593"/>
      <c r="ADG225" s="593"/>
      <c r="ADH225" s="593"/>
      <c r="ADI225" s="593"/>
      <c r="ADJ225" s="593"/>
      <c r="ADK225" s="593"/>
      <c r="ADL225" s="593"/>
      <c r="ADM225" s="593"/>
      <c r="ADN225" s="593"/>
      <c r="ADO225" s="593"/>
      <c r="ADP225" s="593"/>
      <c r="ADQ225" s="593"/>
      <c r="ADR225" s="593"/>
      <c r="ADS225" s="593"/>
      <c r="ADT225" s="593"/>
      <c r="ADU225" s="593"/>
      <c r="ADV225" s="593"/>
      <c r="ADW225" s="593"/>
      <c r="ADX225" s="593"/>
      <c r="ADY225" s="593"/>
      <c r="ADZ225" s="593"/>
      <c r="AEA225" s="593"/>
      <c r="AEB225" s="593"/>
      <c r="AEC225" s="593"/>
      <c r="AED225" s="593"/>
      <c r="AEE225" s="593"/>
      <c r="AEF225" s="593"/>
      <c r="AEG225" s="593"/>
      <c r="AEH225" s="593"/>
      <c r="AEI225" s="593"/>
      <c r="AEJ225" s="593"/>
      <c r="AEK225" s="593"/>
      <c r="AEL225" s="593"/>
      <c r="AEM225" s="593"/>
      <c r="AEN225" s="593"/>
      <c r="AEO225" s="593"/>
      <c r="AEP225" s="593"/>
      <c r="AEQ225" s="593"/>
      <c r="AER225" s="593"/>
      <c r="AES225" s="593"/>
      <c r="AET225" s="593"/>
      <c r="AEU225" s="593"/>
      <c r="AEV225" s="593"/>
      <c r="AEW225" s="593"/>
      <c r="AEX225" s="593"/>
      <c r="AEY225" s="593"/>
      <c r="AEZ225" s="593"/>
      <c r="AFA225" s="593"/>
      <c r="AFB225" s="593"/>
      <c r="AFC225" s="593"/>
      <c r="AFD225" s="593"/>
      <c r="AFE225" s="593"/>
      <c r="AFF225" s="593"/>
      <c r="AFG225" s="593"/>
      <c r="AFH225" s="593"/>
      <c r="AFI225" s="593"/>
      <c r="AFJ225" s="593"/>
      <c r="AFK225" s="593"/>
      <c r="AFL225" s="593"/>
      <c r="AFM225" s="593"/>
      <c r="AFN225" s="593"/>
      <c r="AFO225" s="593"/>
      <c r="AFP225" s="593"/>
      <c r="AFQ225" s="593"/>
      <c r="AFR225" s="593"/>
      <c r="AFS225" s="593"/>
      <c r="AFT225" s="593"/>
      <c r="AFU225" s="593"/>
      <c r="AFV225" s="593"/>
      <c r="AFW225" s="593"/>
      <c r="AFX225" s="593"/>
      <c r="AFY225" s="593"/>
      <c r="AFZ225" s="593"/>
      <c r="AGA225" s="593"/>
      <c r="AGB225" s="593"/>
      <c r="AGC225" s="593"/>
      <c r="AGD225" s="593"/>
      <c r="AGE225" s="593"/>
      <c r="AGF225" s="593"/>
      <c r="AGG225" s="593"/>
      <c r="AGH225" s="593"/>
      <c r="AGI225" s="593"/>
      <c r="AGJ225" s="593"/>
      <c r="AGK225" s="593"/>
      <c r="AGL225" s="593"/>
      <c r="AGM225" s="593"/>
      <c r="AGN225" s="593"/>
      <c r="AGO225" s="593"/>
      <c r="AGP225" s="593"/>
      <c r="AGQ225" s="593"/>
      <c r="AGR225" s="593"/>
      <c r="AGS225" s="593"/>
      <c r="AGT225" s="593"/>
      <c r="AGU225" s="593"/>
      <c r="AGV225" s="593"/>
      <c r="AGW225" s="593"/>
      <c r="AGX225" s="593"/>
      <c r="AGY225" s="593"/>
      <c r="AGZ225" s="593"/>
      <c r="AHA225" s="593"/>
      <c r="AHB225" s="593"/>
      <c r="AHC225" s="593"/>
      <c r="AHD225" s="593"/>
      <c r="AHE225" s="593"/>
      <c r="AHF225" s="593"/>
      <c r="AHG225" s="593"/>
      <c r="AHH225" s="593"/>
      <c r="AHI225" s="593"/>
      <c r="AHJ225" s="593"/>
      <c r="AHK225" s="593"/>
      <c r="AHL225" s="593"/>
      <c r="AHM225" s="593"/>
      <c r="AHN225" s="593"/>
      <c r="AHO225" s="593"/>
      <c r="AHP225" s="593"/>
      <c r="AHQ225" s="593"/>
      <c r="AHR225" s="593"/>
      <c r="AHS225" s="593"/>
      <c r="AHT225" s="593"/>
      <c r="AHU225" s="593"/>
      <c r="AHV225" s="593"/>
      <c r="AHW225" s="593"/>
      <c r="AHX225" s="593"/>
      <c r="AHY225" s="593"/>
      <c r="AHZ225" s="593"/>
      <c r="AIA225" s="593"/>
      <c r="AIB225" s="593"/>
      <c r="AIC225" s="593"/>
      <c r="AID225" s="593"/>
      <c r="AIE225" s="593"/>
      <c r="AIF225" s="593"/>
      <c r="AIG225" s="593"/>
      <c r="AIH225" s="593"/>
      <c r="AII225" s="593"/>
      <c r="AIJ225" s="593"/>
      <c r="AIK225" s="593"/>
      <c r="AIL225" s="593"/>
      <c r="AIM225" s="593"/>
      <c r="AIN225" s="593"/>
      <c r="AIO225" s="593"/>
      <c r="AIP225" s="593"/>
      <c r="AIQ225" s="593"/>
      <c r="AIR225" s="593"/>
      <c r="AIS225" s="593"/>
      <c r="AIT225" s="593"/>
      <c r="AIU225" s="593"/>
      <c r="AIV225" s="593"/>
      <c r="AIW225" s="593"/>
      <c r="AIX225" s="593"/>
      <c r="AIY225" s="593"/>
      <c r="AIZ225" s="593"/>
      <c r="AJA225" s="593"/>
      <c r="AJB225" s="593"/>
      <c r="AJC225" s="593"/>
      <c r="AJD225" s="593"/>
      <c r="AJE225" s="593"/>
      <c r="AJF225" s="593"/>
      <c r="AJG225" s="593"/>
      <c r="AJH225" s="593"/>
      <c r="AJI225" s="593"/>
      <c r="AJJ225" s="593"/>
      <c r="AJK225" s="593"/>
      <c r="AJL225" s="593"/>
      <c r="AJM225" s="593"/>
      <c r="AJN225" s="593"/>
      <c r="AJO225" s="593"/>
      <c r="AJP225" s="593"/>
      <c r="AJQ225" s="593"/>
      <c r="AJR225" s="593"/>
      <c r="AJS225" s="593"/>
      <c r="AJT225" s="593"/>
      <c r="AJU225" s="593"/>
      <c r="AJV225" s="593"/>
      <c r="AJW225" s="593"/>
      <c r="AJX225" s="593"/>
      <c r="AJY225" s="593"/>
      <c r="AJZ225" s="593"/>
      <c r="AKA225" s="593"/>
      <c r="AKB225" s="593"/>
      <c r="AKC225" s="593"/>
      <c r="AKD225" s="593"/>
      <c r="AKE225" s="593"/>
      <c r="AKF225" s="593"/>
      <c r="AKG225" s="593"/>
      <c r="AKH225" s="593"/>
      <c r="AKI225" s="593"/>
      <c r="AKJ225" s="593"/>
      <c r="AKK225" s="593"/>
      <c r="AKL225" s="593"/>
      <c r="AKM225" s="593"/>
      <c r="AKN225" s="593"/>
      <c r="AKO225" s="593"/>
      <c r="AKP225" s="593"/>
      <c r="AKQ225" s="593"/>
      <c r="AKR225" s="593"/>
      <c r="AKS225" s="593"/>
      <c r="AKT225" s="593"/>
      <c r="AKU225" s="593"/>
      <c r="AKV225" s="593"/>
      <c r="AKW225" s="593"/>
      <c r="AKX225" s="593"/>
      <c r="AKY225" s="593"/>
      <c r="AKZ225" s="593"/>
      <c r="ALA225" s="593"/>
      <c r="ALB225" s="593"/>
      <c r="ALC225" s="593"/>
      <c r="ALD225" s="593"/>
      <c r="ALE225" s="593"/>
      <c r="ALF225" s="593"/>
      <c r="ALG225" s="593"/>
      <c r="ALH225" s="593"/>
      <c r="ALI225" s="593"/>
      <c r="ALJ225" s="593"/>
      <c r="ALK225" s="593"/>
      <c r="ALL225" s="593"/>
      <c r="ALM225" s="593"/>
      <c r="ALN225" s="593"/>
      <c r="ALO225" s="593"/>
      <c r="ALP225" s="593"/>
      <c r="ALQ225" s="593"/>
      <c r="ALR225" s="593"/>
      <c r="ALS225" s="593"/>
      <c r="ALT225" s="593"/>
      <c r="ALU225" s="593"/>
      <c r="ALV225" s="593"/>
      <c r="ALW225" s="593"/>
      <c r="ALX225" s="593"/>
      <c r="ALY225" s="593"/>
      <c r="ALZ225" s="593"/>
      <c r="AMA225" s="593"/>
      <c r="AMB225" s="593"/>
      <c r="AMC225" s="593"/>
      <c r="AMD225" s="593"/>
      <c r="AME225" s="593"/>
      <c r="AMF225" s="593"/>
      <c r="AMG225" s="593"/>
      <c r="AMH225" s="593"/>
      <c r="AMI225" s="593"/>
      <c r="AMJ225" s="593"/>
      <c r="AMK225" s="593"/>
      <c r="AML225" s="593"/>
      <c r="AMM225" s="593"/>
      <c r="AMN225" s="593"/>
      <c r="AMO225" s="593"/>
      <c r="AMP225" s="593"/>
      <c r="AMQ225" s="593"/>
      <c r="AMR225" s="593"/>
      <c r="AMS225" s="593"/>
      <c r="AMT225" s="593"/>
      <c r="AMU225" s="593"/>
      <c r="AMV225" s="593"/>
      <c r="AMW225" s="593"/>
      <c r="AMX225" s="593"/>
      <c r="AMY225" s="593"/>
      <c r="AMZ225" s="593"/>
      <c r="ANA225" s="593"/>
      <c r="ANB225" s="593"/>
      <c r="ANC225" s="593"/>
      <c r="AND225" s="593"/>
      <c r="ANE225" s="593"/>
      <c r="ANF225" s="593"/>
      <c r="ANG225" s="593"/>
      <c r="ANH225" s="593"/>
      <c r="ANI225" s="593"/>
      <c r="ANJ225" s="593"/>
      <c r="ANK225" s="593"/>
      <c r="ANL225" s="593"/>
      <c r="ANM225" s="593"/>
      <c r="ANN225" s="593"/>
      <c r="ANO225" s="593"/>
      <c r="ANP225" s="593"/>
      <c r="ANQ225" s="593"/>
      <c r="ANR225" s="593"/>
      <c r="ANS225" s="593"/>
      <c r="ANT225" s="593"/>
      <c r="ANU225" s="593"/>
      <c r="ANV225" s="593"/>
      <c r="ANW225" s="593"/>
      <c r="ANX225" s="593"/>
      <c r="ANY225" s="593"/>
      <c r="ANZ225" s="593"/>
      <c r="AOA225" s="593"/>
      <c r="AOB225" s="593"/>
      <c r="AOC225" s="593"/>
      <c r="AOD225" s="593"/>
      <c r="AOE225" s="593"/>
      <c r="AOF225" s="593"/>
      <c r="AOG225" s="593"/>
      <c r="AOH225" s="593"/>
      <c r="AOI225" s="593"/>
      <c r="AOJ225" s="593"/>
      <c r="AOK225" s="593"/>
      <c r="AOL225" s="593"/>
      <c r="AOM225" s="593"/>
      <c r="AON225" s="593"/>
      <c r="AOO225" s="593"/>
      <c r="AOP225" s="593"/>
      <c r="AOQ225" s="593"/>
      <c r="AOR225" s="593"/>
      <c r="AOS225" s="593"/>
      <c r="AOT225" s="593"/>
      <c r="AOU225" s="593"/>
      <c r="AOV225" s="593"/>
      <c r="AOW225" s="593"/>
      <c r="AOX225" s="593"/>
      <c r="AOY225" s="593"/>
      <c r="AOZ225" s="593"/>
      <c r="APA225" s="593"/>
      <c r="APB225" s="593"/>
      <c r="APC225" s="593"/>
      <c r="APD225" s="593"/>
      <c r="APE225" s="593"/>
      <c r="APF225" s="593"/>
      <c r="APG225" s="593"/>
      <c r="APH225" s="593"/>
      <c r="API225" s="593"/>
      <c r="APJ225" s="593"/>
      <c r="APK225" s="593"/>
      <c r="APL225" s="593"/>
      <c r="APM225" s="593"/>
      <c r="APN225" s="593"/>
      <c r="APO225" s="593"/>
      <c r="APP225" s="593"/>
      <c r="APQ225" s="593"/>
      <c r="APR225" s="593"/>
      <c r="APS225" s="593"/>
      <c r="APT225" s="593"/>
      <c r="APU225" s="593"/>
      <c r="APV225" s="593"/>
      <c r="APW225" s="593"/>
      <c r="APX225" s="593"/>
      <c r="APY225" s="593"/>
      <c r="APZ225" s="593"/>
      <c r="AQA225" s="593"/>
      <c r="AQB225" s="593"/>
      <c r="AQC225" s="593"/>
      <c r="AQD225" s="593"/>
      <c r="AQE225" s="593"/>
      <c r="AQF225" s="593"/>
      <c r="AQG225" s="593"/>
      <c r="AQH225" s="593"/>
      <c r="AQI225" s="593"/>
      <c r="AQJ225" s="593"/>
      <c r="AQK225" s="593"/>
      <c r="AQL225" s="593"/>
      <c r="AQM225" s="593"/>
      <c r="AQN225" s="593"/>
      <c r="AQO225" s="593"/>
      <c r="AQP225" s="593"/>
      <c r="AQQ225" s="593"/>
      <c r="AQR225" s="593"/>
      <c r="AQS225" s="593"/>
      <c r="AQT225" s="593"/>
      <c r="AQU225" s="593"/>
      <c r="AQV225" s="593"/>
      <c r="AQW225" s="593"/>
      <c r="AQX225" s="593"/>
      <c r="AQY225" s="593"/>
      <c r="AQZ225" s="593"/>
      <c r="ARA225" s="593"/>
      <c r="ARB225" s="593"/>
      <c r="ARC225" s="593"/>
      <c r="ARD225" s="593"/>
      <c r="ARE225" s="593"/>
      <c r="ARF225" s="593"/>
      <c r="ARG225" s="593"/>
      <c r="ARH225" s="593"/>
      <c r="ARI225" s="593"/>
      <c r="ARJ225" s="593"/>
      <c r="ARK225" s="593"/>
      <c r="ARL225" s="593"/>
      <c r="ARM225" s="593"/>
      <c r="ARN225" s="593"/>
      <c r="ARO225" s="593"/>
      <c r="ARP225" s="593"/>
      <c r="ARQ225" s="593"/>
      <c r="ARR225" s="593"/>
      <c r="ARS225" s="593"/>
      <c r="ART225" s="593"/>
      <c r="ARU225" s="593"/>
      <c r="ARV225" s="593"/>
      <c r="ARW225" s="593"/>
      <c r="ARX225" s="593"/>
      <c r="ARY225" s="593"/>
      <c r="ARZ225" s="593"/>
      <c r="ASA225" s="593"/>
      <c r="ASB225" s="593"/>
      <c r="ASC225" s="593"/>
      <c r="ASD225" s="593"/>
      <c r="ASE225" s="593"/>
      <c r="ASF225" s="593"/>
      <c r="ASG225" s="593"/>
      <c r="ASH225" s="593"/>
      <c r="ASI225" s="593"/>
      <c r="ASJ225" s="593"/>
      <c r="ASK225" s="593"/>
      <c r="ASL225" s="593"/>
      <c r="ASM225" s="593"/>
      <c r="ASN225" s="593"/>
      <c r="ASO225" s="593"/>
      <c r="ASP225" s="593"/>
      <c r="ASQ225" s="593"/>
      <c r="ASR225" s="593"/>
      <c r="ASS225" s="593"/>
      <c r="AST225" s="593"/>
      <c r="ASU225" s="593"/>
      <c r="ASV225" s="593"/>
      <c r="ASW225" s="593"/>
      <c r="ASX225" s="593"/>
      <c r="ASY225" s="593"/>
      <c r="ASZ225" s="593"/>
      <c r="ATA225" s="593"/>
      <c r="ATB225" s="593"/>
      <c r="ATC225" s="593"/>
      <c r="ATD225" s="593"/>
      <c r="ATE225" s="593"/>
      <c r="ATF225" s="593"/>
      <c r="ATG225" s="593"/>
      <c r="ATH225" s="593"/>
      <c r="ATI225" s="593"/>
      <c r="ATJ225" s="593"/>
      <c r="ATK225" s="593"/>
      <c r="ATL225" s="593"/>
      <c r="ATM225" s="593"/>
      <c r="ATN225" s="593"/>
      <c r="ATO225" s="593"/>
      <c r="ATP225" s="593"/>
      <c r="ATQ225" s="593"/>
      <c r="ATR225" s="593"/>
      <c r="ATS225" s="593"/>
      <c r="ATT225" s="593"/>
      <c r="ATU225" s="593"/>
      <c r="ATV225" s="593"/>
      <c r="ATW225" s="593"/>
      <c r="ATX225" s="593"/>
      <c r="ATY225" s="593"/>
      <c r="ATZ225" s="593"/>
      <c r="AUA225" s="593"/>
      <c r="AUB225" s="593"/>
      <c r="AUC225" s="593"/>
      <c r="AUD225" s="593"/>
      <c r="AUE225" s="593"/>
      <c r="AUF225" s="593"/>
      <c r="AUG225" s="593"/>
      <c r="AUH225" s="593"/>
      <c r="AUI225" s="593"/>
      <c r="AUJ225" s="593"/>
      <c r="AUK225" s="593"/>
      <c r="AUL225" s="593"/>
      <c r="AUM225" s="593"/>
      <c r="AUN225" s="593"/>
      <c r="AUO225" s="593"/>
      <c r="AUP225" s="593"/>
      <c r="AUQ225" s="593"/>
      <c r="AUR225" s="593"/>
      <c r="AUS225" s="593"/>
      <c r="AUT225" s="593"/>
      <c r="AUU225" s="593"/>
      <c r="AUV225" s="593"/>
      <c r="AUW225" s="593"/>
      <c r="AUX225" s="593"/>
      <c r="AUY225" s="593"/>
      <c r="AUZ225" s="593"/>
      <c r="AVA225" s="593"/>
      <c r="AVB225" s="593"/>
      <c r="AVC225" s="593"/>
      <c r="AVD225" s="593"/>
      <c r="AVE225" s="593"/>
      <c r="AVF225" s="593"/>
      <c r="AVG225" s="593"/>
      <c r="AVH225" s="593"/>
      <c r="AVI225" s="593"/>
      <c r="AVJ225" s="593"/>
      <c r="AVK225" s="593"/>
      <c r="AVL225" s="593"/>
      <c r="AVM225" s="593"/>
      <c r="AVN225" s="593"/>
      <c r="AVO225" s="593"/>
      <c r="AVP225" s="593"/>
      <c r="AVQ225" s="593"/>
      <c r="AVR225" s="593"/>
      <c r="AVS225" s="593"/>
      <c r="AVT225" s="593"/>
      <c r="AVU225" s="593"/>
      <c r="AVV225" s="593"/>
      <c r="AVW225" s="593"/>
      <c r="AVX225" s="593"/>
      <c r="AVY225" s="593"/>
      <c r="AVZ225" s="593"/>
      <c r="AWA225" s="593"/>
      <c r="AWB225" s="593"/>
      <c r="AWC225" s="593"/>
      <c r="AWD225" s="593"/>
      <c r="AWE225" s="593"/>
      <c r="AWF225" s="593"/>
      <c r="AWG225" s="593"/>
      <c r="AWH225" s="593"/>
      <c r="AWI225" s="593"/>
      <c r="AWJ225" s="593"/>
      <c r="AWK225" s="593"/>
      <c r="AWL225" s="593"/>
      <c r="AWM225" s="593"/>
      <c r="AWN225" s="593"/>
      <c r="AWO225" s="593"/>
      <c r="AWP225" s="593"/>
      <c r="AWQ225" s="593"/>
      <c r="AWR225" s="593"/>
      <c r="AWS225" s="593"/>
      <c r="AWT225" s="593"/>
      <c r="AWU225" s="593"/>
      <c r="AWV225" s="593"/>
      <c r="AWW225" s="593"/>
      <c r="AWX225" s="593"/>
      <c r="AWY225" s="593"/>
      <c r="AWZ225" s="593"/>
      <c r="AXA225" s="593"/>
      <c r="AXB225" s="593"/>
      <c r="AXC225" s="593"/>
      <c r="AXD225" s="593"/>
      <c r="AXE225" s="593"/>
      <c r="AXF225" s="593"/>
      <c r="AXG225" s="593"/>
      <c r="AXH225" s="593"/>
      <c r="AXI225" s="593"/>
      <c r="AXJ225" s="593"/>
      <c r="AXK225" s="593"/>
      <c r="AXL225" s="593"/>
      <c r="AXM225" s="593"/>
      <c r="AXN225" s="593"/>
      <c r="AXO225" s="593"/>
      <c r="AXP225" s="593"/>
      <c r="AXQ225" s="593"/>
      <c r="AXR225" s="593"/>
      <c r="AXS225" s="593"/>
      <c r="AXT225" s="593"/>
      <c r="AXU225" s="593"/>
      <c r="AXV225" s="593"/>
      <c r="AXW225" s="593"/>
      <c r="AXX225" s="593"/>
      <c r="AXY225" s="593"/>
      <c r="AXZ225" s="593"/>
      <c r="AYA225" s="593"/>
      <c r="AYB225" s="593"/>
      <c r="AYC225" s="593"/>
      <c r="AYD225" s="593"/>
      <c r="AYE225" s="593"/>
      <c r="AYF225" s="593"/>
      <c r="AYG225" s="593"/>
      <c r="AYH225" s="593"/>
      <c r="AYI225" s="593"/>
      <c r="AYJ225" s="593"/>
      <c r="AYK225" s="593"/>
      <c r="AYL225" s="593"/>
      <c r="AYM225" s="593"/>
      <c r="AYN225" s="593"/>
      <c r="AYO225" s="593"/>
      <c r="AYP225" s="593"/>
      <c r="AYQ225" s="593"/>
      <c r="AYR225" s="593"/>
      <c r="AYS225" s="593"/>
      <c r="AYT225" s="593"/>
      <c r="AYU225" s="593"/>
      <c r="AYV225" s="593"/>
      <c r="AYW225" s="593"/>
      <c r="AYX225" s="593"/>
      <c r="AYY225" s="593"/>
      <c r="AYZ225" s="593"/>
      <c r="AZA225" s="593"/>
      <c r="AZB225" s="593"/>
      <c r="AZC225" s="593"/>
      <c r="AZD225" s="593"/>
      <c r="AZE225" s="593"/>
      <c r="AZF225" s="593"/>
      <c r="AZG225" s="593"/>
      <c r="AZH225" s="593"/>
      <c r="AZI225" s="593"/>
      <c r="AZJ225" s="593"/>
      <c r="AZK225" s="593"/>
      <c r="AZL225" s="593"/>
      <c r="AZM225" s="593"/>
      <c r="AZN225" s="593"/>
      <c r="AZO225" s="593"/>
      <c r="AZP225" s="593"/>
      <c r="AZQ225" s="593"/>
      <c r="AZR225" s="593"/>
      <c r="AZS225" s="593"/>
      <c r="AZT225" s="593"/>
      <c r="AZU225" s="593"/>
      <c r="AZV225" s="593"/>
      <c r="AZW225" s="593"/>
      <c r="AZX225" s="593"/>
      <c r="AZY225" s="593"/>
      <c r="AZZ225" s="593"/>
      <c r="BAA225" s="593"/>
      <c r="BAB225" s="593"/>
      <c r="BAC225" s="593"/>
      <c r="BAD225" s="593"/>
      <c r="BAE225" s="593"/>
      <c r="BAF225" s="593"/>
      <c r="BAG225" s="593"/>
      <c r="BAH225" s="593"/>
      <c r="BAI225" s="593"/>
      <c r="BAJ225" s="593"/>
      <c r="BAK225" s="593"/>
      <c r="BAL225" s="593"/>
      <c r="BAM225" s="593"/>
      <c r="BAN225" s="593"/>
      <c r="BAO225" s="593"/>
      <c r="BAP225" s="593"/>
      <c r="BAQ225" s="593"/>
      <c r="BAR225" s="593"/>
      <c r="BAS225" s="593"/>
      <c r="BAT225" s="593"/>
      <c r="BAU225" s="593"/>
      <c r="BAV225" s="593"/>
      <c r="BAW225" s="593"/>
      <c r="BAX225" s="593"/>
      <c r="BAY225" s="593"/>
      <c r="BAZ225" s="593"/>
      <c r="BBA225" s="593"/>
      <c r="BBB225" s="593"/>
      <c r="BBC225" s="593"/>
      <c r="BBD225" s="593"/>
      <c r="BBE225" s="593"/>
      <c r="BBF225" s="593"/>
      <c r="BBG225" s="593"/>
      <c r="BBH225" s="593"/>
      <c r="BBI225" s="593"/>
      <c r="BBJ225" s="593"/>
      <c r="BBK225" s="593"/>
      <c r="BBL225" s="593"/>
      <c r="BBM225" s="593"/>
      <c r="BBN225" s="593"/>
      <c r="BBO225" s="593"/>
      <c r="BBP225" s="593"/>
      <c r="BBQ225" s="593"/>
      <c r="BBR225" s="593"/>
      <c r="BBS225" s="593"/>
      <c r="BBT225" s="593"/>
      <c r="BBU225" s="593"/>
      <c r="BBV225" s="593"/>
      <c r="BBW225" s="593"/>
      <c r="BBX225" s="593"/>
      <c r="BBY225" s="593"/>
      <c r="BBZ225" s="593"/>
      <c r="BCA225" s="593"/>
      <c r="BCB225" s="593"/>
      <c r="BCC225" s="593"/>
      <c r="BCD225" s="593"/>
      <c r="BCE225" s="593"/>
      <c r="BCF225" s="593"/>
      <c r="BCG225" s="593"/>
      <c r="BCH225" s="593"/>
      <c r="BCI225" s="593"/>
      <c r="BCJ225" s="593"/>
      <c r="BCK225" s="593"/>
      <c r="BCL225" s="593"/>
      <c r="BCM225" s="593"/>
      <c r="BCN225" s="593"/>
      <c r="BCO225" s="593"/>
      <c r="BCP225" s="593"/>
      <c r="BCQ225" s="593"/>
      <c r="BCR225" s="593"/>
      <c r="BCS225" s="593"/>
      <c r="BCT225" s="593"/>
      <c r="BCU225" s="593"/>
      <c r="BCV225" s="593"/>
      <c r="BCW225" s="593"/>
      <c r="BCX225" s="593"/>
      <c r="BCY225" s="593"/>
      <c r="BCZ225" s="593"/>
      <c r="BDA225" s="593"/>
      <c r="BDB225" s="593"/>
      <c r="BDC225" s="593"/>
      <c r="BDD225" s="593"/>
      <c r="BDE225" s="593"/>
      <c r="BDF225" s="593"/>
      <c r="BDG225" s="593"/>
      <c r="BDH225" s="593"/>
      <c r="BDI225" s="593"/>
      <c r="BDJ225" s="593"/>
      <c r="BDK225" s="593"/>
      <c r="BDL225" s="593"/>
      <c r="BDM225" s="593"/>
      <c r="BDN225" s="593"/>
      <c r="BDO225" s="593"/>
      <c r="BDP225" s="593"/>
      <c r="BDQ225" s="593"/>
      <c r="BDR225" s="593"/>
      <c r="BDS225" s="593"/>
      <c r="BDT225" s="593"/>
      <c r="BDU225" s="593"/>
      <c r="BDV225" s="593"/>
      <c r="BDW225" s="593"/>
      <c r="BDX225" s="593"/>
      <c r="BDY225" s="593"/>
      <c r="BDZ225" s="593"/>
      <c r="BEA225" s="593"/>
      <c r="BEB225" s="593"/>
      <c r="BEC225" s="593"/>
      <c r="BED225" s="593"/>
      <c r="BEE225" s="593"/>
      <c r="BEF225" s="593"/>
      <c r="BEG225" s="593"/>
      <c r="BEH225" s="593"/>
      <c r="BEI225" s="593"/>
      <c r="BEJ225" s="593"/>
      <c r="BEK225" s="593"/>
      <c r="BEL225" s="593"/>
      <c r="BEM225" s="593"/>
      <c r="BEN225" s="593"/>
      <c r="BEO225" s="593"/>
      <c r="BEP225" s="593"/>
      <c r="BEQ225" s="593"/>
      <c r="BER225" s="593"/>
      <c r="BES225" s="593"/>
      <c r="BET225" s="593"/>
      <c r="BEU225" s="593"/>
      <c r="BEV225" s="593"/>
      <c r="BEW225" s="593"/>
      <c r="BEX225" s="593"/>
      <c r="BEY225" s="593"/>
      <c r="BEZ225" s="593"/>
      <c r="BFA225" s="593"/>
      <c r="BFB225" s="593"/>
      <c r="BFC225" s="593"/>
      <c r="BFD225" s="593"/>
      <c r="BFE225" s="593"/>
      <c r="BFF225" s="593"/>
      <c r="BFG225" s="593"/>
      <c r="BFH225" s="593"/>
      <c r="BFI225" s="593"/>
      <c r="BFJ225" s="593"/>
      <c r="BFK225" s="593"/>
      <c r="BFL225" s="593"/>
      <c r="BFM225" s="593"/>
      <c r="BFN225" s="593"/>
      <c r="BFO225" s="593"/>
      <c r="BFP225" s="593"/>
      <c r="BFQ225" s="593"/>
      <c r="BFR225" s="593"/>
      <c r="BFS225" s="593"/>
      <c r="BFT225" s="593"/>
      <c r="BFU225" s="593"/>
      <c r="BFV225" s="593"/>
      <c r="BFW225" s="593"/>
      <c r="BFX225" s="593"/>
      <c r="BFY225" s="593"/>
      <c r="BFZ225" s="593"/>
      <c r="BGA225" s="593"/>
      <c r="BGB225" s="593"/>
      <c r="BGC225" s="593"/>
      <c r="BGD225" s="593"/>
      <c r="BGE225" s="593"/>
      <c r="BGF225" s="593"/>
      <c r="BGG225" s="593"/>
      <c r="BGH225" s="593"/>
      <c r="BGI225" s="593"/>
      <c r="BGJ225" s="593"/>
      <c r="BGK225" s="593"/>
      <c r="BGL225" s="593"/>
      <c r="BGM225" s="593"/>
      <c r="BGN225" s="593"/>
      <c r="BGO225" s="593"/>
      <c r="BGP225" s="593"/>
      <c r="BGQ225" s="593"/>
      <c r="BGR225" s="593"/>
      <c r="BGS225" s="593"/>
      <c r="BGT225" s="593"/>
      <c r="BGU225" s="593"/>
      <c r="BGV225" s="593"/>
      <c r="BGW225" s="593"/>
      <c r="BGX225" s="593"/>
      <c r="BGY225" s="593"/>
      <c r="BGZ225" s="593"/>
      <c r="BHA225" s="593"/>
      <c r="BHB225" s="593"/>
      <c r="BHC225" s="593"/>
      <c r="BHD225" s="593"/>
      <c r="BHE225" s="593"/>
      <c r="BHF225" s="593"/>
      <c r="BHG225" s="593"/>
      <c r="BHH225" s="593"/>
      <c r="BHI225" s="593"/>
      <c r="BHJ225" s="593"/>
      <c r="BHK225" s="593"/>
      <c r="BHL225" s="593"/>
      <c r="BHM225" s="593"/>
      <c r="BHN225" s="593"/>
      <c r="BHO225" s="593"/>
      <c r="BHP225" s="593"/>
      <c r="BHQ225" s="593"/>
      <c r="BHR225" s="593"/>
      <c r="BHS225" s="593"/>
      <c r="BHT225" s="593"/>
      <c r="BHU225" s="593"/>
      <c r="BHV225" s="593"/>
      <c r="BHW225" s="593"/>
      <c r="BHX225" s="593"/>
      <c r="BHY225" s="593"/>
      <c r="BHZ225" s="593"/>
      <c r="BIA225" s="593"/>
      <c r="BIB225" s="593"/>
      <c r="BIC225" s="593"/>
      <c r="BID225" s="593"/>
      <c r="BIE225" s="593"/>
      <c r="BIF225" s="593"/>
      <c r="BIG225" s="593"/>
      <c r="BIH225" s="593"/>
      <c r="BII225" s="593"/>
      <c r="BIJ225" s="593"/>
      <c r="BIK225" s="593"/>
      <c r="BIL225" s="593"/>
      <c r="BIM225" s="593"/>
      <c r="BIN225" s="593"/>
      <c r="BIO225" s="593"/>
      <c r="BIP225" s="593"/>
      <c r="BIQ225" s="593"/>
      <c r="BIR225" s="593"/>
      <c r="BIS225" s="593"/>
      <c r="BIT225" s="593"/>
      <c r="BIU225" s="593"/>
      <c r="BIV225" s="593"/>
      <c r="BIW225" s="593"/>
      <c r="BIX225" s="593"/>
      <c r="BIY225" s="593"/>
      <c r="BIZ225" s="593"/>
      <c r="BJA225" s="593"/>
      <c r="BJB225" s="593"/>
      <c r="BJC225" s="593"/>
      <c r="BJD225" s="593"/>
      <c r="BJE225" s="593"/>
      <c r="BJF225" s="593"/>
      <c r="BJG225" s="593"/>
      <c r="BJH225" s="593"/>
      <c r="BJI225" s="593"/>
      <c r="BJJ225" s="593"/>
      <c r="BJK225" s="593"/>
      <c r="BJL225" s="593"/>
      <c r="BJM225" s="593"/>
      <c r="BJN225" s="593"/>
      <c r="BJO225" s="593"/>
      <c r="BJP225" s="593"/>
      <c r="BJQ225" s="593"/>
      <c r="BJR225" s="593"/>
      <c r="BJS225" s="593"/>
      <c r="BJT225" s="593"/>
      <c r="BJU225" s="593"/>
      <c r="BJV225" s="593"/>
      <c r="BJW225" s="593"/>
      <c r="BJX225" s="593"/>
      <c r="BJY225" s="593"/>
      <c r="BJZ225" s="593"/>
      <c r="BKA225" s="593"/>
      <c r="BKB225" s="593"/>
      <c r="BKC225" s="593"/>
      <c r="BKD225" s="593"/>
      <c r="BKE225" s="593"/>
      <c r="BKF225" s="593"/>
      <c r="BKG225" s="593"/>
      <c r="BKH225" s="593"/>
      <c r="BKI225" s="593"/>
      <c r="BKJ225" s="593"/>
      <c r="BKK225" s="593"/>
      <c r="BKL225" s="593"/>
      <c r="BKM225" s="593"/>
      <c r="BKN225" s="593"/>
      <c r="BKO225" s="593"/>
      <c r="BKP225" s="593"/>
      <c r="BKQ225" s="593"/>
      <c r="BKR225" s="593"/>
      <c r="BKS225" s="593"/>
      <c r="BKT225" s="593"/>
      <c r="BKU225" s="593"/>
      <c r="BKV225" s="593"/>
      <c r="BKW225" s="593"/>
      <c r="BKX225" s="593"/>
      <c r="BKY225" s="593"/>
      <c r="BKZ225" s="593"/>
      <c r="BLA225" s="593"/>
      <c r="BLB225" s="593"/>
      <c r="BLC225" s="593"/>
      <c r="BLD225" s="593"/>
      <c r="BLE225" s="593"/>
      <c r="BLF225" s="593"/>
      <c r="BLG225" s="593"/>
      <c r="BLH225" s="593"/>
      <c r="BLI225" s="593"/>
      <c r="BLJ225" s="593"/>
      <c r="BLK225" s="593"/>
      <c r="BLL225" s="593"/>
      <c r="BLM225" s="593"/>
      <c r="BLN225" s="593"/>
      <c r="BLO225" s="593"/>
      <c r="BLP225" s="593"/>
      <c r="BLQ225" s="593"/>
      <c r="BLR225" s="593"/>
      <c r="BLS225" s="593"/>
      <c r="BLT225" s="593"/>
      <c r="BLU225" s="593"/>
      <c r="BLV225" s="593"/>
      <c r="BLW225" s="593"/>
      <c r="BLX225" s="593"/>
      <c r="BLY225" s="593"/>
      <c r="BLZ225" s="593"/>
      <c r="BMA225" s="593"/>
      <c r="BMB225" s="593"/>
      <c r="BMC225" s="593"/>
      <c r="BMD225" s="593"/>
      <c r="BME225" s="593"/>
      <c r="BMF225" s="593"/>
      <c r="BMG225" s="593"/>
      <c r="BMH225" s="593"/>
      <c r="BMI225" s="593"/>
      <c r="BMJ225" s="593"/>
      <c r="BMK225" s="593"/>
      <c r="BML225" s="593"/>
      <c r="BMM225" s="593"/>
      <c r="BMN225" s="593"/>
      <c r="BMO225" s="593"/>
      <c r="BMP225" s="593"/>
      <c r="BMQ225" s="593"/>
      <c r="BMR225" s="593"/>
      <c r="BMS225" s="593"/>
      <c r="BMT225" s="593"/>
      <c r="BMU225" s="593"/>
      <c r="BMV225" s="593"/>
      <c r="BMW225" s="593"/>
      <c r="BMX225" s="593"/>
      <c r="BMY225" s="593"/>
      <c r="BMZ225" s="593"/>
      <c r="BNA225" s="593"/>
      <c r="BNB225" s="593"/>
      <c r="BNC225" s="593"/>
      <c r="BND225" s="593"/>
      <c r="BNE225" s="593"/>
      <c r="BNF225" s="593"/>
      <c r="BNG225" s="593"/>
      <c r="BNH225" s="593"/>
      <c r="BNI225" s="593"/>
      <c r="BNJ225" s="593"/>
      <c r="BNK225" s="593"/>
      <c r="BNL225" s="593"/>
      <c r="BNM225" s="593"/>
      <c r="BNN225" s="593"/>
      <c r="BNO225" s="593"/>
      <c r="BNP225" s="593"/>
      <c r="BNQ225" s="593"/>
      <c r="BNR225" s="593"/>
      <c r="BNS225" s="593"/>
      <c r="BNT225" s="593"/>
      <c r="BNU225" s="593"/>
      <c r="BNV225" s="593"/>
      <c r="BNW225" s="593"/>
      <c r="BNX225" s="593"/>
      <c r="BNY225" s="593"/>
      <c r="BNZ225" s="593"/>
      <c r="BOA225" s="593"/>
      <c r="BOB225" s="593"/>
      <c r="BOC225" s="593"/>
      <c r="BOD225" s="593"/>
      <c r="BOE225" s="593"/>
      <c r="BOF225" s="593"/>
      <c r="BOG225" s="593"/>
      <c r="BOH225" s="593"/>
      <c r="BOI225" s="593"/>
      <c r="BOJ225" s="593"/>
      <c r="BOK225" s="593"/>
      <c r="BOL225" s="593"/>
      <c r="BOM225" s="593"/>
      <c r="BON225" s="593"/>
      <c r="BOO225" s="593"/>
      <c r="BOP225" s="593"/>
      <c r="BOQ225" s="593"/>
      <c r="BOR225" s="593"/>
      <c r="BOS225" s="593"/>
      <c r="BOT225" s="593"/>
      <c r="BOU225" s="593"/>
      <c r="BOV225" s="593"/>
      <c r="BOW225" s="593"/>
      <c r="BOX225" s="593"/>
      <c r="BOY225" s="593"/>
      <c r="BOZ225" s="593"/>
      <c r="BPA225" s="593"/>
      <c r="BPB225" s="593"/>
      <c r="BPC225" s="593"/>
      <c r="BPD225" s="593"/>
      <c r="BPE225" s="593"/>
      <c r="BPF225" s="593"/>
      <c r="BPG225" s="593"/>
      <c r="BPH225" s="593"/>
      <c r="BPI225" s="593"/>
      <c r="BPJ225" s="593"/>
      <c r="BPK225" s="593"/>
      <c r="BPL225" s="593"/>
      <c r="BPM225" s="593"/>
      <c r="BPN225" s="593"/>
      <c r="BPO225" s="593"/>
      <c r="BPP225" s="593"/>
      <c r="BPQ225" s="593"/>
      <c r="BPR225" s="593"/>
      <c r="BPS225" s="593"/>
      <c r="BPT225" s="593"/>
      <c r="BPU225" s="593"/>
      <c r="BPV225" s="593"/>
      <c r="BPW225" s="593"/>
      <c r="BPX225" s="593"/>
      <c r="BPY225" s="593"/>
      <c r="BPZ225" s="593"/>
      <c r="BQA225" s="593"/>
      <c r="BQB225" s="593"/>
      <c r="BQC225" s="593"/>
      <c r="BQD225" s="593"/>
      <c r="BQE225" s="593"/>
      <c r="BQF225" s="593"/>
      <c r="BQG225" s="593"/>
      <c r="BQH225" s="593"/>
      <c r="BQI225" s="593"/>
      <c r="BQJ225" s="593"/>
      <c r="BQK225" s="593"/>
      <c r="BQL225" s="593"/>
      <c r="BQM225" s="593"/>
      <c r="BQN225" s="593"/>
      <c r="BQO225" s="593"/>
      <c r="BQP225" s="593"/>
      <c r="BQQ225" s="593"/>
      <c r="BQR225" s="593"/>
      <c r="BQS225" s="593"/>
      <c r="BQT225" s="593"/>
      <c r="BQU225" s="593"/>
      <c r="BQV225" s="593"/>
      <c r="BQW225" s="593"/>
      <c r="BQX225" s="593"/>
      <c r="BQY225" s="593"/>
      <c r="BQZ225" s="593"/>
      <c r="BRA225" s="593"/>
      <c r="BRB225" s="593"/>
      <c r="BRC225" s="593"/>
      <c r="BRD225" s="593"/>
      <c r="BRE225" s="593"/>
      <c r="BRF225" s="593"/>
      <c r="BRG225" s="593"/>
      <c r="BRH225" s="593"/>
      <c r="BRI225" s="593"/>
      <c r="BRJ225" s="593"/>
      <c r="BRK225" s="593"/>
      <c r="BRL225" s="593"/>
      <c r="BRM225" s="593"/>
      <c r="BRN225" s="593"/>
      <c r="BRO225" s="593"/>
      <c r="BRP225" s="593"/>
      <c r="BRQ225" s="593"/>
      <c r="BRR225" s="593"/>
      <c r="BRS225" s="593"/>
      <c r="BRT225" s="593"/>
      <c r="BRU225" s="593"/>
      <c r="BRV225" s="593"/>
      <c r="BRW225" s="593"/>
      <c r="BRX225" s="593"/>
      <c r="BRY225" s="593"/>
      <c r="BRZ225" s="593"/>
      <c r="BSA225" s="593"/>
      <c r="BSB225" s="593"/>
      <c r="BSC225" s="593"/>
      <c r="BSD225" s="593"/>
      <c r="BSE225" s="593"/>
      <c r="BSF225" s="593"/>
      <c r="BSG225" s="593"/>
      <c r="BSH225" s="593"/>
      <c r="BSI225" s="593"/>
      <c r="BSJ225" s="593"/>
      <c r="BSK225" s="593"/>
      <c r="BSL225" s="593"/>
      <c r="BSM225" s="593"/>
      <c r="BSN225" s="593"/>
      <c r="BSO225" s="593"/>
      <c r="BSP225" s="593"/>
      <c r="BSQ225" s="593"/>
      <c r="BSR225" s="593"/>
      <c r="BSS225" s="593"/>
      <c r="BST225" s="593"/>
      <c r="BSU225" s="593"/>
      <c r="BSV225" s="593"/>
      <c r="BSW225" s="593"/>
      <c r="BSX225" s="593"/>
      <c r="BSY225" s="593"/>
      <c r="BSZ225" s="593"/>
      <c r="BTA225" s="593"/>
      <c r="BTB225" s="593"/>
      <c r="BTC225" s="593"/>
      <c r="BTD225" s="593"/>
      <c r="BTE225" s="593"/>
      <c r="BTF225" s="593"/>
      <c r="BTG225" s="593"/>
      <c r="BTH225" s="593"/>
      <c r="BTI225" s="593"/>
      <c r="BTJ225" s="593"/>
      <c r="BTK225" s="593"/>
      <c r="BTL225" s="593"/>
      <c r="BTM225" s="593"/>
      <c r="BTN225" s="593"/>
      <c r="BTO225" s="593"/>
      <c r="BTP225" s="593"/>
      <c r="BTQ225" s="593"/>
      <c r="BTR225" s="593"/>
      <c r="BTS225" s="593"/>
      <c r="BTT225" s="593"/>
      <c r="BTU225" s="593"/>
      <c r="BTV225" s="593"/>
      <c r="BTW225" s="593"/>
      <c r="BTX225" s="593"/>
      <c r="BTY225" s="593"/>
      <c r="BTZ225" s="593"/>
      <c r="BUA225" s="593"/>
      <c r="BUB225" s="593"/>
      <c r="BUC225" s="593"/>
      <c r="BUD225" s="593"/>
      <c r="BUE225" s="593"/>
      <c r="BUF225" s="593"/>
      <c r="BUG225" s="593"/>
      <c r="BUH225" s="593"/>
      <c r="BUI225" s="593"/>
      <c r="BUJ225" s="593"/>
      <c r="BUK225" s="593"/>
      <c r="BUL225" s="593"/>
      <c r="BUM225" s="593"/>
      <c r="BUN225" s="593"/>
      <c r="BUO225" s="593"/>
      <c r="BUP225" s="593"/>
      <c r="BUQ225" s="593"/>
      <c r="BUR225" s="593"/>
      <c r="BUS225" s="593"/>
      <c r="BUT225" s="593"/>
      <c r="BUU225" s="593"/>
      <c r="BUV225" s="593"/>
      <c r="BUW225" s="593"/>
      <c r="BUX225" s="593"/>
      <c r="BUY225" s="593"/>
      <c r="BUZ225" s="593"/>
      <c r="BVA225" s="593"/>
      <c r="BVB225" s="593"/>
      <c r="BVC225" s="593"/>
      <c r="BVD225" s="593"/>
      <c r="BVE225" s="593"/>
      <c r="BVF225" s="593"/>
      <c r="BVG225" s="593"/>
      <c r="BVH225" s="593"/>
      <c r="BVI225" s="593"/>
      <c r="BVJ225" s="593"/>
      <c r="BVK225" s="593"/>
      <c r="BVL225" s="593"/>
      <c r="BVM225" s="593"/>
      <c r="BVN225" s="593"/>
      <c r="BVO225" s="593"/>
      <c r="BVP225" s="593"/>
      <c r="BVQ225" s="593"/>
      <c r="BVR225" s="593"/>
      <c r="BVS225" s="593"/>
      <c r="BVT225" s="593"/>
      <c r="BVU225" s="593"/>
      <c r="BVV225" s="593"/>
      <c r="BVW225" s="593"/>
      <c r="BVX225" s="593"/>
      <c r="BVY225" s="593"/>
      <c r="BVZ225" s="593"/>
      <c r="BWA225" s="593"/>
      <c r="BWB225" s="593"/>
      <c r="BWC225" s="593"/>
      <c r="BWD225" s="593"/>
      <c r="BWE225" s="593"/>
      <c r="BWF225" s="593"/>
      <c r="BWG225" s="593"/>
      <c r="BWH225" s="593"/>
      <c r="BWI225" s="593"/>
      <c r="BWJ225" s="593"/>
      <c r="BWK225" s="593"/>
      <c r="BWL225" s="593"/>
      <c r="BWM225" s="593"/>
      <c r="BWN225" s="593"/>
      <c r="BWO225" s="593"/>
      <c r="BWP225" s="593"/>
      <c r="BWQ225" s="593"/>
      <c r="BWR225" s="593"/>
      <c r="BWS225" s="593"/>
      <c r="BWT225" s="593"/>
      <c r="BWU225" s="593"/>
      <c r="BWV225" s="593"/>
      <c r="BWW225" s="593"/>
      <c r="BWX225" s="593"/>
      <c r="BWY225" s="593"/>
      <c r="BWZ225" s="593"/>
      <c r="BXA225" s="593"/>
      <c r="BXB225" s="593"/>
      <c r="BXC225" s="593"/>
      <c r="BXD225" s="593"/>
      <c r="BXE225" s="593"/>
      <c r="BXF225" s="593"/>
      <c r="BXG225" s="593"/>
      <c r="BXH225" s="593"/>
      <c r="BXI225" s="593"/>
      <c r="BXJ225" s="593"/>
      <c r="BXK225" s="593"/>
      <c r="BXL225" s="593"/>
      <c r="BXM225" s="593"/>
      <c r="BXN225" s="593"/>
      <c r="BXO225" s="593"/>
      <c r="BXP225" s="593"/>
      <c r="BXQ225" s="593"/>
      <c r="BXR225" s="593"/>
      <c r="BXS225" s="593"/>
      <c r="BXT225" s="593"/>
      <c r="BXU225" s="593"/>
      <c r="BXV225" s="593"/>
      <c r="BXW225" s="593"/>
      <c r="BXX225" s="593"/>
      <c r="BXY225" s="593"/>
      <c r="BXZ225" s="593"/>
      <c r="BYA225" s="593"/>
      <c r="BYB225" s="593"/>
      <c r="BYC225" s="593"/>
      <c r="BYD225" s="593"/>
      <c r="BYE225" s="593"/>
      <c r="BYF225" s="593"/>
      <c r="BYG225" s="593"/>
      <c r="BYH225" s="593"/>
      <c r="BYI225" s="593"/>
      <c r="BYJ225" s="593"/>
      <c r="BYK225" s="593"/>
      <c r="BYL225" s="593"/>
      <c r="BYM225" s="593"/>
      <c r="BYN225" s="593"/>
      <c r="BYO225" s="593"/>
      <c r="BYP225" s="593"/>
      <c r="BYQ225" s="593"/>
      <c r="BYR225" s="593"/>
      <c r="BYS225" s="593"/>
      <c r="BYT225" s="593"/>
      <c r="BYU225" s="593"/>
      <c r="BYV225" s="593"/>
      <c r="BYW225" s="593"/>
      <c r="BYX225" s="593"/>
      <c r="BYY225" s="593"/>
      <c r="BYZ225" s="593"/>
      <c r="BZA225" s="593"/>
      <c r="BZB225" s="593"/>
      <c r="BZC225" s="593"/>
      <c r="BZD225" s="593"/>
      <c r="BZE225" s="593"/>
      <c r="BZF225" s="593"/>
      <c r="BZG225" s="593"/>
      <c r="BZH225" s="593"/>
      <c r="BZI225" s="593"/>
      <c r="BZJ225" s="593"/>
      <c r="BZK225" s="593"/>
      <c r="BZL225" s="593"/>
      <c r="BZM225" s="593"/>
      <c r="BZN225" s="593"/>
      <c r="BZO225" s="593"/>
      <c r="BZP225" s="593"/>
      <c r="BZQ225" s="593"/>
      <c r="BZR225" s="593"/>
      <c r="BZS225" s="593"/>
      <c r="BZT225" s="593"/>
      <c r="BZU225" s="593"/>
      <c r="BZV225" s="593"/>
      <c r="BZW225" s="593"/>
      <c r="BZX225" s="593"/>
      <c r="BZY225" s="593"/>
      <c r="BZZ225" s="593"/>
      <c r="CAA225" s="593"/>
      <c r="CAB225" s="593"/>
      <c r="CAC225" s="593"/>
      <c r="CAD225" s="593"/>
      <c r="CAE225" s="593"/>
      <c r="CAF225" s="593"/>
      <c r="CAG225" s="593"/>
      <c r="CAH225" s="593"/>
      <c r="CAI225" s="593"/>
      <c r="CAJ225" s="593"/>
      <c r="CAK225" s="593"/>
      <c r="CAL225" s="593"/>
      <c r="CAM225" s="593"/>
      <c r="CAN225" s="593"/>
      <c r="CAO225" s="593"/>
      <c r="CAP225" s="593"/>
      <c r="CAQ225" s="593"/>
      <c r="CAR225" s="593"/>
      <c r="CAS225" s="593"/>
      <c r="CAT225" s="593"/>
      <c r="CAU225" s="593"/>
      <c r="CAV225" s="593"/>
      <c r="CAW225" s="593"/>
      <c r="CAX225" s="593"/>
      <c r="CAY225" s="593"/>
      <c r="CAZ225" s="593"/>
      <c r="CBA225" s="593"/>
      <c r="CBB225" s="593"/>
      <c r="CBC225" s="593"/>
      <c r="CBD225" s="593"/>
      <c r="CBE225" s="593"/>
      <c r="CBF225" s="593"/>
      <c r="CBG225" s="593"/>
      <c r="CBH225" s="593"/>
      <c r="CBI225" s="593"/>
      <c r="CBJ225" s="593"/>
      <c r="CBK225" s="593"/>
      <c r="CBL225" s="593"/>
      <c r="CBM225" s="593"/>
      <c r="CBN225" s="593"/>
      <c r="CBO225" s="593"/>
      <c r="CBP225" s="593"/>
      <c r="CBQ225" s="593"/>
      <c r="CBR225" s="593"/>
      <c r="CBS225" s="593"/>
      <c r="CBT225" s="593"/>
      <c r="CBU225" s="593"/>
      <c r="CBV225" s="593"/>
      <c r="CBW225" s="593"/>
      <c r="CBX225" s="593"/>
      <c r="CBY225" s="593"/>
      <c r="CBZ225" s="593"/>
      <c r="CCA225" s="593"/>
      <c r="CCB225" s="593"/>
      <c r="CCC225" s="593"/>
      <c r="CCD225" s="593"/>
      <c r="CCE225" s="593"/>
      <c r="CCF225" s="593"/>
      <c r="CCG225" s="593"/>
      <c r="CCH225" s="593"/>
      <c r="CCI225" s="593"/>
      <c r="CCJ225" s="593"/>
      <c r="CCK225" s="593"/>
      <c r="CCL225" s="593"/>
      <c r="CCM225" s="593"/>
      <c r="CCN225" s="593"/>
      <c r="CCO225" s="593"/>
      <c r="CCP225" s="593"/>
      <c r="CCQ225" s="593"/>
      <c r="CCR225" s="593"/>
      <c r="CCS225" s="593"/>
      <c r="CCT225" s="593"/>
      <c r="CCU225" s="593"/>
      <c r="CCV225" s="593"/>
      <c r="CCW225" s="593"/>
      <c r="CCX225" s="593"/>
      <c r="CCY225" s="593"/>
      <c r="CCZ225" s="593"/>
      <c r="CDA225" s="593"/>
      <c r="CDB225" s="593"/>
      <c r="CDC225" s="593"/>
      <c r="CDD225" s="593"/>
      <c r="CDE225" s="593"/>
      <c r="CDF225" s="593"/>
      <c r="CDG225" s="593"/>
      <c r="CDH225" s="593"/>
      <c r="CDI225" s="593"/>
      <c r="CDJ225" s="593"/>
      <c r="CDK225" s="593"/>
      <c r="CDL225" s="593"/>
      <c r="CDM225" s="593"/>
      <c r="CDN225" s="593"/>
      <c r="CDO225" s="593"/>
      <c r="CDP225" s="593"/>
      <c r="CDQ225" s="593"/>
      <c r="CDR225" s="593"/>
      <c r="CDS225" s="593"/>
      <c r="CDT225" s="593"/>
      <c r="CDU225" s="593"/>
      <c r="CDV225" s="593"/>
      <c r="CDW225" s="593"/>
      <c r="CDX225" s="593"/>
      <c r="CDY225" s="593"/>
      <c r="CDZ225" s="593"/>
      <c r="CEA225" s="593"/>
      <c r="CEB225" s="593"/>
      <c r="CEC225" s="593"/>
      <c r="CED225" s="593"/>
      <c r="CEE225" s="593"/>
      <c r="CEF225" s="593"/>
      <c r="CEG225" s="593"/>
      <c r="CEH225" s="593"/>
      <c r="CEI225" s="593"/>
      <c r="CEJ225" s="593"/>
      <c r="CEK225" s="593"/>
      <c r="CEL225" s="593"/>
      <c r="CEM225" s="593"/>
      <c r="CEN225" s="593"/>
      <c r="CEO225" s="593"/>
      <c r="CEP225" s="593"/>
      <c r="CEQ225" s="593"/>
      <c r="CER225" s="593"/>
      <c r="CES225" s="593"/>
      <c r="CET225" s="593"/>
      <c r="CEU225" s="593"/>
      <c r="CEV225" s="593"/>
      <c r="CEW225" s="593"/>
      <c r="CEX225" s="593"/>
      <c r="CEY225" s="593"/>
      <c r="CEZ225" s="593"/>
      <c r="CFA225" s="593"/>
      <c r="CFB225" s="593"/>
      <c r="CFC225" s="593"/>
      <c r="CFD225" s="593"/>
      <c r="CFE225" s="593"/>
      <c r="CFF225" s="593"/>
      <c r="CFG225" s="593"/>
      <c r="CFH225" s="593"/>
      <c r="CFI225" s="593"/>
      <c r="CFJ225" s="593"/>
      <c r="CFK225" s="593"/>
      <c r="CFL225" s="593"/>
      <c r="CFM225" s="593"/>
      <c r="CFN225" s="593"/>
      <c r="CFO225" s="593"/>
      <c r="CFP225" s="593"/>
      <c r="CFQ225" s="593"/>
      <c r="CFR225" s="593"/>
      <c r="CFS225" s="593"/>
      <c r="CFT225" s="593"/>
      <c r="CFU225" s="593"/>
      <c r="CFV225" s="593"/>
      <c r="CFW225" s="593"/>
      <c r="CFX225" s="593"/>
      <c r="CFY225" s="593"/>
      <c r="CFZ225" s="593"/>
      <c r="CGA225" s="593"/>
      <c r="CGB225" s="593"/>
      <c r="CGC225" s="593"/>
      <c r="CGD225" s="593"/>
      <c r="CGE225" s="593"/>
      <c r="CGF225" s="593"/>
      <c r="CGG225" s="593"/>
      <c r="CGH225" s="593"/>
      <c r="CGI225" s="593"/>
      <c r="CGJ225" s="593"/>
      <c r="CGK225" s="593"/>
      <c r="CGL225" s="593"/>
      <c r="CGM225" s="593"/>
      <c r="CGN225" s="593"/>
      <c r="CGO225" s="593"/>
      <c r="CGP225" s="593"/>
      <c r="CGQ225" s="593"/>
      <c r="CGR225" s="593"/>
      <c r="CGS225" s="593"/>
      <c r="CGT225" s="593"/>
      <c r="CGU225" s="593"/>
      <c r="CGV225" s="593"/>
      <c r="CGW225" s="593"/>
      <c r="CGX225" s="593"/>
      <c r="CGY225" s="593"/>
      <c r="CGZ225" s="593"/>
      <c r="CHA225" s="593"/>
      <c r="CHB225" s="593"/>
      <c r="CHC225" s="593"/>
      <c r="CHD225" s="593"/>
      <c r="CHE225" s="593"/>
      <c r="CHF225" s="593"/>
      <c r="CHG225" s="593"/>
      <c r="CHH225" s="593"/>
      <c r="CHI225" s="593"/>
      <c r="CHJ225" s="593"/>
      <c r="CHK225" s="593"/>
      <c r="CHL225" s="593"/>
      <c r="CHM225" s="593"/>
      <c r="CHN225" s="593"/>
      <c r="CHO225" s="593"/>
      <c r="CHP225" s="593"/>
      <c r="CHQ225" s="593"/>
      <c r="CHR225" s="593"/>
      <c r="CHS225" s="593"/>
      <c r="CHT225" s="593"/>
      <c r="CHU225" s="593"/>
      <c r="CHV225" s="593"/>
      <c r="CHW225" s="593"/>
      <c r="CHX225" s="593"/>
      <c r="CHY225" s="593"/>
      <c r="CHZ225" s="593"/>
      <c r="CIA225" s="593"/>
      <c r="CIB225" s="593"/>
      <c r="CIC225" s="593"/>
      <c r="CID225" s="593"/>
      <c r="CIE225" s="593"/>
      <c r="CIF225" s="593"/>
      <c r="CIG225" s="593"/>
      <c r="CIH225" s="593"/>
      <c r="CII225" s="593"/>
      <c r="CIJ225" s="593"/>
      <c r="CIK225" s="593"/>
      <c r="CIL225" s="593"/>
      <c r="CIM225" s="593"/>
      <c r="CIN225" s="593"/>
      <c r="CIO225" s="593"/>
      <c r="CIP225" s="593"/>
      <c r="CIQ225" s="593"/>
      <c r="CIR225" s="593"/>
      <c r="CIS225" s="593"/>
      <c r="CIT225" s="593"/>
      <c r="CIU225" s="593"/>
      <c r="CIV225" s="593"/>
      <c r="CIW225" s="593"/>
      <c r="CIX225" s="593"/>
      <c r="CIY225" s="593"/>
      <c r="CIZ225" s="593"/>
      <c r="CJA225" s="593"/>
      <c r="CJB225" s="593"/>
      <c r="CJC225" s="593"/>
      <c r="CJD225" s="593"/>
      <c r="CJE225" s="593"/>
      <c r="CJF225" s="593"/>
      <c r="CJG225" s="593"/>
      <c r="CJH225" s="593"/>
      <c r="CJI225" s="593"/>
      <c r="CJJ225" s="593"/>
      <c r="CJK225" s="593"/>
      <c r="CJL225" s="593"/>
      <c r="CJM225" s="593"/>
      <c r="CJN225" s="593"/>
      <c r="CJO225" s="593"/>
      <c r="CJP225" s="593"/>
      <c r="CJQ225" s="593"/>
      <c r="CJR225" s="593"/>
      <c r="CJS225" s="593"/>
      <c r="CJT225" s="593"/>
      <c r="CJU225" s="593"/>
      <c r="CJV225" s="593"/>
      <c r="CJW225" s="593"/>
      <c r="CJX225" s="593"/>
      <c r="CJY225" s="593"/>
      <c r="CJZ225" s="593"/>
      <c r="CKA225" s="593"/>
      <c r="CKB225" s="593"/>
      <c r="CKC225" s="593"/>
      <c r="CKD225" s="593"/>
      <c r="CKE225" s="593"/>
      <c r="CKF225" s="593"/>
      <c r="CKG225" s="593"/>
      <c r="CKH225" s="593"/>
      <c r="CKI225" s="593"/>
      <c r="CKJ225" s="593"/>
      <c r="CKK225" s="593"/>
      <c r="CKL225" s="593"/>
      <c r="CKM225" s="593"/>
      <c r="CKN225" s="593"/>
      <c r="CKO225" s="593"/>
      <c r="CKP225" s="593"/>
      <c r="CKQ225" s="593"/>
      <c r="CKR225" s="593"/>
      <c r="CKS225" s="593"/>
      <c r="CKT225" s="593"/>
      <c r="CKU225" s="593"/>
      <c r="CKV225" s="593"/>
      <c r="CKW225" s="593"/>
      <c r="CKX225" s="593"/>
      <c r="CKY225" s="593"/>
      <c r="CKZ225" s="593"/>
      <c r="CLA225" s="593"/>
      <c r="CLB225" s="593"/>
      <c r="CLC225" s="593"/>
      <c r="CLD225" s="593"/>
      <c r="CLE225" s="593"/>
      <c r="CLF225" s="593"/>
      <c r="CLG225" s="593"/>
      <c r="CLH225" s="593"/>
      <c r="CLI225" s="593"/>
      <c r="CLJ225" s="593"/>
      <c r="CLK225" s="593"/>
      <c r="CLL225" s="593"/>
      <c r="CLM225" s="593"/>
      <c r="CLN225" s="593"/>
      <c r="CLO225" s="593"/>
      <c r="CLP225" s="593"/>
      <c r="CLQ225" s="593"/>
      <c r="CLR225" s="593"/>
      <c r="CLS225" s="593"/>
      <c r="CLT225" s="593"/>
      <c r="CLU225" s="593"/>
      <c r="CLV225" s="593"/>
      <c r="CLW225" s="593"/>
      <c r="CLX225" s="593"/>
      <c r="CLY225" s="593"/>
      <c r="CLZ225" s="593"/>
      <c r="CMA225" s="593"/>
      <c r="CMB225" s="593"/>
      <c r="CMC225" s="593"/>
      <c r="CMD225" s="593"/>
      <c r="CME225" s="593"/>
      <c r="CMF225" s="593"/>
      <c r="CMG225" s="593"/>
      <c r="CMH225" s="593"/>
      <c r="CMI225" s="593"/>
      <c r="CMJ225" s="593"/>
      <c r="CMK225" s="593"/>
      <c r="CML225" s="593"/>
      <c r="CMM225" s="593"/>
      <c r="CMN225" s="593"/>
      <c r="CMO225" s="593"/>
      <c r="CMP225" s="593"/>
      <c r="CMQ225" s="593"/>
      <c r="CMR225" s="593"/>
      <c r="CMS225" s="593"/>
      <c r="CMT225" s="593"/>
      <c r="CMU225" s="593"/>
      <c r="CMV225" s="593"/>
      <c r="CMW225" s="593"/>
      <c r="CMX225" s="593"/>
      <c r="CMY225" s="593"/>
      <c r="CMZ225" s="593"/>
      <c r="CNA225" s="593"/>
      <c r="CNB225" s="593"/>
      <c r="CNC225" s="593"/>
      <c r="CND225" s="593"/>
      <c r="CNE225" s="593"/>
      <c r="CNF225" s="593"/>
      <c r="CNG225" s="593"/>
      <c r="CNH225" s="593"/>
      <c r="CNI225" s="593"/>
      <c r="CNJ225" s="593"/>
      <c r="CNK225" s="593"/>
      <c r="CNL225" s="593"/>
      <c r="CNM225" s="593"/>
      <c r="CNN225" s="593"/>
      <c r="CNO225" s="593"/>
      <c r="CNP225" s="593"/>
      <c r="CNQ225" s="593"/>
      <c r="CNR225" s="593"/>
      <c r="CNS225" s="593"/>
      <c r="CNT225" s="593"/>
      <c r="CNU225" s="593"/>
      <c r="CNV225" s="593"/>
      <c r="CNW225" s="593"/>
      <c r="CNX225" s="593"/>
      <c r="CNY225" s="593"/>
      <c r="CNZ225" s="593"/>
      <c r="COA225" s="593"/>
      <c r="COB225" s="593"/>
      <c r="COC225" s="593"/>
      <c r="COD225" s="593"/>
      <c r="COE225" s="593"/>
      <c r="COF225" s="593"/>
      <c r="COG225" s="593"/>
      <c r="COH225" s="593"/>
      <c r="COI225" s="593"/>
      <c r="COJ225" s="593"/>
      <c r="COK225" s="593"/>
      <c r="COL225" s="593"/>
      <c r="COM225" s="593"/>
      <c r="CON225" s="593"/>
      <c r="COO225" s="593"/>
      <c r="COP225" s="593"/>
      <c r="COQ225" s="593"/>
      <c r="COR225" s="593"/>
      <c r="COS225" s="593"/>
      <c r="COT225" s="593"/>
      <c r="COU225" s="593"/>
      <c r="COV225" s="593"/>
      <c r="COW225" s="593"/>
      <c r="COX225" s="593"/>
      <c r="COY225" s="593"/>
      <c r="COZ225" s="593"/>
      <c r="CPA225" s="593"/>
      <c r="CPB225" s="593"/>
      <c r="CPC225" s="593"/>
      <c r="CPD225" s="593"/>
      <c r="CPE225" s="593"/>
      <c r="CPF225" s="593"/>
      <c r="CPG225" s="593"/>
      <c r="CPH225" s="593"/>
      <c r="CPI225" s="593"/>
      <c r="CPJ225" s="593"/>
      <c r="CPK225" s="593"/>
      <c r="CPL225" s="593"/>
      <c r="CPM225" s="593"/>
      <c r="CPN225" s="593"/>
      <c r="CPO225" s="593"/>
      <c r="CPP225" s="593"/>
      <c r="CPQ225" s="593"/>
      <c r="CPR225" s="593"/>
      <c r="CPS225" s="593"/>
      <c r="CPT225" s="593"/>
      <c r="CPU225" s="593"/>
      <c r="CPV225" s="593"/>
      <c r="CPW225" s="593"/>
      <c r="CPX225" s="593"/>
      <c r="CPY225" s="593"/>
      <c r="CPZ225" s="593"/>
      <c r="CQA225" s="593"/>
      <c r="CQB225" s="593"/>
      <c r="CQC225" s="593"/>
      <c r="CQD225" s="593"/>
      <c r="CQE225" s="593"/>
      <c r="CQF225" s="593"/>
      <c r="CQG225" s="593"/>
      <c r="CQH225" s="593"/>
      <c r="CQI225" s="593"/>
      <c r="CQJ225" s="593"/>
      <c r="CQK225" s="593"/>
      <c r="CQL225" s="593"/>
      <c r="CQM225" s="593"/>
      <c r="CQN225" s="593"/>
      <c r="CQO225" s="593"/>
      <c r="CQP225" s="593"/>
      <c r="CQQ225" s="593"/>
      <c r="CQR225" s="593"/>
      <c r="CQS225" s="593"/>
      <c r="CQT225" s="593"/>
      <c r="CQU225" s="593"/>
      <c r="CQV225" s="593"/>
      <c r="CQW225" s="593"/>
      <c r="CQX225" s="593"/>
      <c r="CQY225" s="593"/>
      <c r="CQZ225" s="593"/>
      <c r="CRA225" s="593"/>
      <c r="CRB225" s="593"/>
      <c r="CRC225" s="593"/>
      <c r="CRD225" s="593"/>
      <c r="CRE225" s="593"/>
      <c r="CRF225" s="593"/>
      <c r="CRG225" s="593"/>
      <c r="CRH225" s="593"/>
      <c r="CRI225" s="593"/>
      <c r="CRJ225" s="593"/>
      <c r="CRK225" s="593"/>
      <c r="CRL225" s="593"/>
      <c r="CRM225" s="593"/>
      <c r="CRN225" s="593"/>
      <c r="CRO225" s="593"/>
      <c r="CRP225" s="593"/>
      <c r="CRQ225" s="593"/>
      <c r="CRR225" s="593"/>
      <c r="CRS225" s="593"/>
      <c r="CRT225" s="593"/>
      <c r="CRU225" s="593"/>
      <c r="CRV225" s="593"/>
      <c r="CRW225" s="593"/>
      <c r="CRX225" s="593"/>
      <c r="CRY225" s="593"/>
      <c r="CRZ225" s="593"/>
      <c r="CSA225" s="593"/>
      <c r="CSB225" s="593"/>
      <c r="CSC225" s="593"/>
      <c r="CSD225" s="593"/>
      <c r="CSE225" s="593"/>
      <c r="CSF225" s="593"/>
      <c r="CSG225" s="593"/>
      <c r="CSH225" s="593"/>
      <c r="CSI225" s="593"/>
      <c r="CSJ225" s="593"/>
      <c r="CSK225" s="593"/>
      <c r="CSL225" s="593"/>
      <c r="CSM225" s="593"/>
      <c r="CSN225" s="593"/>
      <c r="CSO225" s="593"/>
      <c r="CSP225" s="593"/>
      <c r="CSQ225" s="593"/>
      <c r="CSR225" s="593"/>
      <c r="CSS225" s="593"/>
      <c r="CST225" s="593"/>
      <c r="CSU225" s="593"/>
      <c r="CSV225" s="593"/>
      <c r="CSW225" s="593"/>
      <c r="CSX225" s="593"/>
      <c r="CSY225" s="593"/>
      <c r="CSZ225" s="593"/>
      <c r="CTA225" s="593"/>
      <c r="CTB225" s="593"/>
      <c r="CTC225" s="593"/>
      <c r="CTD225" s="593"/>
      <c r="CTE225" s="593"/>
      <c r="CTF225" s="593"/>
      <c r="CTG225" s="593"/>
      <c r="CTH225" s="593"/>
      <c r="CTI225" s="593"/>
      <c r="CTJ225" s="593"/>
      <c r="CTK225" s="593"/>
      <c r="CTL225" s="593"/>
      <c r="CTM225" s="593"/>
      <c r="CTN225" s="593"/>
      <c r="CTO225" s="593"/>
      <c r="CTP225" s="593"/>
      <c r="CTQ225" s="593"/>
      <c r="CTR225" s="593"/>
      <c r="CTS225" s="593"/>
      <c r="CTT225" s="593"/>
      <c r="CTU225" s="593"/>
      <c r="CTV225" s="593"/>
      <c r="CTW225" s="593"/>
      <c r="CTX225" s="593"/>
      <c r="CTY225" s="593"/>
      <c r="CTZ225" s="593"/>
      <c r="CUA225" s="593"/>
      <c r="CUB225" s="593"/>
      <c r="CUC225" s="593"/>
      <c r="CUD225" s="593"/>
      <c r="CUE225" s="593"/>
      <c r="CUF225" s="593"/>
      <c r="CUG225" s="593"/>
      <c r="CUH225" s="593"/>
      <c r="CUI225" s="593"/>
      <c r="CUJ225" s="593"/>
      <c r="CUK225" s="593"/>
      <c r="CUL225" s="593"/>
      <c r="CUM225" s="593"/>
      <c r="CUN225" s="593"/>
      <c r="CUO225" s="593"/>
      <c r="CUP225" s="593"/>
      <c r="CUQ225" s="593"/>
      <c r="CUR225" s="593"/>
      <c r="CUS225" s="593"/>
      <c r="CUT225" s="593"/>
      <c r="CUU225" s="593"/>
      <c r="CUV225" s="593"/>
      <c r="CUW225" s="593"/>
      <c r="CUX225" s="593"/>
      <c r="CUY225" s="593"/>
      <c r="CUZ225" s="593"/>
      <c r="CVA225" s="593"/>
      <c r="CVB225" s="593"/>
      <c r="CVC225" s="593"/>
      <c r="CVD225" s="593"/>
      <c r="CVE225" s="593"/>
      <c r="CVF225" s="593"/>
      <c r="CVG225" s="593"/>
      <c r="CVH225" s="593"/>
      <c r="CVI225" s="593"/>
      <c r="CVJ225" s="593"/>
      <c r="CVK225" s="593"/>
      <c r="CVL225" s="593"/>
      <c r="CVM225" s="593"/>
      <c r="CVN225" s="593"/>
      <c r="CVO225" s="593"/>
      <c r="CVP225" s="593"/>
      <c r="CVQ225" s="593"/>
      <c r="CVR225" s="593"/>
      <c r="CVS225" s="593"/>
      <c r="CVT225" s="593"/>
      <c r="CVU225" s="593"/>
      <c r="CVV225" s="593"/>
      <c r="CVW225" s="593"/>
      <c r="CVX225" s="593"/>
      <c r="CVY225" s="593"/>
      <c r="CVZ225" s="593"/>
      <c r="CWA225" s="593"/>
      <c r="CWB225" s="593"/>
      <c r="CWC225" s="593"/>
      <c r="CWD225" s="593"/>
      <c r="CWE225" s="593"/>
      <c r="CWF225" s="593"/>
      <c r="CWG225" s="593"/>
      <c r="CWH225" s="593"/>
      <c r="CWI225" s="593"/>
      <c r="CWJ225" s="593"/>
      <c r="CWK225" s="593"/>
      <c r="CWL225" s="593"/>
      <c r="CWM225" s="593"/>
      <c r="CWN225" s="593"/>
      <c r="CWO225" s="593"/>
      <c r="CWP225" s="593"/>
      <c r="CWQ225" s="593"/>
      <c r="CWR225" s="593"/>
      <c r="CWS225" s="593"/>
      <c r="CWT225" s="593"/>
      <c r="CWU225" s="593"/>
      <c r="CWV225" s="593"/>
      <c r="CWW225" s="593"/>
      <c r="CWX225" s="593"/>
      <c r="CWY225" s="593"/>
      <c r="CWZ225" s="593"/>
      <c r="CXA225" s="593"/>
      <c r="CXB225" s="593"/>
      <c r="CXC225" s="593"/>
      <c r="CXD225" s="593"/>
      <c r="CXE225" s="593"/>
      <c r="CXF225" s="593"/>
      <c r="CXG225" s="593"/>
      <c r="CXH225" s="593"/>
      <c r="CXI225" s="593"/>
      <c r="CXJ225" s="593"/>
      <c r="CXK225" s="593"/>
      <c r="CXL225" s="593"/>
      <c r="CXM225" s="593"/>
      <c r="CXN225" s="593"/>
      <c r="CXO225" s="593"/>
      <c r="CXP225" s="593"/>
      <c r="CXQ225" s="593"/>
      <c r="CXR225" s="593"/>
      <c r="CXS225" s="593"/>
      <c r="CXT225" s="593"/>
      <c r="CXU225" s="593"/>
      <c r="CXV225" s="593"/>
      <c r="CXW225" s="593"/>
      <c r="CXX225" s="593"/>
      <c r="CXY225" s="593"/>
      <c r="CXZ225" s="593"/>
      <c r="CYA225" s="593"/>
      <c r="CYB225" s="593"/>
      <c r="CYC225" s="593"/>
      <c r="CYD225" s="593"/>
      <c r="CYE225" s="593"/>
      <c r="CYF225" s="593"/>
      <c r="CYG225" s="593"/>
      <c r="CYH225" s="593"/>
      <c r="CYI225" s="593"/>
      <c r="CYJ225" s="593"/>
      <c r="CYK225" s="593"/>
      <c r="CYL225" s="593"/>
      <c r="CYM225" s="593"/>
      <c r="CYN225" s="593"/>
      <c r="CYO225" s="593"/>
      <c r="CYP225" s="593"/>
      <c r="CYQ225" s="593"/>
      <c r="CYR225" s="593"/>
      <c r="CYS225" s="593"/>
      <c r="CYT225" s="593"/>
      <c r="CYU225" s="593"/>
      <c r="CYV225" s="593"/>
      <c r="CYW225" s="593"/>
      <c r="CYX225" s="593"/>
      <c r="CYY225" s="593"/>
      <c r="CYZ225" s="593"/>
      <c r="CZA225" s="593"/>
      <c r="CZB225" s="593"/>
      <c r="CZC225" s="593"/>
      <c r="CZD225" s="593"/>
      <c r="CZE225" s="593"/>
      <c r="CZF225" s="593"/>
      <c r="CZG225" s="593"/>
      <c r="CZH225" s="593"/>
      <c r="CZI225" s="593"/>
      <c r="CZJ225" s="593"/>
      <c r="CZK225" s="593"/>
      <c r="CZL225" s="593"/>
      <c r="CZM225" s="593"/>
      <c r="CZN225" s="593"/>
      <c r="CZO225" s="593"/>
      <c r="CZP225" s="593"/>
      <c r="CZQ225" s="593"/>
      <c r="CZR225" s="593"/>
      <c r="CZS225" s="593"/>
      <c r="CZT225" s="593"/>
      <c r="CZU225" s="593"/>
      <c r="CZV225" s="593"/>
      <c r="CZW225" s="593"/>
      <c r="CZX225" s="593"/>
      <c r="CZY225" s="593"/>
      <c r="CZZ225" s="593"/>
      <c r="DAA225" s="593"/>
      <c r="DAB225" s="593"/>
      <c r="DAC225" s="593"/>
      <c r="DAD225" s="593"/>
      <c r="DAE225" s="593"/>
      <c r="DAF225" s="593"/>
      <c r="DAG225" s="593"/>
      <c r="DAH225" s="593"/>
      <c r="DAI225" s="593"/>
      <c r="DAJ225" s="593"/>
      <c r="DAK225" s="593"/>
      <c r="DAL225" s="593"/>
      <c r="DAM225" s="593"/>
      <c r="DAN225" s="593"/>
      <c r="DAO225" s="593"/>
      <c r="DAP225" s="593"/>
      <c r="DAQ225" s="593"/>
      <c r="DAR225" s="593"/>
      <c r="DAS225" s="593"/>
      <c r="DAT225" s="593"/>
      <c r="DAU225" s="593"/>
      <c r="DAV225" s="593"/>
      <c r="DAW225" s="593"/>
      <c r="DAX225" s="593"/>
      <c r="DAY225" s="593"/>
      <c r="DAZ225" s="593"/>
      <c r="DBA225" s="593"/>
      <c r="DBB225" s="593"/>
      <c r="DBC225" s="593"/>
      <c r="DBD225" s="593"/>
      <c r="DBE225" s="593"/>
      <c r="DBF225" s="593"/>
      <c r="DBG225" s="593"/>
      <c r="DBH225" s="593"/>
      <c r="DBI225" s="593"/>
      <c r="DBJ225" s="593"/>
      <c r="DBK225" s="593"/>
      <c r="DBL225" s="593"/>
      <c r="DBM225" s="593"/>
      <c r="DBN225" s="593"/>
      <c r="DBO225" s="593"/>
      <c r="DBP225" s="593"/>
      <c r="DBQ225" s="593"/>
      <c r="DBR225" s="593"/>
      <c r="DBS225" s="593"/>
      <c r="DBT225" s="593"/>
      <c r="DBU225" s="593"/>
      <c r="DBV225" s="593"/>
      <c r="DBW225" s="593"/>
      <c r="DBX225" s="593"/>
      <c r="DBY225" s="593"/>
      <c r="DBZ225" s="593"/>
      <c r="DCA225" s="593"/>
      <c r="DCB225" s="593"/>
      <c r="DCC225" s="593"/>
      <c r="DCD225" s="593"/>
      <c r="DCE225" s="593"/>
      <c r="DCF225" s="593"/>
      <c r="DCG225" s="593"/>
      <c r="DCH225" s="593"/>
      <c r="DCI225" s="593"/>
      <c r="DCJ225" s="593"/>
      <c r="DCK225" s="593"/>
      <c r="DCL225" s="593"/>
      <c r="DCM225" s="593"/>
      <c r="DCN225" s="593"/>
      <c r="DCO225" s="593"/>
      <c r="DCP225" s="593"/>
      <c r="DCQ225" s="593"/>
      <c r="DCR225" s="593"/>
      <c r="DCS225" s="593"/>
      <c r="DCT225" s="593"/>
      <c r="DCU225" s="593"/>
      <c r="DCV225" s="593"/>
      <c r="DCW225" s="593"/>
      <c r="DCX225" s="593"/>
      <c r="DCY225" s="593"/>
      <c r="DCZ225" s="593"/>
      <c r="DDA225" s="593"/>
      <c r="DDB225" s="593"/>
      <c r="DDC225" s="593"/>
      <c r="DDD225" s="593"/>
      <c r="DDE225" s="593"/>
      <c r="DDF225" s="593"/>
      <c r="DDG225" s="593"/>
      <c r="DDH225" s="593"/>
      <c r="DDI225" s="593"/>
      <c r="DDJ225" s="593"/>
      <c r="DDK225" s="593"/>
      <c r="DDL225" s="593"/>
      <c r="DDM225" s="593"/>
      <c r="DDN225" s="593"/>
      <c r="DDO225" s="593"/>
      <c r="DDP225" s="593"/>
      <c r="DDQ225" s="593"/>
      <c r="DDR225" s="593"/>
      <c r="DDS225" s="593"/>
      <c r="DDT225" s="593"/>
      <c r="DDU225" s="593"/>
      <c r="DDV225" s="593"/>
      <c r="DDW225" s="593"/>
      <c r="DDX225" s="593"/>
      <c r="DDY225" s="593"/>
      <c r="DDZ225" s="593"/>
      <c r="DEA225" s="593"/>
      <c r="DEB225" s="593"/>
      <c r="DEC225" s="593"/>
      <c r="DED225" s="593"/>
      <c r="DEE225" s="593"/>
      <c r="DEF225" s="593"/>
      <c r="DEG225" s="593"/>
      <c r="DEH225" s="593"/>
      <c r="DEI225" s="593"/>
      <c r="DEJ225" s="593"/>
      <c r="DEK225" s="593"/>
      <c r="DEL225" s="593"/>
      <c r="DEM225" s="593"/>
      <c r="DEN225" s="593"/>
      <c r="DEO225" s="593"/>
      <c r="DEP225" s="593"/>
      <c r="DEQ225" s="593"/>
      <c r="DER225" s="593"/>
      <c r="DES225" s="593"/>
      <c r="DET225" s="593"/>
      <c r="DEU225" s="593"/>
      <c r="DEV225" s="593"/>
      <c r="DEW225" s="593"/>
      <c r="DEX225" s="593"/>
      <c r="DEY225" s="593"/>
      <c r="DEZ225" s="593"/>
      <c r="DFA225" s="593"/>
      <c r="DFB225" s="593"/>
      <c r="DFC225" s="593"/>
      <c r="DFD225" s="593"/>
      <c r="DFE225" s="593"/>
      <c r="DFF225" s="593"/>
      <c r="DFG225" s="593"/>
      <c r="DFH225" s="593"/>
      <c r="DFI225" s="593"/>
      <c r="DFJ225" s="593"/>
      <c r="DFK225" s="593"/>
      <c r="DFL225" s="593"/>
      <c r="DFM225" s="593"/>
      <c r="DFN225" s="593"/>
      <c r="DFO225" s="593"/>
      <c r="DFP225" s="593"/>
      <c r="DFQ225" s="593"/>
      <c r="DFR225" s="593"/>
      <c r="DFS225" s="593"/>
      <c r="DFT225" s="593"/>
      <c r="DFU225" s="593"/>
      <c r="DFV225" s="593"/>
      <c r="DFW225" s="593"/>
      <c r="DFX225" s="593"/>
      <c r="DFY225" s="593"/>
      <c r="DFZ225" s="593"/>
      <c r="DGA225" s="593"/>
      <c r="DGB225" s="593"/>
      <c r="DGC225" s="593"/>
      <c r="DGD225" s="593"/>
      <c r="DGE225" s="593"/>
      <c r="DGF225" s="593"/>
      <c r="DGG225" s="593"/>
      <c r="DGH225" s="593"/>
      <c r="DGI225" s="593"/>
      <c r="DGJ225" s="593"/>
      <c r="DGK225" s="593"/>
      <c r="DGL225" s="593"/>
      <c r="DGM225" s="593"/>
      <c r="DGN225" s="593"/>
      <c r="DGO225" s="593"/>
      <c r="DGP225" s="593"/>
      <c r="DGQ225" s="593"/>
      <c r="DGR225" s="593"/>
      <c r="DGS225" s="593"/>
      <c r="DGT225" s="593"/>
      <c r="DGU225" s="593"/>
      <c r="DGV225" s="593"/>
      <c r="DGW225" s="593"/>
      <c r="DGX225" s="593"/>
      <c r="DGY225" s="593"/>
      <c r="DGZ225" s="593"/>
      <c r="DHA225" s="593"/>
      <c r="DHB225" s="593"/>
      <c r="DHC225" s="593"/>
      <c r="DHD225" s="593"/>
      <c r="DHE225" s="593"/>
      <c r="DHF225" s="593"/>
      <c r="DHG225" s="593"/>
      <c r="DHH225" s="593"/>
      <c r="DHI225" s="593"/>
      <c r="DHJ225" s="593"/>
      <c r="DHK225" s="593"/>
      <c r="DHL225" s="593"/>
      <c r="DHM225" s="593"/>
      <c r="DHN225" s="593"/>
      <c r="DHO225" s="593"/>
      <c r="DHP225" s="593"/>
      <c r="DHQ225" s="593"/>
      <c r="DHR225" s="593"/>
      <c r="DHS225" s="593"/>
      <c r="DHT225" s="593"/>
      <c r="DHU225" s="593"/>
      <c r="DHV225" s="593"/>
      <c r="DHW225" s="593"/>
      <c r="DHX225" s="593"/>
      <c r="DHY225" s="593"/>
      <c r="DHZ225" s="593"/>
      <c r="DIA225" s="593"/>
      <c r="DIB225" s="593"/>
      <c r="DIC225" s="593"/>
      <c r="DID225" s="593"/>
      <c r="DIE225" s="593"/>
      <c r="DIF225" s="593"/>
      <c r="DIG225" s="593"/>
      <c r="DIH225" s="593"/>
      <c r="DII225" s="593"/>
      <c r="DIJ225" s="593"/>
      <c r="DIK225" s="593"/>
      <c r="DIL225" s="593"/>
      <c r="DIM225" s="593"/>
      <c r="DIN225" s="593"/>
      <c r="DIO225" s="593"/>
      <c r="DIP225" s="593"/>
      <c r="DIQ225" s="593"/>
      <c r="DIR225" s="593"/>
      <c r="DIS225" s="593"/>
      <c r="DIT225" s="593"/>
      <c r="DIU225" s="593"/>
      <c r="DIV225" s="593"/>
      <c r="DIW225" s="593"/>
      <c r="DIX225" s="593"/>
      <c r="DIY225" s="593"/>
      <c r="DIZ225" s="593"/>
      <c r="DJA225" s="593"/>
      <c r="DJB225" s="593"/>
      <c r="DJC225" s="593"/>
      <c r="DJD225" s="593"/>
      <c r="DJE225" s="593"/>
      <c r="DJF225" s="593"/>
      <c r="DJG225" s="593"/>
      <c r="DJH225" s="593"/>
      <c r="DJI225" s="593"/>
      <c r="DJJ225" s="593"/>
      <c r="DJK225" s="593"/>
      <c r="DJL225" s="593"/>
      <c r="DJM225" s="593"/>
      <c r="DJN225" s="593"/>
      <c r="DJO225" s="593"/>
      <c r="DJP225" s="593"/>
      <c r="DJQ225" s="593"/>
      <c r="DJR225" s="593"/>
      <c r="DJS225" s="593"/>
      <c r="DJT225" s="593"/>
      <c r="DJU225" s="593"/>
      <c r="DJV225" s="593"/>
      <c r="DJW225" s="593"/>
      <c r="DJX225" s="593"/>
      <c r="DJY225" s="593"/>
      <c r="DJZ225" s="593"/>
      <c r="DKA225" s="593"/>
      <c r="DKB225" s="593"/>
      <c r="DKC225" s="593"/>
      <c r="DKD225" s="593"/>
      <c r="DKE225" s="593"/>
      <c r="DKF225" s="593"/>
      <c r="DKG225" s="593"/>
      <c r="DKH225" s="593"/>
      <c r="DKI225" s="593"/>
      <c r="DKJ225" s="593"/>
      <c r="DKK225" s="593"/>
      <c r="DKL225" s="593"/>
      <c r="DKM225" s="593"/>
      <c r="DKN225" s="593"/>
      <c r="DKO225" s="593"/>
      <c r="DKP225" s="593"/>
      <c r="DKQ225" s="593"/>
      <c r="DKR225" s="593"/>
      <c r="DKS225" s="593"/>
      <c r="DKT225" s="593"/>
      <c r="DKU225" s="593"/>
      <c r="DKV225" s="593"/>
      <c r="DKW225" s="593"/>
      <c r="DKX225" s="593"/>
      <c r="DKY225" s="593"/>
      <c r="DKZ225" s="593"/>
      <c r="DLA225" s="593"/>
      <c r="DLB225" s="593"/>
      <c r="DLC225" s="593"/>
      <c r="DLD225" s="593"/>
      <c r="DLE225" s="593"/>
      <c r="DLF225" s="593"/>
      <c r="DLG225" s="593"/>
      <c r="DLH225" s="593"/>
      <c r="DLI225" s="593"/>
      <c r="DLJ225" s="593"/>
      <c r="DLK225" s="593"/>
      <c r="DLL225" s="593"/>
      <c r="DLM225" s="593"/>
      <c r="DLN225" s="593"/>
      <c r="DLO225" s="593"/>
      <c r="DLP225" s="593"/>
      <c r="DLQ225" s="593"/>
      <c r="DLR225" s="593"/>
      <c r="DLS225" s="593"/>
      <c r="DLT225" s="593"/>
      <c r="DLU225" s="593"/>
      <c r="DLV225" s="593"/>
      <c r="DLW225" s="593"/>
      <c r="DLX225" s="593"/>
      <c r="DLY225" s="593"/>
      <c r="DLZ225" s="593"/>
      <c r="DMA225" s="593"/>
      <c r="DMB225" s="593"/>
      <c r="DMC225" s="593"/>
      <c r="DMD225" s="593"/>
      <c r="DME225" s="593"/>
      <c r="DMF225" s="593"/>
      <c r="DMG225" s="593"/>
      <c r="DMH225" s="593"/>
      <c r="DMI225" s="593"/>
      <c r="DMJ225" s="593"/>
      <c r="DMK225" s="593"/>
      <c r="DML225" s="593"/>
      <c r="DMM225" s="593"/>
      <c r="DMN225" s="593"/>
      <c r="DMO225" s="593"/>
      <c r="DMP225" s="593"/>
      <c r="DMQ225" s="593"/>
      <c r="DMR225" s="593"/>
      <c r="DMS225" s="593"/>
      <c r="DMT225" s="593"/>
      <c r="DMU225" s="593"/>
      <c r="DMV225" s="593"/>
      <c r="DMW225" s="593"/>
      <c r="DMX225" s="593"/>
      <c r="DMY225" s="593"/>
      <c r="DMZ225" s="593"/>
      <c r="DNA225" s="593"/>
      <c r="DNB225" s="593"/>
      <c r="DNC225" s="593"/>
      <c r="DND225" s="593"/>
      <c r="DNE225" s="593"/>
      <c r="DNF225" s="593"/>
      <c r="DNG225" s="593"/>
      <c r="DNH225" s="593"/>
      <c r="DNI225" s="593"/>
      <c r="DNJ225" s="593"/>
      <c r="DNK225" s="593"/>
      <c r="DNL225" s="593"/>
      <c r="DNM225" s="593"/>
      <c r="DNN225" s="593"/>
      <c r="DNO225" s="593"/>
      <c r="DNP225" s="593"/>
      <c r="DNQ225" s="593"/>
      <c r="DNR225" s="593"/>
      <c r="DNS225" s="593"/>
      <c r="DNT225" s="593"/>
      <c r="DNU225" s="593"/>
      <c r="DNV225" s="593"/>
      <c r="DNW225" s="593"/>
      <c r="DNX225" s="593"/>
      <c r="DNY225" s="593"/>
      <c r="DNZ225" s="593"/>
      <c r="DOA225" s="593"/>
      <c r="DOB225" s="593"/>
      <c r="DOC225" s="593"/>
      <c r="DOD225" s="593"/>
      <c r="DOE225" s="593"/>
      <c r="DOF225" s="593"/>
      <c r="DOG225" s="593"/>
      <c r="DOH225" s="593"/>
      <c r="DOI225" s="593"/>
      <c r="DOJ225" s="593"/>
      <c r="DOK225" s="593"/>
      <c r="DOL225" s="593"/>
      <c r="DOM225" s="593"/>
      <c r="DON225" s="593"/>
      <c r="DOO225" s="593"/>
      <c r="DOP225" s="593"/>
      <c r="DOQ225" s="593"/>
      <c r="DOR225" s="593"/>
      <c r="DOS225" s="593"/>
      <c r="DOT225" s="593"/>
      <c r="DOU225" s="593"/>
      <c r="DOV225" s="593"/>
      <c r="DOW225" s="593"/>
      <c r="DOX225" s="593"/>
      <c r="DOY225" s="593"/>
      <c r="DOZ225" s="593"/>
      <c r="DPA225" s="593"/>
      <c r="DPB225" s="593"/>
      <c r="DPC225" s="593"/>
      <c r="DPD225" s="593"/>
      <c r="DPE225" s="593"/>
      <c r="DPF225" s="593"/>
      <c r="DPG225" s="593"/>
      <c r="DPH225" s="593"/>
      <c r="DPI225" s="593"/>
      <c r="DPJ225" s="593"/>
      <c r="DPK225" s="593"/>
      <c r="DPL225" s="593"/>
      <c r="DPM225" s="593"/>
      <c r="DPN225" s="593"/>
      <c r="DPO225" s="593"/>
      <c r="DPP225" s="593"/>
      <c r="DPQ225" s="593"/>
      <c r="DPR225" s="593"/>
      <c r="DPS225" s="593"/>
      <c r="DPT225" s="593"/>
      <c r="DPU225" s="593"/>
      <c r="DPV225" s="593"/>
      <c r="DPW225" s="593"/>
      <c r="DPX225" s="593"/>
      <c r="DPY225" s="593"/>
      <c r="DPZ225" s="593"/>
      <c r="DQA225" s="593"/>
      <c r="DQB225" s="593"/>
      <c r="DQC225" s="593"/>
      <c r="DQD225" s="593"/>
      <c r="DQE225" s="593"/>
      <c r="DQF225" s="593"/>
      <c r="DQG225" s="593"/>
      <c r="DQH225" s="593"/>
      <c r="DQI225" s="593"/>
      <c r="DQJ225" s="593"/>
      <c r="DQK225" s="593"/>
      <c r="DQL225" s="593"/>
      <c r="DQM225" s="593"/>
      <c r="DQN225" s="593"/>
      <c r="DQO225" s="593"/>
      <c r="DQP225" s="593"/>
      <c r="DQQ225" s="593"/>
      <c r="DQR225" s="593"/>
      <c r="DQS225" s="593"/>
      <c r="DQT225" s="593"/>
      <c r="DQU225" s="593"/>
      <c r="DQV225" s="593"/>
      <c r="DQW225" s="593"/>
      <c r="DQX225" s="593"/>
      <c r="DQY225" s="593"/>
      <c r="DQZ225" s="593"/>
      <c r="DRA225" s="593"/>
      <c r="DRB225" s="593"/>
      <c r="DRC225" s="593"/>
      <c r="DRD225" s="593"/>
      <c r="DRE225" s="593"/>
      <c r="DRF225" s="593"/>
      <c r="DRG225" s="593"/>
      <c r="DRH225" s="593"/>
      <c r="DRI225" s="593"/>
      <c r="DRJ225" s="593"/>
      <c r="DRK225" s="593"/>
      <c r="DRL225" s="593"/>
      <c r="DRM225" s="593"/>
      <c r="DRN225" s="593"/>
      <c r="DRO225" s="593"/>
      <c r="DRP225" s="593"/>
      <c r="DRQ225" s="593"/>
      <c r="DRR225" s="593"/>
      <c r="DRS225" s="593"/>
      <c r="DRT225" s="593"/>
      <c r="DRU225" s="593"/>
      <c r="DRV225" s="593"/>
      <c r="DRW225" s="593"/>
      <c r="DRX225" s="593"/>
      <c r="DRY225" s="593"/>
      <c r="DRZ225" s="593"/>
      <c r="DSA225" s="593"/>
      <c r="DSB225" s="593"/>
      <c r="DSC225" s="593"/>
      <c r="DSD225" s="593"/>
      <c r="DSE225" s="593"/>
      <c r="DSF225" s="593"/>
      <c r="DSG225" s="593"/>
      <c r="DSH225" s="593"/>
      <c r="DSI225" s="593"/>
      <c r="DSJ225" s="593"/>
      <c r="DSK225" s="593"/>
      <c r="DSL225" s="593"/>
      <c r="DSM225" s="593"/>
      <c r="DSN225" s="593"/>
      <c r="DSO225" s="593"/>
      <c r="DSP225" s="593"/>
      <c r="DSQ225" s="593"/>
      <c r="DSR225" s="593"/>
      <c r="DSS225" s="593"/>
      <c r="DST225" s="593"/>
      <c r="DSU225" s="593"/>
      <c r="DSV225" s="593"/>
      <c r="DSW225" s="593"/>
      <c r="DSX225" s="593"/>
      <c r="DSY225" s="593"/>
      <c r="DSZ225" s="593"/>
      <c r="DTA225" s="593"/>
      <c r="DTB225" s="593"/>
      <c r="DTC225" s="593"/>
      <c r="DTD225" s="593"/>
      <c r="DTE225" s="593"/>
      <c r="DTF225" s="593"/>
      <c r="DTG225" s="593"/>
      <c r="DTH225" s="593"/>
      <c r="DTI225" s="593"/>
      <c r="DTJ225" s="593"/>
      <c r="DTK225" s="593"/>
      <c r="DTL225" s="593"/>
      <c r="DTM225" s="593"/>
      <c r="DTN225" s="593"/>
      <c r="DTO225" s="593"/>
      <c r="DTP225" s="593"/>
      <c r="DTQ225" s="593"/>
      <c r="DTR225" s="593"/>
      <c r="DTS225" s="593"/>
      <c r="DTT225" s="593"/>
      <c r="DTU225" s="593"/>
      <c r="DTV225" s="593"/>
      <c r="DTW225" s="593"/>
      <c r="DTX225" s="593"/>
      <c r="DTY225" s="593"/>
      <c r="DTZ225" s="593"/>
      <c r="DUA225" s="593"/>
      <c r="DUB225" s="593"/>
      <c r="DUC225" s="593"/>
      <c r="DUD225" s="593"/>
      <c r="DUE225" s="593"/>
      <c r="DUF225" s="593"/>
      <c r="DUG225" s="593"/>
      <c r="DUH225" s="593"/>
      <c r="DUI225" s="593"/>
      <c r="DUJ225" s="593"/>
      <c r="DUK225" s="593"/>
      <c r="DUL225" s="593"/>
      <c r="DUM225" s="593"/>
      <c r="DUN225" s="593"/>
      <c r="DUO225" s="593"/>
      <c r="DUP225" s="593"/>
      <c r="DUQ225" s="593"/>
      <c r="DUR225" s="593"/>
      <c r="DUS225" s="593"/>
      <c r="DUT225" s="593"/>
      <c r="DUU225" s="593"/>
      <c r="DUV225" s="593"/>
      <c r="DUW225" s="593"/>
      <c r="DUX225" s="593"/>
      <c r="DUY225" s="593"/>
      <c r="DUZ225" s="593"/>
      <c r="DVA225" s="593"/>
      <c r="DVB225" s="593"/>
      <c r="DVC225" s="593"/>
      <c r="DVD225" s="593"/>
      <c r="DVE225" s="593"/>
      <c r="DVF225" s="593"/>
      <c r="DVG225" s="593"/>
      <c r="DVH225" s="593"/>
      <c r="DVI225" s="593"/>
      <c r="DVJ225" s="593"/>
      <c r="DVK225" s="593"/>
      <c r="DVL225" s="593"/>
      <c r="DVM225" s="593"/>
      <c r="DVN225" s="593"/>
      <c r="DVO225" s="593"/>
      <c r="DVP225" s="593"/>
      <c r="DVQ225" s="593"/>
      <c r="DVR225" s="593"/>
      <c r="DVS225" s="593"/>
      <c r="DVT225" s="593"/>
      <c r="DVU225" s="593"/>
      <c r="DVV225" s="593"/>
      <c r="DVW225" s="593"/>
      <c r="DVX225" s="593"/>
      <c r="DVY225" s="593"/>
      <c r="DVZ225" s="593"/>
      <c r="DWA225" s="593"/>
      <c r="DWB225" s="593"/>
      <c r="DWC225" s="593"/>
      <c r="DWD225" s="593"/>
      <c r="DWE225" s="593"/>
      <c r="DWF225" s="593"/>
      <c r="DWG225" s="593"/>
      <c r="DWH225" s="593"/>
      <c r="DWI225" s="593"/>
      <c r="DWJ225" s="593"/>
      <c r="DWK225" s="593"/>
      <c r="DWL225" s="593"/>
      <c r="DWM225" s="593"/>
      <c r="DWN225" s="593"/>
      <c r="DWO225" s="593"/>
      <c r="DWP225" s="593"/>
      <c r="DWQ225" s="593"/>
      <c r="DWR225" s="593"/>
      <c r="DWS225" s="593"/>
      <c r="DWT225" s="593"/>
      <c r="DWU225" s="593"/>
      <c r="DWV225" s="593"/>
      <c r="DWW225" s="593"/>
      <c r="DWX225" s="593"/>
      <c r="DWY225" s="593"/>
      <c r="DWZ225" s="593"/>
      <c r="DXA225" s="593"/>
      <c r="DXB225" s="593"/>
      <c r="DXC225" s="593"/>
      <c r="DXD225" s="593"/>
      <c r="DXE225" s="593"/>
      <c r="DXF225" s="593"/>
      <c r="DXG225" s="593"/>
      <c r="DXH225" s="593"/>
      <c r="DXI225" s="593"/>
      <c r="DXJ225" s="593"/>
      <c r="DXK225" s="593"/>
      <c r="DXL225" s="593"/>
      <c r="DXM225" s="593"/>
      <c r="DXN225" s="593"/>
      <c r="DXO225" s="593"/>
      <c r="DXP225" s="593"/>
      <c r="DXQ225" s="593"/>
      <c r="DXR225" s="593"/>
      <c r="DXS225" s="593"/>
      <c r="DXT225" s="593"/>
      <c r="DXU225" s="593"/>
      <c r="DXV225" s="593"/>
      <c r="DXW225" s="593"/>
      <c r="DXX225" s="593"/>
      <c r="DXY225" s="593"/>
      <c r="DXZ225" s="593"/>
      <c r="DYA225" s="593"/>
      <c r="DYB225" s="593"/>
      <c r="DYC225" s="593"/>
      <c r="DYD225" s="593"/>
      <c r="DYE225" s="593"/>
      <c r="DYF225" s="593"/>
      <c r="DYG225" s="593"/>
      <c r="DYH225" s="593"/>
      <c r="DYI225" s="593"/>
      <c r="DYJ225" s="593"/>
      <c r="DYK225" s="593"/>
      <c r="DYL225" s="593"/>
      <c r="DYM225" s="593"/>
      <c r="DYN225" s="593"/>
      <c r="DYO225" s="593"/>
      <c r="DYP225" s="593"/>
      <c r="DYQ225" s="593"/>
      <c r="DYR225" s="593"/>
      <c r="DYS225" s="593"/>
      <c r="DYT225" s="593"/>
      <c r="DYU225" s="593"/>
      <c r="DYV225" s="593"/>
      <c r="DYW225" s="593"/>
      <c r="DYX225" s="593"/>
      <c r="DYY225" s="593"/>
      <c r="DYZ225" s="593"/>
      <c r="DZA225" s="593"/>
      <c r="DZB225" s="593"/>
      <c r="DZC225" s="593"/>
      <c r="DZD225" s="593"/>
      <c r="DZE225" s="593"/>
      <c r="DZF225" s="593"/>
      <c r="DZG225" s="593"/>
      <c r="DZH225" s="593"/>
      <c r="DZI225" s="593"/>
      <c r="DZJ225" s="593"/>
      <c r="DZK225" s="593"/>
      <c r="DZL225" s="593"/>
      <c r="DZM225" s="593"/>
      <c r="DZN225" s="593"/>
      <c r="DZO225" s="593"/>
      <c r="DZP225" s="593"/>
      <c r="DZQ225" s="593"/>
      <c r="DZR225" s="593"/>
      <c r="DZS225" s="593"/>
      <c r="DZT225" s="593"/>
      <c r="DZU225" s="593"/>
      <c r="DZV225" s="593"/>
      <c r="DZW225" s="593"/>
      <c r="DZX225" s="593"/>
      <c r="DZY225" s="593"/>
      <c r="DZZ225" s="593"/>
      <c r="EAA225" s="593"/>
      <c r="EAB225" s="593"/>
      <c r="EAC225" s="593"/>
      <c r="EAD225" s="593"/>
      <c r="EAE225" s="593"/>
      <c r="EAF225" s="593"/>
      <c r="EAG225" s="593"/>
      <c r="EAH225" s="593"/>
      <c r="EAI225" s="593"/>
      <c r="EAJ225" s="593"/>
      <c r="EAK225" s="593"/>
      <c r="EAL225" s="593"/>
      <c r="EAM225" s="593"/>
      <c r="EAN225" s="593"/>
      <c r="EAO225" s="593"/>
      <c r="EAP225" s="593"/>
      <c r="EAQ225" s="593"/>
      <c r="EAR225" s="593"/>
      <c r="EAS225" s="593"/>
      <c r="EAT225" s="593"/>
      <c r="EAU225" s="593"/>
      <c r="EAV225" s="593"/>
      <c r="EAW225" s="593"/>
      <c r="EAX225" s="593"/>
      <c r="EAY225" s="593"/>
      <c r="EAZ225" s="593"/>
      <c r="EBA225" s="593"/>
      <c r="EBB225" s="593"/>
      <c r="EBC225" s="593"/>
      <c r="EBD225" s="593"/>
      <c r="EBE225" s="593"/>
      <c r="EBF225" s="593"/>
      <c r="EBG225" s="593"/>
      <c r="EBH225" s="593"/>
      <c r="EBI225" s="593"/>
      <c r="EBJ225" s="593"/>
      <c r="EBK225" s="593"/>
      <c r="EBL225" s="593"/>
      <c r="EBM225" s="593"/>
      <c r="EBN225" s="593"/>
      <c r="EBO225" s="593"/>
      <c r="EBP225" s="593"/>
      <c r="EBQ225" s="593"/>
      <c r="EBR225" s="593"/>
      <c r="EBS225" s="593"/>
      <c r="EBT225" s="593"/>
      <c r="EBU225" s="593"/>
      <c r="EBV225" s="593"/>
      <c r="EBW225" s="593"/>
      <c r="EBX225" s="593"/>
      <c r="EBY225" s="593"/>
      <c r="EBZ225" s="593"/>
      <c r="ECA225" s="593"/>
      <c r="ECB225" s="593"/>
      <c r="ECC225" s="593"/>
      <c r="ECD225" s="593"/>
      <c r="ECE225" s="593"/>
      <c r="ECF225" s="593"/>
      <c r="ECG225" s="593"/>
      <c r="ECH225" s="593"/>
      <c r="ECI225" s="593"/>
      <c r="ECJ225" s="593"/>
      <c r="ECK225" s="593"/>
      <c r="ECL225" s="593"/>
      <c r="ECM225" s="593"/>
      <c r="ECN225" s="593"/>
      <c r="ECO225" s="593"/>
      <c r="ECP225" s="593"/>
      <c r="ECQ225" s="593"/>
      <c r="ECR225" s="593"/>
      <c r="ECS225" s="593"/>
      <c r="ECT225" s="593"/>
      <c r="ECU225" s="593"/>
      <c r="ECV225" s="593"/>
      <c r="ECW225" s="593"/>
      <c r="ECX225" s="593"/>
      <c r="ECY225" s="593"/>
      <c r="ECZ225" s="593"/>
      <c r="EDA225" s="593"/>
      <c r="EDB225" s="593"/>
      <c r="EDC225" s="593"/>
      <c r="EDD225" s="593"/>
      <c r="EDE225" s="593"/>
      <c r="EDF225" s="593"/>
      <c r="EDG225" s="593"/>
      <c r="EDH225" s="593"/>
      <c r="EDI225" s="593"/>
      <c r="EDJ225" s="593"/>
      <c r="EDK225" s="593"/>
      <c r="EDL225" s="593"/>
      <c r="EDM225" s="593"/>
      <c r="EDN225" s="593"/>
      <c r="EDO225" s="593"/>
      <c r="EDP225" s="593"/>
      <c r="EDQ225" s="593"/>
      <c r="EDR225" s="593"/>
      <c r="EDS225" s="593"/>
      <c r="EDT225" s="593"/>
      <c r="EDU225" s="593"/>
      <c r="EDV225" s="593"/>
      <c r="EDW225" s="593"/>
      <c r="EDX225" s="593"/>
      <c r="EDY225" s="593"/>
      <c r="EDZ225" s="593"/>
      <c r="EEA225" s="593"/>
      <c r="EEB225" s="593"/>
      <c r="EEC225" s="593"/>
      <c r="EED225" s="593"/>
      <c r="EEE225" s="593"/>
      <c r="EEF225" s="593"/>
      <c r="EEG225" s="593"/>
      <c r="EEH225" s="593"/>
      <c r="EEI225" s="593"/>
      <c r="EEJ225" s="593"/>
      <c r="EEK225" s="593"/>
      <c r="EEL225" s="593"/>
      <c r="EEM225" s="593"/>
      <c r="EEN225" s="593"/>
      <c r="EEO225" s="593"/>
      <c r="EEP225" s="593"/>
      <c r="EEQ225" s="593"/>
      <c r="EER225" s="593"/>
      <c r="EES225" s="593"/>
      <c r="EET225" s="593"/>
      <c r="EEU225" s="593"/>
      <c r="EEV225" s="593"/>
      <c r="EEW225" s="593"/>
      <c r="EEX225" s="593"/>
      <c r="EEY225" s="593"/>
      <c r="EEZ225" s="593"/>
      <c r="EFA225" s="593"/>
      <c r="EFB225" s="593"/>
      <c r="EFC225" s="593"/>
      <c r="EFD225" s="593"/>
      <c r="EFE225" s="593"/>
      <c r="EFF225" s="593"/>
      <c r="EFG225" s="593"/>
      <c r="EFH225" s="593"/>
      <c r="EFI225" s="593"/>
      <c r="EFJ225" s="593"/>
      <c r="EFK225" s="593"/>
      <c r="EFL225" s="593"/>
      <c r="EFM225" s="593"/>
      <c r="EFN225" s="593"/>
      <c r="EFO225" s="593"/>
      <c r="EFP225" s="593"/>
      <c r="EFQ225" s="593"/>
      <c r="EFR225" s="593"/>
      <c r="EFS225" s="593"/>
      <c r="EFT225" s="593"/>
      <c r="EFU225" s="593"/>
      <c r="EFV225" s="593"/>
      <c r="EFW225" s="593"/>
      <c r="EFX225" s="593"/>
      <c r="EFY225" s="593"/>
      <c r="EFZ225" s="593"/>
      <c r="EGA225" s="593"/>
      <c r="EGB225" s="593"/>
      <c r="EGC225" s="593"/>
      <c r="EGD225" s="593"/>
      <c r="EGE225" s="593"/>
      <c r="EGF225" s="593"/>
      <c r="EGG225" s="593"/>
      <c r="EGH225" s="593"/>
      <c r="EGI225" s="593"/>
      <c r="EGJ225" s="593"/>
      <c r="EGK225" s="593"/>
      <c r="EGL225" s="593"/>
      <c r="EGM225" s="593"/>
      <c r="EGN225" s="593"/>
      <c r="EGO225" s="593"/>
      <c r="EGP225" s="593"/>
      <c r="EGQ225" s="593"/>
      <c r="EGR225" s="593"/>
      <c r="EGS225" s="593"/>
      <c r="EGT225" s="593"/>
      <c r="EGU225" s="593"/>
      <c r="EGV225" s="593"/>
      <c r="EGW225" s="593"/>
      <c r="EGX225" s="593"/>
      <c r="EGY225" s="593"/>
      <c r="EGZ225" s="593"/>
      <c r="EHA225" s="593"/>
      <c r="EHB225" s="593"/>
      <c r="EHC225" s="593"/>
      <c r="EHD225" s="593"/>
      <c r="EHE225" s="593"/>
      <c r="EHF225" s="593"/>
      <c r="EHG225" s="593"/>
      <c r="EHH225" s="593"/>
      <c r="EHI225" s="593"/>
      <c r="EHJ225" s="593"/>
      <c r="EHK225" s="593"/>
      <c r="EHL225" s="593"/>
      <c r="EHM225" s="593"/>
      <c r="EHN225" s="593"/>
      <c r="EHO225" s="593"/>
      <c r="EHP225" s="593"/>
      <c r="EHQ225" s="593"/>
      <c r="EHR225" s="593"/>
      <c r="EHS225" s="593"/>
      <c r="EHT225" s="593"/>
      <c r="EHU225" s="593"/>
      <c r="EHV225" s="593"/>
      <c r="EHW225" s="593"/>
      <c r="EHX225" s="593"/>
      <c r="EHY225" s="593"/>
      <c r="EHZ225" s="593"/>
      <c r="EIA225" s="593"/>
      <c r="EIB225" s="593"/>
      <c r="EIC225" s="593"/>
      <c r="EID225" s="593"/>
      <c r="EIE225" s="593"/>
      <c r="EIF225" s="593"/>
      <c r="EIG225" s="593"/>
      <c r="EIH225" s="593"/>
      <c r="EII225" s="593"/>
      <c r="EIJ225" s="593"/>
      <c r="EIK225" s="593"/>
      <c r="EIL225" s="593"/>
      <c r="EIM225" s="593"/>
      <c r="EIN225" s="593"/>
      <c r="EIO225" s="593"/>
      <c r="EIP225" s="593"/>
      <c r="EIQ225" s="593"/>
      <c r="EIR225" s="593"/>
      <c r="EIS225" s="593"/>
      <c r="EIT225" s="593"/>
      <c r="EIU225" s="593"/>
      <c r="EIV225" s="593"/>
      <c r="EIW225" s="593"/>
      <c r="EIX225" s="593"/>
      <c r="EIY225" s="593"/>
      <c r="EIZ225" s="593"/>
      <c r="EJA225" s="593"/>
      <c r="EJB225" s="593"/>
      <c r="EJC225" s="593"/>
      <c r="EJD225" s="593"/>
      <c r="EJE225" s="593"/>
      <c r="EJF225" s="593"/>
      <c r="EJG225" s="593"/>
      <c r="EJH225" s="593"/>
      <c r="EJI225" s="593"/>
      <c r="EJJ225" s="593"/>
      <c r="EJK225" s="593"/>
      <c r="EJL225" s="593"/>
      <c r="EJM225" s="593"/>
      <c r="EJN225" s="593"/>
      <c r="EJO225" s="593"/>
      <c r="EJP225" s="593"/>
      <c r="EJQ225" s="593"/>
      <c r="EJR225" s="593"/>
      <c r="EJS225" s="593"/>
      <c r="EJT225" s="593"/>
      <c r="EJU225" s="593"/>
      <c r="EJV225" s="593"/>
      <c r="EJW225" s="593"/>
      <c r="EJX225" s="593"/>
      <c r="EJY225" s="593"/>
      <c r="EJZ225" s="593"/>
      <c r="EKA225" s="593"/>
      <c r="EKB225" s="593"/>
      <c r="EKC225" s="593"/>
      <c r="EKD225" s="593"/>
      <c r="EKE225" s="593"/>
      <c r="EKF225" s="593"/>
      <c r="EKG225" s="593"/>
      <c r="EKH225" s="593"/>
      <c r="EKI225" s="593"/>
      <c r="EKJ225" s="593"/>
      <c r="EKK225" s="593"/>
      <c r="EKL225" s="593"/>
      <c r="EKM225" s="593"/>
      <c r="EKN225" s="593"/>
      <c r="EKO225" s="593"/>
      <c r="EKP225" s="593"/>
      <c r="EKQ225" s="593"/>
      <c r="EKR225" s="593"/>
      <c r="EKS225" s="593"/>
      <c r="EKT225" s="593"/>
      <c r="EKU225" s="593"/>
      <c r="EKV225" s="593"/>
      <c r="EKW225" s="593"/>
      <c r="EKX225" s="593"/>
      <c r="EKY225" s="593"/>
      <c r="EKZ225" s="593"/>
      <c r="ELA225" s="593"/>
      <c r="ELB225" s="593"/>
      <c r="ELC225" s="593"/>
      <c r="ELD225" s="593"/>
      <c r="ELE225" s="593"/>
      <c r="ELF225" s="593"/>
      <c r="ELG225" s="593"/>
      <c r="ELH225" s="593"/>
      <c r="ELI225" s="593"/>
      <c r="ELJ225" s="593"/>
      <c r="ELK225" s="593"/>
      <c r="ELL225" s="593"/>
      <c r="ELM225" s="593"/>
      <c r="ELN225" s="593"/>
      <c r="ELO225" s="593"/>
      <c r="ELP225" s="593"/>
      <c r="ELQ225" s="593"/>
      <c r="ELR225" s="593"/>
      <c r="ELS225" s="593"/>
      <c r="ELT225" s="593"/>
      <c r="ELU225" s="593"/>
      <c r="ELV225" s="593"/>
      <c r="ELW225" s="593"/>
      <c r="ELX225" s="593"/>
      <c r="ELY225" s="593"/>
      <c r="ELZ225" s="593"/>
      <c r="EMA225" s="593"/>
      <c r="EMB225" s="593"/>
      <c r="EMC225" s="593"/>
      <c r="EMD225" s="593"/>
      <c r="EME225" s="593"/>
      <c r="EMF225" s="593"/>
      <c r="EMG225" s="593"/>
      <c r="EMH225" s="593"/>
      <c r="EMI225" s="593"/>
      <c r="EMJ225" s="593"/>
      <c r="EMK225" s="593"/>
      <c r="EML225" s="593"/>
      <c r="EMM225" s="593"/>
      <c r="EMN225" s="593"/>
      <c r="EMO225" s="593"/>
      <c r="EMP225" s="593"/>
      <c r="EMQ225" s="593"/>
      <c r="EMR225" s="593"/>
      <c r="EMS225" s="593"/>
      <c r="EMT225" s="593"/>
      <c r="EMU225" s="593"/>
      <c r="EMV225" s="593"/>
      <c r="EMW225" s="593"/>
      <c r="EMX225" s="593"/>
      <c r="EMY225" s="593"/>
      <c r="EMZ225" s="593"/>
      <c r="ENA225" s="593"/>
      <c r="ENB225" s="593"/>
      <c r="ENC225" s="593"/>
      <c r="END225" s="593"/>
      <c r="ENE225" s="593"/>
      <c r="ENF225" s="593"/>
      <c r="ENG225" s="593"/>
      <c r="ENH225" s="593"/>
      <c r="ENI225" s="593"/>
      <c r="ENJ225" s="593"/>
      <c r="ENK225" s="593"/>
      <c r="ENL225" s="593"/>
      <c r="ENM225" s="593"/>
      <c r="ENN225" s="593"/>
      <c r="ENO225" s="593"/>
      <c r="ENP225" s="593"/>
      <c r="ENQ225" s="593"/>
      <c r="ENR225" s="593"/>
      <c r="ENS225" s="593"/>
      <c r="ENT225" s="593"/>
      <c r="ENU225" s="593"/>
      <c r="ENV225" s="593"/>
      <c r="ENW225" s="593"/>
      <c r="ENX225" s="593"/>
      <c r="ENY225" s="593"/>
      <c r="ENZ225" s="593"/>
      <c r="EOA225" s="593"/>
      <c r="EOB225" s="593"/>
      <c r="EOC225" s="593"/>
      <c r="EOD225" s="593"/>
      <c r="EOE225" s="593"/>
      <c r="EOF225" s="593"/>
      <c r="EOG225" s="593"/>
      <c r="EOH225" s="593"/>
      <c r="EOI225" s="593"/>
      <c r="EOJ225" s="593"/>
      <c r="EOK225" s="593"/>
      <c r="EOL225" s="593"/>
      <c r="EOM225" s="593"/>
      <c r="EON225" s="593"/>
      <c r="EOO225" s="593"/>
      <c r="EOP225" s="593"/>
      <c r="EOQ225" s="593"/>
      <c r="EOR225" s="593"/>
      <c r="EOS225" s="593"/>
      <c r="EOT225" s="593"/>
      <c r="EOU225" s="593"/>
      <c r="EOV225" s="593"/>
      <c r="EOW225" s="593"/>
      <c r="EOX225" s="593"/>
      <c r="EOY225" s="593"/>
      <c r="EOZ225" s="593"/>
      <c r="EPA225" s="593"/>
      <c r="EPB225" s="593"/>
      <c r="EPC225" s="593"/>
      <c r="EPD225" s="593"/>
      <c r="EPE225" s="593"/>
      <c r="EPF225" s="593"/>
      <c r="EPG225" s="593"/>
      <c r="EPH225" s="593"/>
      <c r="EPI225" s="593"/>
      <c r="EPJ225" s="593"/>
      <c r="EPK225" s="593"/>
      <c r="EPL225" s="593"/>
      <c r="EPM225" s="593"/>
      <c r="EPN225" s="593"/>
      <c r="EPO225" s="593"/>
      <c r="EPP225" s="593"/>
      <c r="EPQ225" s="593"/>
      <c r="EPR225" s="593"/>
      <c r="EPS225" s="593"/>
      <c r="EPT225" s="593"/>
      <c r="EPU225" s="593"/>
      <c r="EPV225" s="593"/>
      <c r="EPW225" s="593"/>
      <c r="EPX225" s="593"/>
      <c r="EPY225" s="593"/>
      <c r="EPZ225" s="593"/>
      <c r="EQA225" s="593"/>
      <c r="EQB225" s="593"/>
      <c r="EQC225" s="593"/>
      <c r="EQD225" s="593"/>
      <c r="EQE225" s="593"/>
      <c r="EQF225" s="593"/>
      <c r="EQG225" s="593"/>
      <c r="EQH225" s="593"/>
      <c r="EQI225" s="593"/>
      <c r="EQJ225" s="593"/>
      <c r="EQK225" s="593"/>
      <c r="EQL225" s="593"/>
      <c r="EQM225" s="593"/>
      <c r="EQN225" s="593"/>
      <c r="EQO225" s="593"/>
      <c r="EQP225" s="593"/>
      <c r="EQQ225" s="593"/>
      <c r="EQR225" s="593"/>
      <c r="EQS225" s="593"/>
      <c r="EQT225" s="593"/>
      <c r="EQU225" s="593"/>
      <c r="EQV225" s="593"/>
      <c r="EQW225" s="593"/>
      <c r="EQX225" s="593"/>
      <c r="EQY225" s="593"/>
      <c r="EQZ225" s="593"/>
      <c r="ERA225" s="593"/>
      <c r="ERB225" s="593"/>
      <c r="ERC225" s="593"/>
      <c r="ERD225" s="593"/>
      <c r="ERE225" s="593"/>
      <c r="ERF225" s="593"/>
      <c r="ERG225" s="593"/>
      <c r="ERH225" s="593"/>
      <c r="ERI225" s="593"/>
      <c r="ERJ225" s="593"/>
      <c r="ERK225" s="593"/>
      <c r="ERL225" s="593"/>
      <c r="ERM225" s="593"/>
      <c r="ERN225" s="593"/>
      <c r="ERO225" s="593"/>
      <c r="ERP225" s="593"/>
      <c r="ERQ225" s="593"/>
      <c r="ERR225" s="593"/>
      <c r="ERS225" s="593"/>
      <c r="ERT225" s="593"/>
      <c r="ERU225" s="593"/>
      <c r="ERV225" s="593"/>
      <c r="ERW225" s="593"/>
      <c r="ERX225" s="593"/>
      <c r="ERY225" s="593"/>
      <c r="ERZ225" s="593"/>
      <c r="ESA225" s="593"/>
      <c r="ESB225" s="593"/>
      <c r="ESC225" s="593"/>
      <c r="ESD225" s="593"/>
      <c r="ESE225" s="593"/>
      <c r="ESF225" s="593"/>
      <c r="ESG225" s="593"/>
      <c r="ESH225" s="593"/>
      <c r="ESI225" s="593"/>
      <c r="ESJ225" s="593"/>
      <c r="ESK225" s="593"/>
      <c r="ESL225" s="593"/>
      <c r="ESM225" s="593"/>
      <c r="ESN225" s="593"/>
      <c r="ESO225" s="593"/>
      <c r="ESP225" s="593"/>
      <c r="ESQ225" s="593"/>
      <c r="ESR225" s="593"/>
      <c r="ESS225" s="593"/>
      <c r="EST225" s="593"/>
      <c r="ESU225" s="593"/>
      <c r="ESV225" s="593"/>
      <c r="ESW225" s="593"/>
      <c r="ESX225" s="593"/>
      <c r="ESY225" s="593"/>
      <c r="ESZ225" s="593"/>
      <c r="ETA225" s="593"/>
      <c r="ETB225" s="593"/>
      <c r="ETC225" s="593"/>
      <c r="ETD225" s="593"/>
      <c r="ETE225" s="593"/>
      <c r="ETF225" s="593"/>
      <c r="ETG225" s="593"/>
      <c r="ETH225" s="593"/>
      <c r="ETI225" s="593"/>
      <c r="ETJ225" s="593"/>
      <c r="ETK225" s="593"/>
      <c r="ETL225" s="593"/>
      <c r="ETM225" s="593"/>
      <c r="ETN225" s="593"/>
      <c r="ETO225" s="593"/>
      <c r="ETP225" s="593"/>
      <c r="ETQ225" s="593"/>
      <c r="ETR225" s="593"/>
      <c r="ETS225" s="593"/>
      <c r="ETT225" s="593"/>
      <c r="ETU225" s="593"/>
      <c r="ETV225" s="593"/>
      <c r="ETW225" s="593"/>
      <c r="ETX225" s="593"/>
      <c r="ETY225" s="593"/>
      <c r="ETZ225" s="593"/>
      <c r="EUA225" s="593"/>
      <c r="EUB225" s="593"/>
      <c r="EUC225" s="593"/>
      <c r="EUD225" s="593"/>
      <c r="EUE225" s="593"/>
      <c r="EUF225" s="593"/>
      <c r="EUG225" s="593"/>
      <c r="EUH225" s="593"/>
      <c r="EUI225" s="593"/>
      <c r="EUJ225" s="593"/>
      <c r="EUK225" s="593"/>
      <c r="EUL225" s="593"/>
      <c r="EUM225" s="593"/>
      <c r="EUN225" s="593"/>
      <c r="EUO225" s="593"/>
      <c r="EUP225" s="593"/>
      <c r="EUQ225" s="593"/>
      <c r="EUR225" s="593"/>
      <c r="EUS225" s="593"/>
      <c r="EUT225" s="593"/>
      <c r="EUU225" s="593"/>
      <c r="EUV225" s="593"/>
      <c r="EUW225" s="593"/>
      <c r="EUX225" s="593"/>
      <c r="EUY225" s="593"/>
      <c r="EUZ225" s="593"/>
      <c r="EVA225" s="593"/>
      <c r="EVB225" s="593"/>
      <c r="EVC225" s="593"/>
      <c r="EVD225" s="593"/>
      <c r="EVE225" s="593"/>
      <c r="EVF225" s="593"/>
      <c r="EVG225" s="593"/>
      <c r="EVH225" s="593"/>
      <c r="EVI225" s="593"/>
      <c r="EVJ225" s="593"/>
      <c r="EVK225" s="593"/>
      <c r="EVL225" s="593"/>
      <c r="EVM225" s="593"/>
      <c r="EVN225" s="593"/>
      <c r="EVO225" s="593"/>
      <c r="EVP225" s="593"/>
      <c r="EVQ225" s="593"/>
      <c r="EVR225" s="593"/>
      <c r="EVS225" s="593"/>
      <c r="EVT225" s="593"/>
      <c r="EVU225" s="593"/>
      <c r="EVV225" s="593"/>
      <c r="EVW225" s="593"/>
      <c r="EVX225" s="593"/>
      <c r="EVY225" s="593"/>
      <c r="EVZ225" s="593"/>
      <c r="EWA225" s="593"/>
      <c r="EWB225" s="593"/>
      <c r="EWC225" s="593"/>
      <c r="EWD225" s="593"/>
      <c r="EWE225" s="593"/>
      <c r="EWF225" s="593"/>
      <c r="EWG225" s="593"/>
      <c r="EWH225" s="593"/>
      <c r="EWI225" s="593"/>
      <c r="EWJ225" s="593"/>
      <c r="EWK225" s="593"/>
      <c r="EWL225" s="593"/>
      <c r="EWM225" s="593"/>
      <c r="EWN225" s="593"/>
      <c r="EWO225" s="593"/>
      <c r="EWP225" s="593"/>
      <c r="EWQ225" s="593"/>
      <c r="EWR225" s="593"/>
      <c r="EWS225" s="593"/>
      <c r="EWT225" s="593"/>
      <c r="EWU225" s="593"/>
      <c r="EWV225" s="593"/>
      <c r="EWW225" s="593"/>
      <c r="EWX225" s="593"/>
      <c r="EWY225" s="593"/>
      <c r="EWZ225" s="593"/>
      <c r="EXA225" s="593"/>
      <c r="EXB225" s="593"/>
      <c r="EXC225" s="593"/>
      <c r="EXD225" s="593"/>
      <c r="EXE225" s="593"/>
      <c r="EXF225" s="593"/>
      <c r="EXG225" s="593"/>
      <c r="EXH225" s="593"/>
      <c r="EXI225" s="593"/>
      <c r="EXJ225" s="593"/>
      <c r="EXK225" s="593"/>
      <c r="EXL225" s="593"/>
      <c r="EXM225" s="593"/>
      <c r="EXN225" s="593"/>
      <c r="EXO225" s="593"/>
      <c r="EXP225" s="593"/>
      <c r="EXQ225" s="593"/>
      <c r="EXR225" s="593"/>
      <c r="EXS225" s="593"/>
      <c r="EXT225" s="593"/>
      <c r="EXU225" s="593"/>
      <c r="EXV225" s="593"/>
      <c r="EXW225" s="593"/>
      <c r="EXX225" s="593"/>
      <c r="EXY225" s="593"/>
      <c r="EXZ225" s="593"/>
      <c r="EYA225" s="593"/>
      <c r="EYB225" s="593"/>
      <c r="EYC225" s="593"/>
      <c r="EYD225" s="593"/>
      <c r="EYE225" s="593"/>
      <c r="EYF225" s="593"/>
      <c r="EYG225" s="593"/>
      <c r="EYH225" s="593"/>
      <c r="EYI225" s="593"/>
      <c r="EYJ225" s="593"/>
      <c r="EYK225" s="593"/>
      <c r="EYL225" s="593"/>
      <c r="EYM225" s="593"/>
      <c r="EYN225" s="593"/>
      <c r="EYO225" s="593"/>
      <c r="EYP225" s="593"/>
      <c r="EYQ225" s="593"/>
      <c r="EYR225" s="593"/>
      <c r="EYS225" s="593"/>
      <c r="EYT225" s="593"/>
      <c r="EYU225" s="593"/>
      <c r="EYV225" s="593"/>
      <c r="EYW225" s="593"/>
      <c r="EYX225" s="593"/>
      <c r="EYY225" s="593"/>
      <c r="EYZ225" s="593"/>
      <c r="EZA225" s="593"/>
      <c r="EZB225" s="593"/>
      <c r="EZC225" s="593"/>
      <c r="EZD225" s="593"/>
      <c r="EZE225" s="593"/>
      <c r="EZF225" s="593"/>
      <c r="EZG225" s="593"/>
      <c r="EZH225" s="593"/>
      <c r="EZI225" s="593"/>
      <c r="EZJ225" s="593"/>
      <c r="EZK225" s="593"/>
      <c r="EZL225" s="593"/>
      <c r="EZM225" s="593"/>
      <c r="EZN225" s="593"/>
      <c r="EZO225" s="593"/>
      <c r="EZP225" s="593"/>
      <c r="EZQ225" s="593"/>
      <c r="EZR225" s="593"/>
      <c r="EZS225" s="593"/>
      <c r="EZT225" s="593"/>
      <c r="EZU225" s="593"/>
      <c r="EZV225" s="593"/>
      <c r="EZW225" s="593"/>
      <c r="EZX225" s="593"/>
      <c r="EZY225" s="593"/>
      <c r="EZZ225" s="593"/>
      <c r="FAA225" s="593"/>
      <c r="FAB225" s="593"/>
      <c r="FAC225" s="593"/>
      <c r="FAD225" s="593"/>
      <c r="FAE225" s="593"/>
      <c r="FAF225" s="593"/>
      <c r="FAG225" s="593"/>
      <c r="FAH225" s="593"/>
      <c r="FAI225" s="593"/>
      <c r="FAJ225" s="593"/>
      <c r="FAK225" s="593"/>
      <c r="FAL225" s="593"/>
      <c r="FAM225" s="593"/>
      <c r="FAN225" s="593"/>
      <c r="FAO225" s="593"/>
      <c r="FAP225" s="593"/>
      <c r="FAQ225" s="593"/>
      <c r="FAR225" s="593"/>
      <c r="FAS225" s="593"/>
      <c r="FAT225" s="593"/>
      <c r="FAU225" s="593"/>
      <c r="FAV225" s="593"/>
      <c r="FAW225" s="593"/>
      <c r="FAX225" s="593"/>
      <c r="FAY225" s="593"/>
      <c r="FAZ225" s="593"/>
      <c r="FBA225" s="593"/>
      <c r="FBB225" s="593"/>
      <c r="FBC225" s="593"/>
      <c r="FBD225" s="593"/>
      <c r="FBE225" s="593"/>
      <c r="FBF225" s="593"/>
      <c r="FBG225" s="593"/>
      <c r="FBH225" s="593"/>
      <c r="FBI225" s="593"/>
      <c r="FBJ225" s="593"/>
      <c r="FBK225" s="593"/>
      <c r="FBL225" s="593"/>
      <c r="FBM225" s="593"/>
      <c r="FBN225" s="593"/>
      <c r="FBO225" s="593"/>
      <c r="FBP225" s="593"/>
      <c r="FBQ225" s="593"/>
      <c r="FBR225" s="593"/>
      <c r="FBS225" s="593"/>
      <c r="FBT225" s="593"/>
      <c r="FBU225" s="593"/>
      <c r="FBV225" s="593"/>
      <c r="FBW225" s="593"/>
      <c r="FBX225" s="593"/>
      <c r="FBY225" s="593"/>
      <c r="FBZ225" s="593"/>
      <c r="FCA225" s="593"/>
      <c r="FCB225" s="593"/>
      <c r="FCC225" s="593"/>
      <c r="FCD225" s="593"/>
      <c r="FCE225" s="593"/>
      <c r="FCF225" s="593"/>
      <c r="FCG225" s="593"/>
      <c r="FCH225" s="593"/>
      <c r="FCI225" s="593"/>
      <c r="FCJ225" s="593"/>
      <c r="FCK225" s="593"/>
      <c r="FCL225" s="593"/>
      <c r="FCM225" s="593"/>
      <c r="FCN225" s="593"/>
      <c r="FCO225" s="593"/>
      <c r="FCP225" s="593"/>
      <c r="FCQ225" s="593"/>
      <c r="FCR225" s="593"/>
      <c r="FCS225" s="593"/>
      <c r="FCT225" s="593"/>
      <c r="FCU225" s="593"/>
      <c r="FCV225" s="593"/>
      <c r="FCW225" s="593"/>
      <c r="FCX225" s="593"/>
      <c r="FCY225" s="593"/>
      <c r="FCZ225" s="593"/>
      <c r="FDA225" s="593"/>
      <c r="FDB225" s="593"/>
      <c r="FDC225" s="593"/>
      <c r="FDD225" s="593"/>
      <c r="FDE225" s="593"/>
      <c r="FDF225" s="593"/>
      <c r="FDG225" s="593"/>
      <c r="FDH225" s="593"/>
      <c r="FDI225" s="593"/>
      <c r="FDJ225" s="593"/>
      <c r="FDK225" s="593"/>
      <c r="FDL225" s="593"/>
      <c r="FDM225" s="593"/>
      <c r="FDN225" s="593"/>
      <c r="FDO225" s="593"/>
      <c r="FDP225" s="593"/>
      <c r="FDQ225" s="593"/>
      <c r="FDR225" s="593"/>
      <c r="FDS225" s="593"/>
      <c r="FDT225" s="593"/>
      <c r="FDU225" s="593"/>
      <c r="FDV225" s="593"/>
      <c r="FDW225" s="593"/>
      <c r="FDX225" s="593"/>
      <c r="FDY225" s="593"/>
      <c r="FDZ225" s="593"/>
      <c r="FEA225" s="593"/>
      <c r="FEB225" s="593"/>
      <c r="FEC225" s="593"/>
      <c r="FED225" s="593"/>
      <c r="FEE225" s="593"/>
      <c r="FEF225" s="593"/>
      <c r="FEG225" s="593"/>
      <c r="FEH225" s="593"/>
      <c r="FEI225" s="593"/>
      <c r="FEJ225" s="593"/>
      <c r="FEK225" s="593"/>
      <c r="FEL225" s="593"/>
      <c r="FEM225" s="593"/>
      <c r="FEN225" s="593"/>
      <c r="FEO225" s="593"/>
      <c r="FEP225" s="593"/>
      <c r="FEQ225" s="593"/>
      <c r="FER225" s="593"/>
      <c r="FES225" s="593"/>
      <c r="FET225" s="593"/>
      <c r="FEU225" s="593"/>
      <c r="FEV225" s="593"/>
      <c r="FEW225" s="593"/>
      <c r="FEX225" s="593"/>
      <c r="FEY225" s="593"/>
      <c r="FEZ225" s="593"/>
      <c r="FFA225" s="593"/>
      <c r="FFB225" s="593"/>
      <c r="FFC225" s="593"/>
      <c r="FFD225" s="593"/>
      <c r="FFE225" s="593"/>
      <c r="FFF225" s="593"/>
      <c r="FFG225" s="593"/>
      <c r="FFH225" s="593"/>
      <c r="FFI225" s="593"/>
      <c r="FFJ225" s="593"/>
      <c r="FFK225" s="593"/>
      <c r="FFL225" s="593"/>
      <c r="FFM225" s="593"/>
      <c r="FFN225" s="593"/>
      <c r="FFO225" s="593"/>
      <c r="FFP225" s="593"/>
      <c r="FFQ225" s="593"/>
      <c r="FFR225" s="593"/>
      <c r="FFS225" s="593"/>
      <c r="FFT225" s="593"/>
      <c r="FFU225" s="593"/>
      <c r="FFV225" s="593"/>
      <c r="FFW225" s="593"/>
      <c r="FFX225" s="593"/>
      <c r="FFY225" s="593"/>
      <c r="FFZ225" s="593"/>
      <c r="FGA225" s="593"/>
      <c r="FGB225" s="593"/>
      <c r="FGC225" s="593"/>
      <c r="FGD225" s="593"/>
      <c r="FGE225" s="593"/>
      <c r="FGF225" s="593"/>
      <c r="FGG225" s="593"/>
      <c r="FGH225" s="593"/>
      <c r="FGI225" s="593"/>
      <c r="FGJ225" s="593"/>
      <c r="FGK225" s="593"/>
      <c r="FGL225" s="593"/>
      <c r="FGM225" s="593"/>
      <c r="FGN225" s="593"/>
      <c r="FGO225" s="593"/>
      <c r="FGP225" s="593"/>
      <c r="FGQ225" s="593"/>
      <c r="FGR225" s="593"/>
      <c r="FGS225" s="593"/>
      <c r="FGT225" s="593"/>
      <c r="FGU225" s="593"/>
      <c r="FGV225" s="593"/>
      <c r="FGW225" s="593"/>
      <c r="FGX225" s="593"/>
      <c r="FGY225" s="593"/>
      <c r="FGZ225" s="593"/>
      <c r="FHA225" s="593"/>
      <c r="FHB225" s="593"/>
      <c r="FHC225" s="593"/>
      <c r="FHD225" s="593"/>
      <c r="FHE225" s="593"/>
      <c r="FHF225" s="593"/>
      <c r="FHG225" s="593"/>
      <c r="FHH225" s="593"/>
      <c r="FHI225" s="593"/>
      <c r="FHJ225" s="593"/>
      <c r="FHK225" s="593"/>
      <c r="FHL225" s="593"/>
      <c r="FHM225" s="593"/>
      <c r="FHN225" s="593"/>
      <c r="FHO225" s="593"/>
      <c r="FHP225" s="593"/>
      <c r="FHQ225" s="593"/>
      <c r="FHR225" s="593"/>
      <c r="FHS225" s="593"/>
      <c r="FHT225" s="593"/>
      <c r="FHU225" s="593"/>
      <c r="FHV225" s="593"/>
      <c r="FHW225" s="593"/>
      <c r="FHX225" s="593"/>
      <c r="FHY225" s="593"/>
      <c r="FHZ225" s="593"/>
      <c r="FIA225" s="593"/>
      <c r="FIB225" s="593"/>
      <c r="FIC225" s="593"/>
      <c r="FID225" s="593"/>
      <c r="FIE225" s="593"/>
      <c r="FIF225" s="593"/>
      <c r="FIG225" s="593"/>
      <c r="FIH225" s="593"/>
      <c r="FII225" s="593"/>
      <c r="FIJ225" s="593"/>
      <c r="FIK225" s="593"/>
      <c r="FIL225" s="593"/>
      <c r="FIM225" s="593"/>
      <c r="FIN225" s="593"/>
      <c r="FIO225" s="593"/>
      <c r="FIP225" s="593"/>
      <c r="FIQ225" s="593"/>
      <c r="FIR225" s="593"/>
      <c r="FIS225" s="593"/>
      <c r="FIT225" s="593"/>
      <c r="FIU225" s="593"/>
      <c r="FIV225" s="593"/>
      <c r="FIW225" s="593"/>
      <c r="FIX225" s="593"/>
      <c r="FIY225" s="593"/>
      <c r="FIZ225" s="593"/>
      <c r="FJA225" s="593"/>
      <c r="FJB225" s="593"/>
      <c r="FJC225" s="593"/>
      <c r="FJD225" s="593"/>
      <c r="FJE225" s="593"/>
      <c r="FJF225" s="593"/>
      <c r="FJG225" s="593"/>
      <c r="FJH225" s="593"/>
      <c r="FJI225" s="593"/>
      <c r="FJJ225" s="593"/>
      <c r="FJK225" s="593"/>
      <c r="FJL225" s="593"/>
      <c r="FJM225" s="593"/>
      <c r="FJN225" s="593"/>
      <c r="FJO225" s="593"/>
      <c r="FJP225" s="593"/>
      <c r="FJQ225" s="593"/>
      <c r="FJR225" s="593"/>
      <c r="FJS225" s="593"/>
      <c r="FJT225" s="593"/>
      <c r="FJU225" s="593"/>
      <c r="FJV225" s="593"/>
      <c r="FJW225" s="593"/>
      <c r="FJX225" s="593"/>
      <c r="FJY225" s="593"/>
      <c r="FJZ225" s="593"/>
      <c r="FKA225" s="593"/>
      <c r="FKB225" s="593"/>
      <c r="FKC225" s="593"/>
      <c r="FKD225" s="593"/>
      <c r="FKE225" s="593"/>
      <c r="FKF225" s="593"/>
      <c r="FKG225" s="593"/>
      <c r="FKH225" s="593"/>
      <c r="FKI225" s="593"/>
      <c r="FKJ225" s="593"/>
      <c r="FKK225" s="593"/>
      <c r="FKL225" s="593"/>
      <c r="FKM225" s="593"/>
      <c r="FKN225" s="593"/>
      <c r="FKO225" s="593"/>
      <c r="FKP225" s="593"/>
      <c r="FKQ225" s="593"/>
      <c r="FKR225" s="593"/>
      <c r="FKS225" s="593"/>
      <c r="FKT225" s="593"/>
      <c r="FKU225" s="593"/>
      <c r="FKV225" s="593"/>
      <c r="FKW225" s="593"/>
      <c r="FKX225" s="593"/>
      <c r="FKY225" s="593"/>
      <c r="FKZ225" s="593"/>
      <c r="FLA225" s="593"/>
      <c r="FLB225" s="593"/>
      <c r="FLC225" s="593"/>
      <c r="FLD225" s="593"/>
      <c r="FLE225" s="593"/>
      <c r="FLF225" s="593"/>
      <c r="FLG225" s="593"/>
      <c r="FLH225" s="593"/>
      <c r="FLI225" s="593"/>
      <c r="FLJ225" s="593"/>
      <c r="FLK225" s="593"/>
      <c r="FLL225" s="593"/>
      <c r="FLM225" s="593"/>
      <c r="FLN225" s="593"/>
      <c r="FLO225" s="593"/>
      <c r="FLP225" s="593"/>
      <c r="FLQ225" s="593"/>
      <c r="FLR225" s="593"/>
      <c r="FLS225" s="593"/>
      <c r="FLT225" s="593"/>
      <c r="FLU225" s="593"/>
      <c r="FLV225" s="593"/>
      <c r="FLW225" s="593"/>
      <c r="FLX225" s="593"/>
      <c r="FLY225" s="593"/>
      <c r="FLZ225" s="593"/>
      <c r="FMA225" s="593"/>
      <c r="FMB225" s="593"/>
      <c r="FMC225" s="593"/>
      <c r="FMD225" s="593"/>
      <c r="FME225" s="593"/>
      <c r="FMF225" s="593"/>
      <c r="FMG225" s="593"/>
      <c r="FMH225" s="593"/>
      <c r="FMI225" s="593"/>
      <c r="FMJ225" s="593"/>
      <c r="FMK225" s="593"/>
      <c r="FML225" s="593"/>
      <c r="FMM225" s="593"/>
      <c r="FMN225" s="593"/>
      <c r="FMO225" s="593"/>
      <c r="FMP225" s="593"/>
      <c r="FMQ225" s="593"/>
      <c r="FMR225" s="593"/>
      <c r="FMS225" s="593"/>
      <c r="FMT225" s="593"/>
      <c r="FMU225" s="593"/>
      <c r="FMV225" s="593"/>
      <c r="FMW225" s="593"/>
      <c r="FMX225" s="593"/>
      <c r="FMY225" s="593"/>
      <c r="FMZ225" s="593"/>
      <c r="FNA225" s="593"/>
      <c r="FNB225" s="593"/>
      <c r="FNC225" s="593"/>
      <c r="FND225" s="593"/>
      <c r="FNE225" s="593"/>
      <c r="FNF225" s="593"/>
      <c r="FNG225" s="593"/>
      <c r="FNH225" s="593"/>
      <c r="FNI225" s="593"/>
      <c r="FNJ225" s="593"/>
      <c r="FNK225" s="593"/>
      <c r="FNL225" s="593"/>
      <c r="FNM225" s="593"/>
      <c r="FNN225" s="593"/>
      <c r="FNO225" s="593"/>
      <c r="FNP225" s="593"/>
      <c r="FNQ225" s="593"/>
      <c r="FNR225" s="593"/>
      <c r="FNS225" s="593"/>
      <c r="FNT225" s="593"/>
      <c r="FNU225" s="593"/>
      <c r="FNV225" s="593"/>
      <c r="FNW225" s="593"/>
      <c r="FNX225" s="593"/>
      <c r="FNY225" s="593"/>
      <c r="FNZ225" s="593"/>
      <c r="FOA225" s="593"/>
      <c r="FOB225" s="593"/>
      <c r="FOC225" s="593"/>
      <c r="FOD225" s="593"/>
      <c r="FOE225" s="593"/>
      <c r="FOF225" s="593"/>
      <c r="FOG225" s="593"/>
      <c r="FOH225" s="593"/>
      <c r="FOI225" s="593"/>
      <c r="FOJ225" s="593"/>
      <c r="FOK225" s="593"/>
      <c r="FOL225" s="593"/>
      <c r="FOM225" s="593"/>
      <c r="FON225" s="593"/>
      <c r="FOO225" s="593"/>
      <c r="FOP225" s="593"/>
      <c r="FOQ225" s="593"/>
      <c r="FOR225" s="593"/>
      <c r="FOS225" s="593"/>
      <c r="FOT225" s="593"/>
      <c r="FOU225" s="593"/>
      <c r="FOV225" s="593"/>
      <c r="FOW225" s="593"/>
      <c r="FOX225" s="593"/>
      <c r="FOY225" s="593"/>
      <c r="FOZ225" s="593"/>
      <c r="FPA225" s="593"/>
      <c r="FPB225" s="593"/>
      <c r="FPC225" s="593"/>
      <c r="FPD225" s="593"/>
      <c r="FPE225" s="593"/>
      <c r="FPF225" s="593"/>
      <c r="FPG225" s="593"/>
      <c r="FPH225" s="593"/>
      <c r="FPI225" s="593"/>
      <c r="FPJ225" s="593"/>
      <c r="FPK225" s="593"/>
      <c r="FPL225" s="593"/>
      <c r="FPM225" s="593"/>
      <c r="FPN225" s="593"/>
      <c r="FPO225" s="593"/>
      <c r="FPP225" s="593"/>
      <c r="FPQ225" s="593"/>
      <c r="FPR225" s="593"/>
      <c r="FPS225" s="593"/>
      <c r="FPT225" s="593"/>
      <c r="FPU225" s="593"/>
      <c r="FPV225" s="593"/>
      <c r="FPW225" s="593"/>
      <c r="FPX225" s="593"/>
      <c r="FPY225" s="593"/>
      <c r="FPZ225" s="593"/>
      <c r="FQA225" s="593"/>
      <c r="FQB225" s="593"/>
      <c r="FQC225" s="593"/>
      <c r="FQD225" s="593"/>
      <c r="FQE225" s="593"/>
      <c r="FQF225" s="593"/>
      <c r="FQG225" s="593"/>
      <c r="FQH225" s="593"/>
      <c r="FQI225" s="593"/>
      <c r="FQJ225" s="593"/>
      <c r="FQK225" s="593"/>
      <c r="FQL225" s="593"/>
      <c r="FQM225" s="593"/>
      <c r="FQN225" s="593"/>
      <c r="FQO225" s="593"/>
      <c r="FQP225" s="593"/>
      <c r="FQQ225" s="593"/>
      <c r="FQR225" s="593"/>
      <c r="FQS225" s="593"/>
      <c r="FQT225" s="593"/>
      <c r="FQU225" s="593"/>
      <c r="FQV225" s="593"/>
      <c r="FQW225" s="593"/>
      <c r="FQX225" s="593"/>
      <c r="FQY225" s="593"/>
      <c r="FQZ225" s="593"/>
      <c r="FRA225" s="593"/>
      <c r="FRB225" s="593"/>
      <c r="FRC225" s="593"/>
      <c r="FRD225" s="593"/>
      <c r="FRE225" s="593"/>
      <c r="FRF225" s="593"/>
      <c r="FRG225" s="593"/>
      <c r="FRH225" s="593"/>
      <c r="FRI225" s="593"/>
      <c r="FRJ225" s="593"/>
      <c r="FRK225" s="593"/>
      <c r="FRL225" s="593"/>
      <c r="FRM225" s="593"/>
      <c r="FRN225" s="593"/>
      <c r="FRO225" s="593"/>
      <c r="FRP225" s="593"/>
      <c r="FRQ225" s="593"/>
      <c r="FRR225" s="593"/>
      <c r="FRS225" s="593"/>
      <c r="FRT225" s="593"/>
      <c r="FRU225" s="593"/>
      <c r="FRV225" s="593"/>
      <c r="FRW225" s="593"/>
      <c r="FRX225" s="593"/>
      <c r="FRY225" s="593"/>
      <c r="FRZ225" s="593"/>
      <c r="FSA225" s="593"/>
      <c r="FSB225" s="593"/>
      <c r="FSC225" s="593"/>
      <c r="FSD225" s="593"/>
      <c r="FSE225" s="593"/>
      <c r="FSF225" s="593"/>
      <c r="FSG225" s="593"/>
      <c r="FSH225" s="593"/>
      <c r="FSI225" s="593"/>
      <c r="FSJ225" s="593"/>
      <c r="FSK225" s="593"/>
      <c r="FSL225" s="593"/>
      <c r="FSM225" s="593"/>
      <c r="FSN225" s="593"/>
      <c r="FSO225" s="593"/>
      <c r="FSP225" s="593"/>
      <c r="FSQ225" s="593"/>
      <c r="FSR225" s="593"/>
      <c r="FSS225" s="593"/>
      <c r="FST225" s="593"/>
      <c r="FSU225" s="593"/>
      <c r="FSV225" s="593"/>
      <c r="FSW225" s="593"/>
      <c r="FSX225" s="593"/>
      <c r="FSY225" s="593"/>
      <c r="FSZ225" s="593"/>
      <c r="FTA225" s="593"/>
      <c r="FTB225" s="593"/>
      <c r="FTC225" s="593"/>
      <c r="FTD225" s="593"/>
      <c r="FTE225" s="593"/>
      <c r="FTF225" s="593"/>
      <c r="FTG225" s="593"/>
      <c r="FTH225" s="593"/>
      <c r="FTI225" s="593"/>
      <c r="FTJ225" s="593"/>
      <c r="FTK225" s="593"/>
      <c r="FTL225" s="593"/>
      <c r="FTM225" s="593"/>
      <c r="FTN225" s="593"/>
      <c r="FTO225" s="593"/>
      <c r="FTP225" s="593"/>
      <c r="FTQ225" s="593"/>
      <c r="FTR225" s="593"/>
      <c r="FTS225" s="593"/>
      <c r="FTT225" s="593"/>
      <c r="FTU225" s="593"/>
      <c r="FTV225" s="593"/>
      <c r="FTW225" s="593"/>
      <c r="FTX225" s="593"/>
      <c r="FTY225" s="593"/>
      <c r="FTZ225" s="593"/>
      <c r="FUA225" s="593"/>
      <c r="FUB225" s="593"/>
      <c r="FUC225" s="593"/>
      <c r="FUD225" s="593"/>
      <c r="FUE225" s="593"/>
      <c r="FUF225" s="593"/>
      <c r="FUG225" s="593"/>
      <c r="FUH225" s="593"/>
      <c r="FUI225" s="593"/>
      <c r="FUJ225" s="593"/>
      <c r="FUK225" s="593"/>
      <c r="FUL225" s="593"/>
      <c r="FUM225" s="593"/>
      <c r="FUN225" s="593"/>
      <c r="FUO225" s="593"/>
      <c r="FUP225" s="593"/>
      <c r="FUQ225" s="593"/>
      <c r="FUR225" s="593"/>
      <c r="FUS225" s="593"/>
      <c r="FUT225" s="593"/>
      <c r="FUU225" s="593"/>
      <c r="FUV225" s="593"/>
      <c r="FUW225" s="593"/>
      <c r="FUX225" s="593"/>
      <c r="FUY225" s="593"/>
      <c r="FUZ225" s="593"/>
      <c r="FVA225" s="593"/>
      <c r="FVB225" s="593"/>
      <c r="FVC225" s="593"/>
      <c r="FVD225" s="593"/>
      <c r="FVE225" s="593"/>
      <c r="FVF225" s="593"/>
      <c r="FVG225" s="593"/>
      <c r="FVH225" s="593"/>
      <c r="FVI225" s="593"/>
      <c r="FVJ225" s="593"/>
      <c r="FVK225" s="593"/>
      <c r="FVL225" s="593"/>
      <c r="FVM225" s="593"/>
      <c r="FVN225" s="593"/>
      <c r="FVO225" s="593"/>
      <c r="FVP225" s="593"/>
      <c r="FVQ225" s="593"/>
      <c r="FVR225" s="593"/>
      <c r="FVS225" s="593"/>
      <c r="FVT225" s="593"/>
      <c r="FVU225" s="593"/>
      <c r="FVV225" s="593"/>
      <c r="FVW225" s="593"/>
      <c r="FVX225" s="593"/>
      <c r="FVY225" s="593"/>
      <c r="FVZ225" s="593"/>
      <c r="FWA225" s="593"/>
      <c r="FWB225" s="593"/>
      <c r="FWC225" s="593"/>
      <c r="FWD225" s="593"/>
      <c r="FWE225" s="593"/>
      <c r="FWF225" s="593"/>
      <c r="FWG225" s="593"/>
      <c r="FWH225" s="593"/>
      <c r="FWI225" s="593"/>
      <c r="FWJ225" s="593"/>
      <c r="FWK225" s="593"/>
      <c r="FWL225" s="593"/>
      <c r="FWM225" s="593"/>
      <c r="FWN225" s="593"/>
      <c r="FWO225" s="593"/>
      <c r="FWP225" s="593"/>
      <c r="FWQ225" s="593"/>
      <c r="FWR225" s="593"/>
      <c r="FWS225" s="593"/>
      <c r="FWT225" s="593"/>
      <c r="FWU225" s="593"/>
      <c r="FWV225" s="593"/>
      <c r="FWW225" s="593"/>
      <c r="FWX225" s="593"/>
      <c r="FWY225" s="593"/>
      <c r="FWZ225" s="593"/>
      <c r="FXA225" s="593"/>
      <c r="FXB225" s="593"/>
      <c r="FXC225" s="593"/>
      <c r="FXD225" s="593"/>
      <c r="FXE225" s="593"/>
      <c r="FXF225" s="593"/>
      <c r="FXG225" s="593"/>
      <c r="FXH225" s="593"/>
      <c r="FXI225" s="593"/>
      <c r="FXJ225" s="593"/>
      <c r="FXK225" s="593"/>
      <c r="FXL225" s="593"/>
      <c r="FXM225" s="593"/>
      <c r="FXN225" s="593"/>
      <c r="FXO225" s="593"/>
      <c r="FXP225" s="593"/>
      <c r="FXQ225" s="593"/>
      <c r="FXR225" s="593"/>
      <c r="FXS225" s="593"/>
      <c r="FXT225" s="593"/>
      <c r="FXU225" s="593"/>
      <c r="FXV225" s="593"/>
      <c r="FXW225" s="593"/>
      <c r="FXX225" s="593"/>
      <c r="FXY225" s="593"/>
      <c r="FXZ225" s="593"/>
      <c r="FYA225" s="593"/>
      <c r="FYB225" s="593"/>
      <c r="FYC225" s="593"/>
      <c r="FYD225" s="593"/>
      <c r="FYE225" s="593"/>
      <c r="FYF225" s="593"/>
      <c r="FYG225" s="593"/>
      <c r="FYH225" s="593"/>
      <c r="FYI225" s="593"/>
      <c r="FYJ225" s="593"/>
      <c r="FYK225" s="593"/>
      <c r="FYL225" s="593"/>
      <c r="FYM225" s="593"/>
      <c r="FYN225" s="593"/>
      <c r="FYO225" s="593"/>
      <c r="FYP225" s="593"/>
      <c r="FYQ225" s="593"/>
      <c r="FYR225" s="593"/>
      <c r="FYS225" s="593"/>
      <c r="FYT225" s="593"/>
      <c r="FYU225" s="593"/>
      <c r="FYV225" s="593"/>
      <c r="FYW225" s="593"/>
      <c r="FYX225" s="593"/>
      <c r="FYY225" s="593"/>
      <c r="FYZ225" s="593"/>
      <c r="FZA225" s="593"/>
      <c r="FZB225" s="593"/>
      <c r="FZC225" s="593"/>
      <c r="FZD225" s="593"/>
      <c r="FZE225" s="593"/>
      <c r="FZF225" s="593"/>
      <c r="FZG225" s="593"/>
      <c r="FZH225" s="593"/>
      <c r="FZI225" s="593"/>
      <c r="FZJ225" s="593"/>
      <c r="FZK225" s="593"/>
      <c r="FZL225" s="593"/>
      <c r="FZM225" s="593"/>
      <c r="FZN225" s="593"/>
      <c r="FZO225" s="593"/>
      <c r="FZP225" s="593"/>
      <c r="FZQ225" s="593"/>
      <c r="FZR225" s="593"/>
      <c r="FZS225" s="593"/>
      <c r="FZT225" s="593"/>
      <c r="FZU225" s="593"/>
      <c r="FZV225" s="593"/>
      <c r="FZW225" s="593"/>
      <c r="FZX225" s="593"/>
      <c r="FZY225" s="593"/>
      <c r="FZZ225" s="593"/>
      <c r="GAA225" s="593"/>
      <c r="GAB225" s="593"/>
      <c r="GAC225" s="593"/>
      <c r="GAD225" s="593"/>
      <c r="GAE225" s="593"/>
      <c r="GAF225" s="593"/>
      <c r="GAG225" s="593"/>
      <c r="GAH225" s="593"/>
      <c r="GAI225" s="593"/>
      <c r="GAJ225" s="593"/>
      <c r="GAK225" s="593"/>
      <c r="GAL225" s="593"/>
      <c r="GAM225" s="593"/>
      <c r="GAN225" s="593"/>
      <c r="GAO225" s="593"/>
      <c r="GAP225" s="593"/>
      <c r="GAQ225" s="593"/>
      <c r="GAR225" s="593"/>
      <c r="GAS225" s="593"/>
      <c r="GAT225" s="593"/>
      <c r="GAU225" s="593"/>
      <c r="GAV225" s="593"/>
      <c r="GAW225" s="593"/>
      <c r="GAX225" s="593"/>
      <c r="GAY225" s="593"/>
      <c r="GAZ225" s="593"/>
      <c r="GBA225" s="593"/>
      <c r="GBB225" s="593"/>
      <c r="GBC225" s="593"/>
      <c r="GBD225" s="593"/>
      <c r="GBE225" s="593"/>
      <c r="GBF225" s="593"/>
      <c r="GBG225" s="593"/>
      <c r="GBH225" s="593"/>
      <c r="GBI225" s="593"/>
      <c r="GBJ225" s="593"/>
      <c r="GBK225" s="593"/>
      <c r="GBL225" s="593"/>
      <c r="GBM225" s="593"/>
      <c r="GBN225" s="593"/>
      <c r="GBO225" s="593"/>
      <c r="GBP225" s="593"/>
      <c r="GBQ225" s="593"/>
      <c r="GBR225" s="593"/>
      <c r="GBS225" s="593"/>
      <c r="GBT225" s="593"/>
      <c r="GBU225" s="593"/>
      <c r="GBV225" s="593"/>
      <c r="GBW225" s="593"/>
      <c r="GBX225" s="593"/>
      <c r="GBY225" s="593"/>
      <c r="GBZ225" s="593"/>
      <c r="GCA225" s="593"/>
      <c r="GCB225" s="593"/>
      <c r="GCC225" s="593"/>
      <c r="GCD225" s="593"/>
      <c r="GCE225" s="593"/>
      <c r="GCF225" s="593"/>
      <c r="GCG225" s="593"/>
      <c r="GCH225" s="593"/>
      <c r="GCI225" s="593"/>
      <c r="GCJ225" s="593"/>
      <c r="GCK225" s="593"/>
      <c r="GCL225" s="593"/>
      <c r="GCM225" s="593"/>
      <c r="GCN225" s="593"/>
      <c r="GCO225" s="593"/>
      <c r="GCP225" s="593"/>
      <c r="GCQ225" s="593"/>
      <c r="GCR225" s="593"/>
      <c r="GCS225" s="593"/>
      <c r="GCT225" s="593"/>
      <c r="GCU225" s="593"/>
      <c r="GCV225" s="593"/>
      <c r="GCW225" s="593"/>
      <c r="GCX225" s="593"/>
      <c r="GCY225" s="593"/>
      <c r="GCZ225" s="593"/>
      <c r="GDA225" s="593"/>
      <c r="GDB225" s="593"/>
      <c r="GDC225" s="593"/>
      <c r="GDD225" s="593"/>
      <c r="GDE225" s="593"/>
      <c r="GDF225" s="593"/>
      <c r="GDG225" s="593"/>
      <c r="GDH225" s="593"/>
      <c r="GDI225" s="593"/>
      <c r="GDJ225" s="593"/>
      <c r="GDK225" s="593"/>
      <c r="GDL225" s="593"/>
      <c r="GDM225" s="593"/>
      <c r="GDN225" s="593"/>
      <c r="GDO225" s="593"/>
      <c r="GDP225" s="593"/>
      <c r="GDQ225" s="593"/>
      <c r="GDR225" s="593"/>
      <c r="GDS225" s="593"/>
      <c r="GDT225" s="593"/>
      <c r="GDU225" s="593"/>
      <c r="GDV225" s="593"/>
      <c r="GDW225" s="593"/>
      <c r="GDX225" s="593"/>
      <c r="GDY225" s="593"/>
      <c r="GDZ225" s="593"/>
      <c r="GEA225" s="593"/>
      <c r="GEB225" s="593"/>
      <c r="GEC225" s="593"/>
      <c r="GED225" s="593"/>
      <c r="GEE225" s="593"/>
      <c r="GEF225" s="593"/>
      <c r="GEG225" s="593"/>
      <c r="GEH225" s="593"/>
      <c r="GEI225" s="593"/>
      <c r="GEJ225" s="593"/>
      <c r="GEK225" s="593"/>
      <c r="GEL225" s="593"/>
      <c r="GEM225" s="593"/>
      <c r="GEN225" s="593"/>
      <c r="GEO225" s="593"/>
      <c r="GEP225" s="593"/>
      <c r="GEQ225" s="593"/>
      <c r="GER225" s="593"/>
      <c r="GES225" s="593"/>
      <c r="GET225" s="593"/>
      <c r="GEU225" s="593"/>
      <c r="GEV225" s="593"/>
      <c r="GEW225" s="593"/>
      <c r="GEX225" s="593"/>
      <c r="GEY225" s="593"/>
      <c r="GEZ225" s="593"/>
      <c r="GFA225" s="593"/>
      <c r="GFB225" s="593"/>
      <c r="GFC225" s="593"/>
      <c r="GFD225" s="593"/>
      <c r="GFE225" s="593"/>
      <c r="GFF225" s="593"/>
      <c r="GFG225" s="593"/>
      <c r="GFH225" s="593"/>
      <c r="GFI225" s="593"/>
      <c r="GFJ225" s="593"/>
      <c r="GFK225" s="593"/>
      <c r="GFL225" s="593"/>
      <c r="GFM225" s="593"/>
      <c r="GFN225" s="593"/>
      <c r="GFO225" s="593"/>
      <c r="GFP225" s="593"/>
      <c r="GFQ225" s="593"/>
      <c r="GFR225" s="593"/>
      <c r="GFS225" s="593"/>
      <c r="GFT225" s="593"/>
      <c r="GFU225" s="593"/>
      <c r="GFV225" s="593"/>
      <c r="GFW225" s="593"/>
      <c r="GFX225" s="593"/>
      <c r="GFY225" s="593"/>
      <c r="GFZ225" s="593"/>
      <c r="GGA225" s="593"/>
      <c r="GGB225" s="593"/>
      <c r="GGC225" s="593"/>
      <c r="GGD225" s="593"/>
      <c r="GGE225" s="593"/>
      <c r="GGF225" s="593"/>
      <c r="GGG225" s="593"/>
      <c r="GGH225" s="593"/>
      <c r="GGI225" s="593"/>
      <c r="GGJ225" s="593"/>
      <c r="GGK225" s="593"/>
      <c r="GGL225" s="593"/>
      <c r="GGM225" s="593"/>
      <c r="GGN225" s="593"/>
      <c r="GGO225" s="593"/>
      <c r="GGP225" s="593"/>
      <c r="GGQ225" s="593"/>
      <c r="GGR225" s="593"/>
      <c r="GGS225" s="593"/>
      <c r="GGT225" s="593"/>
      <c r="GGU225" s="593"/>
      <c r="GGV225" s="593"/>
      <c r="GGW225" s="593"/>
      <c r="GGX225" s="593"/>
      <c r="GGY225" s="593"/>
      <c r="GGZ225" s="593"/>
      <c r="GHA225" s="593"/>
      <c r="GHB225" s="593"/>
      <c r="GHC225" s="593"/>
      <c r="GHD225" s="593"/>
      <c r="GHE225" s="593"/>
      <c r="GHF225" s="593"/>
      <c r="GHG225" s="593"/>
      <c r="GHH225" s="593"/>
      <c r="GHI225" s="593"/>
      <c r="GHJ225" s="593"/>
      <c r="GHK225" s="593"/>
      <c r="GHL225" s="593"/>
      <c r="GHM225" s="593"/>
      <c r="GHN225" s="593"/>
      <c r="GHO225" s="593"/>
      <c r="GHP225" s="593"/>
      <c r="GHQ225" s="593"/>
      <c r="GHR225" s="593"/>
      <c r="GHS225" s="593"/>
      <c r="GHT225" s="593"/>
      <c r="GHU225" s="593"/>
      <c r="GHV225" s="593"/>
      <c r="GHW225" s="593"/>
      <c r="GHX225" s="593"/>
      <c r="GHY225" s="593"/>
      <c r="GHZ225" s="593"/>
      <c r="GIA225" s="593"/>
      <c r="GIB225" s="593"/>
      <c r="GIC225" s="593"/>
      <c r="GID225" s="593"/>
      <c r="GIE225" s="593"/>
      <c r="GIF225" s="593"/>
      <c r="GIG225" s="593"/>
      <c r="GIH225" s="593"/>
      <c r="GII225" s="593"/>
      <c r="GIJ225" s="593"/>
      <c r="GIK225" s="593"/>
      <c r="GIL225" s="593"/>
      <c r="GIM225" s="593"/>
      <c r="GIN225" s="593"/>
      <c r="GIO225" s="593"/>
      <c r="GIP225" s="593"/>
      <c r="GIQ225" s="593"/>
      <c r="GIR225" s="593"/>
      <c r="GIS225" s="593"/>
      <c r="GIT225" s="593"/>
      <c r="GIU225" s="593"/>
      <c r="GIV225" s="593"/>
      <c r="GIW225" s="593"/>
      <c r="GIX225" s="593"/>
      <c r="GIY225" s="593"/>
      <c r="GIZ225" s="593"/>
      <c r="GJA225" s="593"/>
      <c r="GJB225" s="593"/>
      <c r="GJC225" s="593"/>
      <c r="GJD225" s="593"/>
      <c r="GJE225" s="593"/>
      <c r="GJF225" s="593"/>
      <c r="GJG225" s="593"/>
      <c r="GJH225" s="593"/>
      <c r="GJI225" s="593"/>
      <c r="GJJ225" s="593"/>
      <c r="GJK225" s="593"/>
      <c r="GJL225" s="593"/>
      <c r="GJM225" s="593"/>
      <c r="GJN225" s="593"/>
      <c r="GJO225" s="593"/>
      <c r="GJP225" s="593"/>
      <c r="GJQ225" s="593"/>
      <c r="GJR225" s="593"/>
      <c r="GJS225" s="593"/>
      <c r="GJT225" s="593"/>
      <c r="GJU225" s="593"/>
      <c r="GJV225" s="593"/>
      <c r="GJW225" s="593"/>
      <c r="GJX225" s="593"/>
      <c r="GJY225" s="593"/>
      <c r="GJZ225" s="593"/>
      <c r="GKA225" s="593"/>
      <c r="GKB225" s="593"/>
      <c r="GKC225" s="593"/>
      <c r="GKD225" s="593"/>
      <c r="GKE225" s="593"/>
      <c r="GKF225" s="593"/>
      <c r="GKG225" s="593"/>
      <c r="GKH225" s="593"/>
      <c r="GKI225" s="593"/>
      <c r="GKJ225" s="593"/>
      <c r="GKK225" s="593"/>
      <c r="GKL225" s="593"/>
      <c r="GKM225" s="593"/>
      <c r="GKN225" s="593"/>
      <c r="GKO225" s="593"/>
      <c r="GKP225" s="593"/>
      <c r="GKQ225" s="593"/>
      <c r="GKR225" s="593"/>
      <c r="GKS225" s="593"/>
      <c r="GKT225" s="593"/>
      <c r="GKU225" s="593"/>
      <c r="GKV225" s="593"/>
      <c r="GKW225" s="593"/>
      <c r="GKX225" s="593"/>
      <c r="GKY225" s="593"/>
      <c r="GKZ225" s="593"/>
      <c r="GLA225" s="593"/>
      <c r="GLB225" s="593"/>
      <c r="GLC225" s="593"/>
      <c r="GLD225" s="593"/>
      <c r="GLE225" s="593"/>
      <c r="GLF225" s="593"/>
      <c r="GLG225" s="593"/>
      <c r="GLH225" s="593"/>
      <c r="GLI225" s="593"/>
      <c r="GLJ225" s="593"/>
      <c r="GLK225" s="593"/>
      <c r="GLL225" s="593"/>
      <c r="GLM225" s="593"/>
      <c r="GLN225" s="593"/>
      <c r="GLO225" s="593"/>
      <c r="GLP225" s="593"/>
      <c r="GLQ225" s="593"/>
      <c r="GLR225" s="593"/>
      <c r="GLS225" s="593"/>
      <c r="GLT225" s="593"/>
      <c r="GLU225" s="593"/>
      <c r="GLV225" s="593"/>
      <c r="GLW225" s="593"/>
      <c r="GLX225" s="593"/>
      <c r="GLY225" s="593"/>
      <c r="GLZ225" s="593"/>
      <c r="GMA225" s="593"/>
      <c r="GMB225" s="593"/>
      <c r="GMC225" s="593"/>
      <c r="GMD225" s="593"/>
      <c r="GME225" s="593"/>
      <c r="GMF225" s="593"/>
      <c r="GMG225" s="593"/>
      <c r="GMH225" s="593"/>
      <c r="GMI225" s="593"/>
      <c r="GMJ225" s="593"/>
      <c r="GMK225" s="593"/>
      <c r="GML225" s="593"/>
      <c r="GMM225" s="593"/>
      <c r="GMN225" s="593"/>
      <c r="GMO225" s="593"/>
      <c r="GMP225" s="593"/>
      <c r="GMQ225" s="593"/>
      <c r="GMR225" s="593"/>
      <c r="GMS225" s="593"/>
      <c r="GMT225" s="593"/>
      <c r="GMU225" s="593"/>
      <c r="GMV225" s="593"/>
      <c r="GMW225" s="593"/>
      <c r="GMX225" s="593"/>
      <c r="GMY225" s="593"/>
      <c r="GMZ225" s="593"/>
      <c r="GNA225" s="593"/>
      <c r="GNB225" s="593"/>
      <c r="GNC225" s="593"/>
      <c r="GND225" s="593"/>
      <c r="GNE225" s="593"/>
      <c r="GNF225" s="593"/>
      <c r="GNG225" s="593"/>
      <c r="GNH225" s="593"/>
      <c r="GNI225" s="593"/>
      <c r="GNJ225" s="593"/>
      <c r="GNK225" s="593"/>
      <c r="GNL225" s="593"/>
      <c r="GNM225" s="593"/>
      <c r="GNN225" s="593"/>
      <c r="GNO225" s="593"/>
      <c r="GNP225" s="593"/>
      <c r="GNQ225" s="593"/>
      <c r="GNR225" s="593"/>
      <c r="GNS225" s="593"/>
      <c r="GNT225" s="593"/>
      <c r="GNU225" s="593"/>
      <c r="GNV225" s="593"/>
      <c r="GNW225" s="593"/>
      <c r="GNX225" s="593"/>
      <c r="GNY225" s="593"/>
      <c r="GNZ225" s="593"/>
      <c r="GOA225" s="593"/>
      <c r="GOB225" s="593"/>
      <c r="GOC225" s="593"/>
      <c r="GOD225" s="593"/>
      <c r="GOE225" s="593"/>
      <c r="GOF225" s="593"/>
      <c r="GOG225" s="593"/>
      <c r="GOH225" s="593"/>
      <c r="GOI225" s="593"/>
      <c r="GOJ225" s="593"/>
      <c r="GOK225" s="593"/>
      <c r="GOL225" s="593"/>
      <c r="GOM225" s="593"/>
      <c r="GON225" s="593"/>
      <c r="GOO225" s="593"/>
      <c r="GOP225" s="593"/>
      <c r="GOQ225" s="593"/>
      <c r="GOR225" s="593"/>
      <c r="GOS225" s="593"/>
      <c r="GOT225" s="593"/>
      <c r="GOU225" s="593"/>
      <c r="GOV225" s="593"/>
      <c r="GOW225" s="593"/>
      <c r="GOX225" s="593"/>
      <c r="GOY225" s="593"/>
      <c r="GOZ225" s="593"/>
      <c r="GPA225" s="593"/>
      <c r="GPB225" s="593"/>
      <c r="GPC225" s="593"/>
      <c r="GPD225" s="593"/>
      <c r="GPE225" s="593"/>
      <c r="GPF225" s="593"/>
      <c r="GPG225" s="593"/>
      <c r="GPH225" s="593"/>
      <c r="GPI225" s="593"/>
      <c r="GPJ225" s="593"/>
      <c r="GPK225" s="593"/>
      <c r="GPL225" s="593"/>
      <c r="GPM225" s="593"/>
      <c r="GPN225" s="593"/>
      <c r="GPO225" s="593"/>
      <c r="GPP225" s="593"/>
      <c r="GPQ225" s="593"/>
      <c r="GPR225" s="593"/>
      <c r="GPS225" s="593"/>
      <c r="GPT225" s="593"/>
      <c r="GPU225" s="593"/>
      <c r="GPV225" s="593"/>
      <c r="GPW225" s="593"/>
      <c r="GPX225" s="593"/>
      <c r="GPY225" s="593"/>
      <c r="GPZ225" s="593"/>
      <c r="GQA225" s="593"/>
      <c r="GQB225" s="593"/>
      <c r="GQC225" s="593"/>
      <c r="GQD225" s="593"/>
      <c r="GQE225" s="593"/>
      <c r="GQF225" s="593"/>
      <c r="GQG225" s="593"/>
      <c r="GQH225" s="593"/>
      <c r="GQI225" s="593"/>
      <c r="GQJ225" s="593"/>
      <c r="GQK225" s="593"/>
      <c r="GQL225" s="593"/>
      <c r="GQM225" s="593"/>
      <c r="GQN225" s="593"/>
      <c r="GQO225" s="593"/>
      <c r="GQP225" s="593"/>
      <c r="GQQ225" s="593"/>
      <c r="GQR225" s="593"/>
      <c r="GQS225" s="593"/>
      <c r="GQT225" s="593"/>
      <c r="GQU225" s="593"/>
      <c r="GQV225" s="593"/>
      <c r="GQW225" s="593"/>
      <c r="GQX225" s="593"/>
      <c r="GQY225" s="593"/>
      <c r="GQZ225" s="593"/>
      <c r="GRA225" s="593"/>
      <c r="GRB225" s="593"/>
      <c r="GRC225" s="593"/>
      <c r="GRD225" s="593"/>
      <c r="GRE225" s="593"/>
      <c r="GRF225" s="593"/>
      <c r="GRG225" s="593"/>
      <c r="GRH225" s="593"/>
      <c r="GRI225" s="593"/>
      <c r="GRJ225" s="593"/>
      <c r="GRK225" s="593"/>
      <c r="GRL225" s="593"/>
      <c r="GRM225" s="593"/>
      <c r="GRN225" s="593"/>
      <c r="GRO225" s="593"/>
      <c r="GRP225" s="593"/>
      <c r="GRQ225" s="593"/>
      <c r="GRR225" s="593"/>
      <c r="GRS225" s="593"/>
      <c r="GRT225" s="593"/>
      <c r="GRU225" s="593"/>
      <c r="GRV225" s="593"/>
      <c r="GRW225" s="593"/>
      <c r="GRX225" s="593"/>
      <c r="GRY225" s="593"/>
      <c r="GRZ225" s="593"/>
      <c r="GSA225" s="593"/>
      <c r="GSB225" s="593"/>
      <c r="GSC225" s="593"/>
      <c r="GSD225" s="593"/>
      <c r="GSE225" s="593"/>
      <c r="GSF225" s="593"/>
      <c r="GSG225" s="593"/>
      <c r="GSH225" s="593"/>
      <c r="GSI225" s="593"/>
      <c r="GSJ225" s="593"/>
      <c r="GSK225" s="593"/>
      <c r="GSL225" s="593"/>
      <c r="GSM225" s="593"/>
      <c r="GSN225" s="593"/>
      <c r="GSO225" s="593"/>
      <c r="GSP225" s="593"/>
      <c r="GSQ225" s="593"/>
      <c r="GSR225" s="593"/>
      <c r="GSS225" s="593"/>
      <c r="GST225" s="593"/>
      <c r="GSU225" s="593"/>
      <c r="GSV225" s="593"/>
      <c r="GSW225" s="593"/>
      <c r="GSX225" s="593"/>
      <c r="GSY225" s="593"/>
      <c r="GSZ225" s="593"/>
      <c r="GTA225" s="593"/>
      <c r="GTB225" s="593"/>
      <c r="GTC225" s="593"/>
      <c r="GTD225" s="593"/>
      <c r="GTE225" s="593"/>
      <c r="GTF225" s="593"/>
      <c r="GTG225" s="593"/>
      <c r="GTH225" s="593"/>
      <c r="GTI225" s="593"/>
      <c r="GTJ225" s="593"/>
      <c r="GTK225" s="593"/>
      <c r="GTL225" s="593"/>
      <c r="GTM225" s="593"/>
      <c r="GTN225" s="593"/>
      <c r="GTO225" s="593"/>
      <c r="GTP225" s="593"/>
      <c r="GTQ225" s="593"/>
      <c r="GTR225" s="593"/>
      <c r="GTS225" s="593"/>
      <c r="GTT225" s="593"/>
      <c r="GTU225" s="593"/>
      <c r="GTV225" s="593"/>
      <c r="GTW225" s="593"/>
      <c r="GTX225" s="593"/>
      <c r="GTY225" s="593"/>
      <c r="GTZ225" s="593"/>
      <c r="GUA225" s="593"/>
      <c r="GUB225" s="593"/>
      <c r="GUC225" s="593"/>
      <c r="GUD225" s="593"/>
      <c r="GUE225" s="593"/>
      <c r="GUF225" s="593"/>
      <c r="GUG225" s="593"/>
      <c r="GUH225" s="593"/>
      <c r="GUI225" s="593"/>
      <c r="GUJ225" s="593"/>
      <c r="GUK225" s="593"/>
      <c r="GUL225" s="593"/>
      <c r="GUM225" s="593"/>
      <c r="GUN225" s="593"/>
      <c r="GUO225" s="593"/>
      <c r="GUP225" s="593"/>
      <c r="GUQ225" s="593"/>
      <c r="GUR225" s="593"/>
      <c r="GUS225" s="593"/>
      <c r="GUT225" s="593"/>
      <c r="GUU225" s="593"/>
      <c r="GUV225" s="593"/>
      <c r="GUW225" s="593"/>
      <c r="GUX225" s="593"/>
      <c r="GUY225" s="593"/>
      <c r="GUZ225" s="593"/>
      <c r="GVA225" s="593"/>
      <c r="GVB225" s="593"/>
      <c r="GVC225" s="593"/>
      <c r="GVD225" s="593"/>
      <c r="GVE225" s="593"/>
      <c r="GVF225" s="593"/>
      <c r="GVG225" s="593"/>
      <c r="GVH225" s="593"/>
      <c r="GVI225" s="593"/>
      <c r="GVJ225" s="593"/>
      <c r="GVK225" s="593"/>
      <c r="GVL225" s="593"/>
      <c r="GVM225" s="593"/>
      <c r="GVN225" s="593"/>
      <c r="GVO225" s="593"/>
      <c r="GVP225" s="593"/>
      <c r="GVQ225" s="593"/>
      <c r="GVR225" s="593"/>
      <c r="GVS225" s="593"/>
      <c r="GVT225" s="593"/>
      <c r="GVU225" s="593"/>
      <c r="GVV225" s="593"/>
      <c r="GVW225" s="593"/>
      <c r="GVX225" s="593"/>
      <c r="GVY225" s="593"/>
      <c r="GVZ225" s="593"/>
      <c r="GWA225" s="593"/>
      <c r="GWB225" s="593"/>
      <c r="GWC225" s="593"/>
      <c r="GWD225" s="593"/>
      <c r="GWE225" s="593"/>
      <c r="GWF225" s="593"/>
      <c r="GWG225" s="593"/>
      <c r="GWH225" s="593"/>
      <c r="GWI225" s="593"/>
      <c r="GWJ225" s="593"/>
      <c r="GWK225" s="593"/>
      <c r="GWL225" s="593"/>
      <c r="GWM225" s="593"/>
      <c r="GWN225" s="593"/>
      <c r="GWO225" s="593"/>
      <c r="GWP225" s="593"/>
      <c r="GWQ225" s="593"/>
      <c r="GWR225" s="593"/>
      <c r="GWS225" s="593"/>
      <c r="GWT225" s="593"/>
      <c r="GWU225" s="593"/>
      <c r="GWV225" s="593"/>
      <c r="GWW225" s="593"/>
      <c r="GWX225" s="593"/>
      <c r="GWY225" s="593"/>
      <c r="GWZ225" s="593"/>
      <c r="GXA225" s="593"/>
      <c r="GXB225" s="593"/>
      <c r="GXC225" s="593"/>
      <c r="GXD225" s="593"/>
      <c r="GXE225" s="593"/>
      <c r="GXF225" s="593"/>
      <c r="GXG225" s="593"/>
      <c r="GXH225" s="593"/>
      <c r="GXI225" s="593"/>
      <c r="GXJ225" s="593"/>
      <c r="GXK225" s="593"/>
      <c r="GXL225" s="593"/>
      <c r="GXM225" s="593"/>
      <c r="GXN225" s="593"/>
      <c r="GXO225" s="593"/>
      <c r="GXP225" s="593"/>
      <c r="GXQ225" s="593"/>
      <c r="GXR225" s="593"/>
      <c r="GXS225" s="593"/>
      <c r="GXT225" s="593"/>
      <c r="GXU225" s="593"/>
      <c r="GXV225" s="593"/>
      <c r="GXW225" s="593"/>
      <c r="GXX225" s="593"/>
      <c r="GXY225" s="593"/>
      <c r="GXZ225" s="593"/>
      <c r="GYA225" s="593"/>
      <c r="GYB225" s="593"/>
      <c r="GYC225" s="593"/>
      <c r="GYD225" s="593"/>
      <c r="GYE225" s="593"/>
      <c r="GYF225" s="593"/>
      <c r="GYG225" s="593"/>
      <c r="GYH225" s="593"/>
      <c r="GYI225" s="593"/>
      <c r="GYJ225" s="593"/>
      <c r="GYK225" s="593"/>
      <c r="GYL225" s="593"/>
      <c r="GYM225" s="593"/>
      <c r="GYN225" s="593"/>
      <c r="GYO225" s="593"/>
      <c r="GYP225" s="593"/>
      <c r="GYQ225" s="593"/>
      <c r="GYR225" s="593"/>
      <c r="GYS225" s="593"/>
      <c r="GYT225" s="593"/>
      <c r="GYU225" s="593"/>
      <c r="GYV225" s="593"/>
      <c r="GYW225" s="593"/>
      <c r="GYX225" s="593"/>
      <c r="GYY225" s="593"/>
      <c r="GYZ225" s="593"/>
      <c r="GZA225" s="593"/>
      <c r="GZB225" s="593"/>
      <c r="GZC225" s="593"/>
      <c r="GZD225" s="593"/>
      <c r="GZE225" s="593"/>
      <c r="GZF225" s="593"/>
      <c r="GZG225" s="593"/>
      <c r="GZH225" s="593"/>
      <c r="GZI225" s="593"/>
      <c r="GZJ225" s="593"/>
      <c r="GZK225" s="593"/>
      <c r="GZL225" s="593"/>
      <c r="GZM225" s="593"/>
      <c r="GZN225" s="593"/>
      <c r="GZO225" s="593"/>
      <c r="GZP225" s="593"/>
      <c r="GZQ225" s="593"/>
      <c r="GZR225" s="593"/>
      <c r="GZS225" s="593"/>
      <c r="GZT225" s="593"/>
      <c r="GZU225" s="593"/>
      <c r="GZV225" s="593"/>
      <c r="GZW225" s="593"/>
      <c r="GZX225" s="593"/>
      <c r="GZY225" s="593"/>
      <c r="GZZ225" s="593"/>
      <c r="HAA225" s="593"/>
      <c r="HAB225" s="593"/>
      <c r="HAC225" s="593"/>
      <c r="HAD225" s="593"/>
      <c r="HAE225" s="593"/>
      <c r="HAF225" s="593"/>
      <c r="HAG225" s="593"/>
      <c r="HAH225" s="593"/>
      <c r="HAI225" s="593"/>
      <c r="HAJ225" s="593"/>
      <c r="HAK225" s="593"/>
      <c r="HAL225" s="593"/>
      <c r="HAM225" s="593"/>
      <c r="HAN225" s="593"/>
      <c r="HAO225" s="593"/>
      <c r="HAP225" s="593"/>
      <c r="HAQ225" s="593"/>
      <c r="HAR225" s="593"/>
      <c r="HAS225" s="593"/>
      <c r="HAT225" s="593"/>
      <c r="HAU225" s="593"/>
      <c r="HAV225" s="593"/>
      <c r="HAW225" s="593"/>
      <c r="HAX225" s="593"/>
      <c r="HAY225" s="593"/>
      <c r="HAZ225" s="593"/>
      <c r="HBA225" s="593"/>
      <c r="HBB225" s="593"/>
      <c r="HBC225" s="593"/>
      <c r="HBD225" s="593"/>
      <c r="HBE225" s="593"/>
      <c r="HBF225" s="593"/>
      <c r="HBG225" s="593"/>
      <c r="HBH225" s="593"/>
      <c r="HBI225" s="593"/>
      <c r="HBJ225" s="593"/>
      <c r="HBK225" s="593"/>
      <c r="HBL225" s="593"/>
      <c r="HBM225" s="593"/>
      <c r="HBN225" s="593"/>
      <c r="HBO225" s="593"/>
      <c r="HBP225" s="593"/>
      <c r="HBQ225" s="593"/>
      <c r="HBR225" s="593"/>
      <c r="HBS225" s="593"/>
      <c r="HBT225" s="593"/>
      <c r="HBU225" s="593"/>
      <c r="HBV225" s="593"/>
      <c r="HBW225" s="593"/>
      <c r="HBX225" s="593"/>
      <c r="HBY225" s="593"/>
      <c r="HBZ225" s="593"/>
      <c r="HCA225" s="593"/>
      <c r="HCB225" s="593"/>
      <c r="HCC225" s="593"/>
      <c r="HCD225" s="593"/>
      <c r="HCE225" s="593"/>
      <c r="HCF225" s="593"/>
      <c r="HCG225" s="593"/>
      <c r="HCH225" s="593"/>
      <c r="HCI225" s="593"/>
      <c r="HCJ225" s="593"/>
      <c r="HCK225" s="593"/>
      <c r="HCL225" s="593"/>
      <c r="HCM225" s="593"/>
      <c r="HCN225" s="593"/>
      <c r="HCO225" s="593"/>
      <c r="HCP225" s="593"/>
      <c r="HCQ225" s="593"/>
      <c r="HCR225" s="593"/>
      <c r="HCS225" s="593"/>
      <c r="HCT225" s="593"/>
      <c r="HCU225" s="593"/>
      <c r="HCV225" s="593"/>
      <c r="HCW225" s="593"/>
      <c r="HCX225" s="593"/>
      <c r="HCY225" s="593"/>
      <c r="HCZ225" s="593"/>
      <c r="HDA225" s="593"/>
      <c r="HDB225" s="593"/>
      <c r="HDC225" s="593"/>
      <c r="HDD225" s="593"/>
      <c r="HDE225" s="593"/>
      <c r="HDF225" s="593"/>
      <c r="HDG225" s="593"/>
      <c r="HDH225" s="593"/>
      <c r="HDI225" s="593"/>
      <c r="HDJ225" s="593"/>
      <c r="HDK225" s="593"/>
      <c r="HDL225" s="593"/>
      <c r="HDM225" s="593"/>
      <c r="HDN225" s="593"/>
      <c r="HDO225" s="593"/>
      <c r="HDP225" s="593"/>
      <c r="HDQ225" s="593"/>
      <c r="HDR225" s="593"/>
      <c r="HDS225" s="593"/>
      <c r="HDT225" s="593"/>
      <c r="HDU225" s="593"/>
      <c r="HDV225" s="593"/>
      <c r="HDW225" s="593"/>
      <c r="HDX225" s="593"/>
      <c r="HDY225" s="593"/>
      <c r="HDZ225" s="593"/>
      <c r="HEA225" s="593"/>
      <c r="HEB225" s="593"/>
      <c r="HEC225" s="593"/>
      <c r="HED225" s="593"/>
      <c r="HEE225" s="593"/>
      <c r="HEF225" s="593"/>
      <c r="HEG225" s="593"/>
      <c r="HEH225" s="593"/>
      <c r="HEI225" s="593"/>
      <c r="HEJ225" s="593"/>
      <c r="HEK225" s="593"/>
      <c r="HEL225" s="593"/>
      <c r="HEM225" s="593"/>
      <c r="HEN225" s="593"/>
      <c r="HEO225" s="593"/>
      <c r="HEP225" s="593"/>
      <c r="HEQ225" s="593"/>
      <c r="HER225" s="593"/>
      <c r="HES225" s="593"/>
      <c r="HET225" s="593"/>
      <c r="HEU225" s="593"/>
      <c r="HEV225" s="593"/>
      <c r="HEW225" s="593"/>
      <c r="HEX225" s="593"/>
      <c r="HEY225" s="593"/>
      <c r="HEZ225" s="593"/>
      <c r="HFA225" s="593"/>
      <c r="HFB225" s="593"/>
      <c r="HFC225" s="593"/>
      <c r="HFD225" s="593"/>
      <c r="HFE225" s="593"/>
      <c r="HFF225" s="593"/>
      <c r="HFG225" s="593"/>
      <c r="HFH225" s="593"/>
      <c r="HFI225" s="593"/>
      <c r="HFJ225" s="593"/>
      <c r="HFK225" s="593"/>
      <c r="HFL225" s="593"/>
      <c r="HFM225" s="593"/>
      <c r="HFN225" s="593"/>
      <c r="HFO225" s="593"/>
      <c r="HFP225" s="593"/>
      <c r="HFQ225" s="593"/>
      <c r="HFR225" s="593"/>
      <c r="HFS225" s="593"/>
      <c r="HFT225" s="593"/>
      <c r="HFU225" s="593"/>
      <c r="HFV225" s="593"/>
      <c r="HFW225" s="593"/>
      <c r="HFX225" s="593"/>
      <c r="HFY225" s="593"/>
      <c r="HFZ225" s="593"/>
      <c r="HGA225" s="593"/>
      <c r="HGB225" s="593"/>
      <c r="HGC225" s="593"/>
      <c r="HGD225" s="593"/>
      <c r="HGE225" s="593"/>
      <c r="HGF225" s="593"/>
      <c r="HGG225" s="593"/>
      <c r="HGH225" s="593"/>
      <c r="HGI225" s="593"/>
      <c r="HGJ225" s="593"/>
      <c r="HGK225" s="593"/>
      <c r="HGL225" s="593"/>
      <c r="HGM225" s="593"/>
      <c r="HGN225" s="593"/>
      <c r="HGO225" s="593"/>
      <c r="HGP225" s="593"/>
      <c r="HGQ225" s="593"/>
      <c r="HGR225" s="593"/>
      <c r="HGS225" s="593"/>
      <c r="HGT225" s="593"/>
      <c r="HGU225" s="593"/>
      <c r="HGV225" s="593"/>
      <c r="HGW225" s="593"/>
      <c r="HGX225" s="593"/>
      <c r="HGY225" s="593"/>
      <c r="HGZ225" s="593"/>
      <c r="HHA225" s="593"/>
      <c r="HHB225" s="593"/>
      <c r="HHC225" s="593"/>
      <c r="HHD225" s="593"/>
      <c r="HHE225" s="593"/>
      <c r="HHF225" s="593"/>
      <c r="HHG225" s="593"/>
      <c r="HHH225" s="593"/>
      <c r="HHI225" s="593"/>
      <c r="HHJ225" s="593"/>
      <c r="HHK225" s="593"/>
      <c r="HHL225" s="593"/>
      <c r="HHM225" s="593"/>
      <c r="HHN225" s="593"/>
      <c r="HHO225" s="593"/>
      <c r="HHP225" s="593"/>
      <c r="HHQ225" s="593"/>
      <c r="HHR225" s="593"/>
      <c r="HHS225" s="593"/>
      <c r="HHT225" s="593"/>
      <c r="HHU225" s="593"/>
      <c r="HHV225" s="593"/>
      <c r="HHW225" s="593"/>
      <c r="HHX225" s="593"/>
      <c r="HHY225" s="593"/>
      <c r="HHZ225" s="593"/>
      <c r="HIA225" s="593"/>
      <c r="HIB225" s="593"/>
      <c r="HIC225" s="593"/>
      <c r="HID225" s="593"/>
      <c r="HIE225" s="593"/>
      <c r="HIF225" s="593"/>
      <c r="HIG225" s="593"/>
      <c r="HIH225" s="593"/>
      <c r="HII225" s="593"/>
      <c r="HIJ225" s="593"/>
      <c r="HIK225" s="593"/>
      <c r="HIL225" s="593"/>
      <c r="HIM225" s="593"/>
      <c r="HIN225" s="593"/>
      <c r="HIO225" s="593"/>
      <c r="HIP225" s="593"/>
      <c r="HIQ225" s="593"/>
      <c r="HIR225" s="593"/>
      <c r="HIS225" s="593"/>
      <c r="HIT225" s="593"/>
      <c r="HIU225" s="593"/>
      <c r="HIV225" s="593"/>
      <c r="HIW225" s="593"/>
      <c r="HIX225" s="593"/>
      <c r="HIY225" s="593"/>
      <c r="HIZ225" s="593"/>
      <c r="HJA225" s="593"/>
      <c r="HJB225" s="593"/>
      <c r="HJC225" s="593"/>
      <c r="HJD225" s="593"/>
      <c r="HJE225" s="593"/>
      <c r="HJF225" s="593"/>
      <c r="HJG225" s="593"/>
      <c r="HJH225" s="593"/>
      <c r="HJI225" s="593"/>
      <c r="HJJ225" s="593"/>
      <c r="HJK225" s="593"/>
      <c r="HJL225" s="593"/>
      <c r="HJM225" s="593"/>
      <c r="HJN225" s="593"/>
      <c r="HJO225" s="593"/>
      <c r="HJP225" s="593"/>
      <c r="HJQ225" s="593"/>
      <c r="HJR225" s="593"/>
      <c r="HJS225" s="593"/>
      <c r="HJT225" s="593"/>
      <c r="HJU225" s="593"/>
      <c r="HJV225" s="593"/>
      <c r="HJW225" s="593"/>
      <c r="HJX225" s="593"/>
      <c r="HJY225" s="593"/>
      <c r="HJZ225" s="593"/>
      <c r="HKA225" s="593"/>
      <c r="HKB225" s="593"/>
      <c r="HKC225" s="593"/>
      <c r="HKD225" s="593"/>
      <c r="HKE225" s="593"/>
      <c r="HKF225" s="593"/>
      <c r="HKG225" s="593"/>
      <c r="HKH225" s="593"/>
      <c r="HKI225" s="593"/>
      <c r="HKJ225" s="593"/>
      <c r="HKK225" s="593"/>
      <c r="HKL225" s="593"/>
      <c r="HKM225" s="593"/>
      <c r="HKN225" s="593"/>
      <c r="HKO225" s="593"/>
      <c r="HKP225" s="593"/>
      <c r="HKQ225" s="593"/>
      <c r="HKR225" s="593"/>
      <c r="HKS225" s="593"/>
      <c r="HKT225" s="593"/>
      <c r="HKU225" s="593"/>
      <c r="HKV225" s="593"/>
      <c r="HKW225" s="593"/>
      <c r="HKX225" s="593"/>
      <c r="HKY225" s="593"/>
      <c r="HKZ225" s="593"/>
      <c r="HLA225" s="593"/>
      <c r="HLB225" s="593"/>
      <c r="HLC225" s="593"/>
      <c r="HLD225" s="593"/>
      <c r="HLE225" s="593"/>
      <c r="HLF225" s="593"/>
      <c r="HLG225" s="593"/>
      <c r="HLH225" s="593"/>
      <c r="HLI225" s="593"/>
      <c r="HLJ225" s="593"/>
      <c r="HLK225" s="593"/>
      <c r="HLL225" s="593"/>
      <c r="HLM225" s="593"/>
      <c r="HLN225" s="593"/>
      <c r="HLO225" s="593"/>
      <c r="HLP225" s="593"/>
      <c r="HLQ225" s="593"/>
      <c r="HLR225" s="593"/>
      <c r="HLS225" s="593"/>
      <c r="HLT225" s="593"/>
      <c r="HLU225" s="593"/>
      <c r="HLV225" s="593"/>
      <c r="HLW225" s="593"/>
      <c r="HLX225" s="593"/>
      <c r="HLY225" s="593"/>
      <c r="HLZ225" s="593"/>
      <c r="HMA225" s="593"/>
      <c r="HMB225" s="593"/>
      <c r="HMC225" s="593"/>
      <c r="HMD225" s="593"/>
      <c r="HME225" s="593"/>
      <c r="HMF225" s="593"/>
      <c r="HMG225" s="593"/>
      <c r="HMH225" s="593"/>
      <c r="HMI225" s="593"/>
      <c r="HMJ225" s="593"/>
      <c r="HMK225" s="593"/>
      <c r="HML225" s="593"/>
      <c r="HMM225" s="593"/>
      <c r="HMN225" s="593"/>
      <c r="HMO225" s="593"/>
      <c r="HMP225" s="593"/>
      <c r="HMQ225" s="593"/>
      <c r="HMR225" s="593"/>
      <c r="HMS225" s="593"/>
      <c r="HMT225" s="593"/>
      <c r="HMU225" s="593"/>
      <c r="HMV225" s="593"/>
      <c r="HMW225" s="593"/>
      <c r="HMX225" s="593"/>
      <c r="HMY225" s="593"/>
      <c r="HMZ225" s="593"/>
      <c r="HNA225" s="593"/>
      <c r="HNB225" s="593"/>
      <c r="HNC225" s="593"/>
      <c r="HND225" s="593"/>
      <c r="HNE225" s="593"/>
      <c r="HNF225" s="593"/>
      <c r="HNG225" s="593"/>
      <c r="HNH225" s="593"/>
      <c r="HNI225" s="593"/>
      <c r="HNJ225" s="593"/>
      <c r="HNK225" s="593"/>
      <c r="HNL225" s="593"/>
      <c r="HNM225" s="593"/>
      <c r="HNN225" s="593"/>
      <c r="HNO225" s="593"/>
      <c r="HNP225" s="593"/>
      <c r="HNQ225" s="593"/>
      <c r="HNR225" s="593"/>
      <c r="HNS225" s="593"/>
      <c r="HNT225" s="593"/>
      <c r="HNU225" s="593"/>
      <c r="HNV225" s="593"/>
      <c r="HNW225" s="593"/>
      <c r="HNX225" s="593"/>
      <c r="HNY225" s="593"/>
      <c r="HNZ225" s="593"/>
      <c r="HOA225" s="593"/>
      <c r="HOB225" s="593"/>
      <c r="HOC225" s="593"/>
      <c r="HOD225" s="593"/>
      <c r="HOE225" s="593"/>
      <c r="HOF225" s="593"/>
      <c r="HOG225" s="593"/>
      <c r="HOH225" s="593"/>
      <c r="HOI225" s="593"/>
      <c r="HOJ225" s="593"/>
      <c r="HOK225" s="593"/>
      <c r="HOL225" s="593"/>
      <c r="HOM225" s="593"/>
      <c r="HON225" s="593"/>
      <c r="HOO225" s="593"/>
      <c r="HOP225" s="593"/>
      <c r="HOQ225" s="593"/>
      <c r="HOR225" s="593"/>
      <c r="HOS225" s="593"/>
      <c r="HOT225" s="593"/>
      <c r="HOU225" s="593"/>
      <c r="HOV225" s="593"/>
      <c r="HOW225" s="593"/>
      <c r="HOX225" s="593"/>
      <c r="HOY225" s="593"/>
      <c r="HOZ225" s="593"/>
      <c r="HPA225" s="593"/>
      <c r="HPB225" s="593"/>
      <c r="HPC225" s="593"/>
      <c r="HPD225" s="593"/>
      <c r="HPE225" s="593"/>
      <c r="HPF225" s="593"/>
      <c r="HPG225" s="593"/>
      <c r="HPH225" s="593"/>
      <c r="HPI225" s="593"/>
      <c r="HPJ225" s="593"/>
      <c r="HPK225" s="593"/>
      <c r="HPL225" s="593"/>
      <c r="HPM225" s="593"/>
      <c r="HPN225" s="593"/>
      <c r="HPO225" s="593"/>
      <c r="HPP225" s="593"/>
      <c r="HPQ225" s="593"/>
      <c r="HPR225" s="593"/>
      <c r="HPS225" s="593"/>
      <c r="HPT225" s="593"/>
      <c r="HPU225" s="593"/>
      <c r="HPV225" s="593"/>
      <c r="HPW225" s="593"/>
      <c r="HPX225" s="593"/>
      <c r="HPY225" s="593"/>
      <c r="HPZ225" s="593"/>
      <c r="HQA225" s="593"/>
      <c r="HQB225" s="593"/>
      <c r="HQC225" s="593"/>
      <c r="HQD225" s="593"/>
      <c r="HQE225" s="593"/>
      <c r="HQF225" s="593"/>
      <c r="HQG225" s="593"/>
      <c r="HQH225" s="593"/>
      <c r="HQI225" s="593"/>
      <c r="HQJ225" s="593"/>
      <c r="HQK225" s="593"/>
      <c r="HQL225" s="593"/>
      <c r="HQM225" s="593"/>
      <c r="HQN225" s="593"/>
      <c r="HQO225" s="593"/>
      <c r="HQP225" s="593"/>
      <c r="HQQ225" s="593"/>
      <c r="HQR225" s="593"/>
      <c r="HQS225" s="593"/>
      <c r="HQT225" s="593"/>
      <c r="HQU225" s="593"/>
      <c r="HQV225" s="593"/>
      <c r="HQW225" s="593"/>
      <c r="HQX225" s="593"/>
      <c r="HQY225" s="593"/>
      <c r="HQZ225" s="593"/>
      <c r="HRA225" s="593"/>
      <c r="HRB225" s="593"/>
      <c r="HRC225" s="593"/>
      <c r="HRD225" s="593"/>
      <c r="HRE225" s="593"/>
      <c r="HRF225" s="593"/>
      <c r="HRG225" s="593"/>
      <c r="HRH225" s="593"/>
      <c r="HRI225" s="593"/>
      <c r="HRJ225" s="593"/>
      <c r="HRK225" s="593"/>
      <c r="HRL225" s="593"/>
      <c r="HRM225" s="593"/>
      <c r="HRN225" s="593"/>
      <c r="HRO225" s="593"/>
      <c r="HRP225" s="593"/>
      <c r="HRQ225" s="593"/>
      <c r="HRR225" s="593"/>
      <c r="HRS225" s="593"/>
      <c r="HRT225" s="593"/>
      <c r="HRU225" s="593"/>
      <c r="HRV225" s="593"/>
      <c r="HRW225" s="593"/>
      <c r="HRX225" s="593"/>
      <c r="HRY225" s="593"/>
      <c r="HRZ225" s="593"/>
      <c r="HSA225" s="593"/>
      <c r="HSB225" s="593"/>
      <c r="HSC225" s="593"/>
      <c r="HSD225" s="593"/>
      <c r="HSE225" s="593"/>
      <c r="HSF225" s="593"/>
      <c r="HSG225" s="593"/>
      <c r="HSH225" s="593"/>
      <c r="HSI225" s="593"/>
      <c r="HSJ225" s="593"/>
      <c r="HSK225" s="593"/>
      <c r="HSL225" s="593"/>
      <c r="HSM225" s="593"/>
      <c r="HSN225" s="593"/>
      <c r="HSO225" s="593"/>
      <c r="HSP225" s="593"/>
      <c r="HSQ225" s="593"/>
      <c r="HSR225" s="593"/>
      <c r="HSS225" s="593"/>
      <c r="HST225" s="593"/>
      <c r="HSU225" s="593"/>
      <c r="HSV225" s="593"/>
      <c r="HSW225" s="593"/>
      <c r="HSX225" s="593"/>
      <c r="HSY225" s="593"/>
      <c r="HSZ225" s="593"/>
      <c r="HTA225" s="593"/>
      <c r="HTB225" s="593"/>
      <c r="HTC225" s="593"/>
      <c r="HTD225" s="593"/>
      <c r="HTE225" s="593"/>
      <c r="HTF225" s="593"/>
      <c r="HTG225" s="593"/>
      <c r="HTH225" s="593"/>
      <c r="HTI225" s="593"/>
      <c r="HTJ225" s="593"/>
      <c r="HTK225" s="593"/>
      <c r="HTL225" s="593"/>
      <c r="HTM225" s="593"/>
      <c r="HTN225" s="593"/>
      <c r="HTO225" s="593"/>
      <c r="HTP225" s="593"/>
      <c r="HTQ225" s="593"/>
      <c r="HTR225" s="593"/>
      <c r="HTS225" s="593"/>
      <c r="HTT225" s="593"/>
      <c r="HTU225" s="593"/>
      <c r="HTV225" s="593"/>
      <c r="HTW225" s="593"/>
      <c r="HTX225" s="593"/>
      <c r="HTY225" s="593"/>
      <c r="HTZ225" s="593"/>
      <c r="HUA225" s="593"/>
      <c r="HUB225" s="593"/>
      <c r="HUC225" s="593"/>
      <c r="HUD225" s="593"/>
      <c r="HUE225" s="593"/>
      <c r="HUF225" s="593"/>
      <c r="HUG225" s="593"/>
      <c r="HUH225" s="593"/>
      <c r="HUI225" s="593"/>
      <c r="HUJ225" s="593"/>
      <c r="HUK225" s="593"/>
      <c r="HUL225" s="593"/>
      <c r="HUM225" s="593"/>
      <c r="HUN225" s="593"/>
      <c r="HUO225" s="593"/>
      <c r="HUP225" s="593"/>
      <c r="HUQ225" s="593"/>
      <c r="HUR225" s="593"/>
      <c r="HUS225" s="593"/>
      <c r="HUT225" s="593"/>
      <c r="HUU225" s="593"/>
      <c r="HUV225" s="593"/>
      <c r="HUW225" s="593"/>
      <c r="HUX225" s="593"/>
      <c r="HUY225" s="593"/>
      <c r="HUZ225" s="593"/>
      <c r="HVA225" s="593"/>
      <c r="HVB225" s="593"/>
      <c r="HVC225" s="593"/>
      <c r="HVD225" s="593"/>
      <c r="HVE225" s="593"/>
      <c r="HVF225" s="593"/>
      <c r="HVG225" s="593"/>
      <c r="HVH225" s="593"/>
      <c r="HVI225" s="593"/>
      <c r="HVJ225" s="593"/>
      <c r="HVK225" s="593"/>
      <c r="HVL225" s="593"/>
      <c r="HVM225" s="593"/>
      <c r="HVN225" s="593"/>
      <c r="HVO225" s="593"/>
      <c r="HVP225" s="593"/>
      <c r="HVQ225" s="593"/>
      <c r="HVR225" s="593"/>
      <c r="HVS225" s="593"/>
      <c r="HVT225" s="593"/>
      <c r="HVU225" s="593"/>
      <c r="HVV225" s="593"/>
      <c r="HVW225" s="593"/>
      <c r="HVX225" s="593"/>
      <c r="HVY225" s="593"/>
      <c r="HVZ225" s="593"/>
      <c r="HWA225" s="593"/>
      <c r="HWB225" s="593"/>
      <c r="HWC225" s="593"/>
      <c r="HWD225" s="593"/>
      <c r="HWE225" s="593"/>
      <c r="HWF225" s="593"/>
      <c r="HWG225" s="593"/>
      <c r="HWH225" s="593"/>
      <c r="HWI225" s="593"/>
      <c r="HWJ225" s="593"/>
      <c r="HWK225" s="593"/>
      <c r="HWL225" s="593"/>
      <c r="HWM225" s="593"/>
      <c r="HWN225" s="593"/>
      <c r="HWO225" s="593"/>
      <c r="HWP225" s="593"/>
      <c r="HWQ225" s="593"/>
      <c r="HWR225" s="593"/>
      <c r="HWS225" s="593"/>
      <c r="HWT225" s="593"/>
      <c r="HWU225" s="593"/>
      <c r="HWV225" s="593"/>
      <c r="HWW225" s="593"/>
      <c r="HWX225" s="593"/>
      <c r="HWY225" s="593"/>
      <c r="HWZ225" s="593"/>
      <c r="HXA225" s="593"/>
      <c r="HXB225" s="593"/>
      <c r="HXC225" s="593"/>
      <c r="HXD225" s="593"/>
      <c r="HXE225" s="593"/>
      <c r="HXF225" s="593"/>
      <c r="HXG225" s="593"/>
      <c r="HXH225" s="593"/>
      <c r="HXI225" s="593"/>
      <c r="HXJ225" s="593"/>
      <c r="HXK225" s="593"/>
      <c r="HXL225" s="593"/>
      <c r="HXM225" s="593"/>
      <c r="HXN225" s="593"/>
      <c r="HXO225" s="593"/>
      <c r="HXP225" s="593"/>
      <c r="HXQ225" s="593"/>
      <c r="HXR225" s="593"/>
      <c r="HXS225" s="593"/>
      <c r="HXT225" s="593"/>
      <c r="HXU225" s="593"/>
      <c r="HXV225" s="593"/>
      <c r="HXW225" s="593"/>
      <c r="HXX225" s="593"/>
      <c r="HXY225" s="593"/>
      <c r="HXZ225" s="593"/>
      <c r="HYA225" s="593"/>
      <c r="HYB225" s="593"/>
      <c r="HYC225" s="593"/>
      <c r="HYD225" s="593"/>
      <c r="HYE225" s="593"/>
      <c r="HYF225" s="593"/>
      <c r="HYG225" s="593"/>
      <c r="HYH225" s="593"/>
      <c r="HYI225" s="593"/>
      <c r="HYJ225" s="593"/>
      <c r="HYK225" s="593"/>
      <c r="HYL225" s="593"/>
      <c r="HYM225" s="593"/>
      <c r="HYN225" s="593"/>
      <c r="HYO225" s="593"/>
      <c r="HYP225" s="593"/>
      <c r="HYQ225" s="593"/>
      <c r="HYR225" s="593"/>
      <c r="HYS225" s="593"/>
      <c r="HYT225" s="593"/>
      <c r="HYU225" s="593"/>
      <c r="HYV225" s="593"/>
      <c r="HYW225" s="593"/>
      <c r="HYX225" s="593"/>
      <c r="HYY225" s="593"/>
      <c r="HYZ225" s="593"/>
      <c r="HZA225" s="593"/>
      <c r="HZB225" s="593"/>
      <c r="HZC225" s="593"/>
      <c r="HZD225" s="593"/>
      <c r="HZE225" s="593"/>
      <c r="HZF225" s="593"/>
      <c r="HZG225" s="593"/>
      <c r="HZH225" s="593"/>
      <c r="HZI225" s="593"/>
      <c r="HZJ225" s="593"/>
      <c r="HZK225" s="593"/>
      <c r="HZL225" s="593"/>
      <c r="HZM225" s="593"/>
      <c r="HZN225" s="593"/>
      <c r="HZO225" s="593"/>
      <c r="HZP225" s="593"/>
      <c r="HZQ225" s="593"/>
      <c r="HZR225" s="593"/>
      <c r="HZS225" s="593"/>
      <c r="HZT225" s="593"/>
      <c r="HZU225" s="593"/>
      <c r="HZV225" s="593"/>
      <c r="HZW225" s="593"/>
      <c r="HZX225" s="593"/>
      <c r="HZY225" s="593"/>
      <c r="HZZ225" s="593"/>
      <c r="IAA225" s="593"/>
      <c r="IAB225" s="593"/>
      <c r="IAC225" s="593"/>
      <c r="IAD225" s="593"/>
      <c r="IAE225" s="593"/>
      <c r="IAF225" s="593"/>
      <c r="IAG225" s="593"/>
      <c r="IAH225" s="593"/>
      <c r="IAI225" s="593"/>
      <c r="IAJ225" s="593"/>
      <c r="IAK225" s="593"/>
      <c r="IAL225" s="593"/>
      <c r="IAM225" s="593"/>
      <c r="IAN225" s="593"/>
      <c r="IAO225" s="593"/>
      <c r="IAP225" s="593"/>
      <c r="IAQ225" s="593"/>
      <c r="IAR225" s="593"/>
      <c r="IAS225" s="593"/>
      <c r="IAT225" s="593"/>
      <c r="IAU225" s="593"/>
      <c r="IAV225" s="593"/>
      <c r="IAW225" s="593"/>
      <c r="IAX225" s="593"/>
      <c r="IAY225" s="593"/>
      <c r="IAZ225" s="593"/>
      <c r="IBA225" s="593"/>
      <c r="IBB225" s="593"/>
      <c r="IBC225" s="593"/>
      <c r="IBD225" s="593"/>
      <c r="IBE225" s="593"/>
      <c r="IBF225" s="593"/>
      <c r="IBG225" s="593"/>
      <c r="IBH225" s="593"/>
      <c r="IBI225" s="593"/>
      <c r="IBJ225" s="593"/>
      <c r="IBK225" s="593"/>
      <c r="IBL225" s="593"/>
      <c r="IBM225" s="593"/>
      <c r="IBN225" s="593"/>
      <c r="IBO225" s="593"/>
      <c r="IBP225" s="593"/>
      <c r="IBQ225" s="593"/>
      <c r="IBR225" s="593"/>
      <c r="IBS225" s="593"/>
      <c r="IBT225" s="593"/>
      <c r="IBU225" s="593"/>
      <c r="IBV225" s="593"/>
      <c r="IBW225" s="593"/>
      <c r="IBX225" s="593"/>
      <c r="IBY225" s="593"/>
      <c r="IBZ225" s="593"/>
      <c r="ICA225" s="593"/>
      <c r="ICB225" s="593"/>
      <c r="ICC225" s="593"/>
      <c r="ICD225" s="593"/>
      <c r="ICE225" s="593"/>
      <c r="ICF225" s="593"/>
      <c r="ICG225" s="593"/>
      <c r="ICH225" s="593"/>
      <c r="ICI225" s="593"/>
      <c r="ICJ225" s="593"/>
      <c r="ICK225" s="593"/>
      <c r="ICL225" s="593"/>
      <c r="ICM225" s="593"/>
      <c r="ICN225" s="593"/>
      <c r="ICO225" s="593"/>
      <c r="ICP225" s="593"/>
      <c r="ICQ225" s="593"/>
      <c r="ICR225" s="593"/>
      <c r="ICS225" s="593"/>
      <c r="ICT225" s="593"/>
      <c r="ICU225" s="593"/>
      <c r="ICV225" s="593"/>
      <c r="ICW225" s="593"/>
      <c r="ICX225" s="593"/>
      <c r="ICY225" s="593"/>
      <c r="ICZ225" s="593"/>
      <c r="IDA225" s="593"/>
      <c r="IDB225" s="593"/>
      <c r="IDC225" s="593"/>
      <c r="IDD225" s="593"/>
      <c r="IDE225" s="593"/>
      <c r="IDF225" s="593"/>
      <c r="IDG225" s="593"/>
      <c r="IDH225" s="593"/>
      <c r="IDI225" s="593"/>
      <c r="IDJ225" s="593"/>
      <c r="IDK225" s="593"/>
      <c r="IDL225" s="593"/>
      <c r="IDM225" s="593"/>
      <c r="IDN225" s="593"/>
      <c r="IDO225" s="593"/>
      <c r="IDP225" s="593"/>
      <c r="IDQ225" s="593"/>
      <c r="IDR225" s="593"/>
      <c r="IDS225" s="593"/>
      <c r="IDT225" s="593"/>
      <c r="IDU225" s="593"/>
      <c r="IDV225" s="593"/>
      <c r="IDW225" s="593"/>
      <c r="IDX225" s="593"/>
      <c r="IDY225" s="593"/>
      <c r="IDZ225" s="593"/>
      <c r="IEA225" s="593"/>
      <c r="IEB225" s="593"/>
      <c r="IEC225" s="593"/>
      <c r="IED225" s="593"/>
      <c r="IEE225" s="593"/>
      <c r="IEF225" s="593"/>
      <c r="IEG225" s="593"/>
      <c r="IEH225" s="593"/>
      <c r="IEI225" s="593"/>
      <c r="IEJ225" s="593"/>
      <c r="IEK225" s="593"/>
      <c r="IEL225" s="593"/>
      <c r="IEM225" s="593"/>
      <c r="IEN225" s="593"/>
      <c r="IEO225" s="593"/>
      <c r="IEP225" s="593"/>
      <c r="IEQ225" s="593"/>
      <c r="IER225" s="593"/>
      <c r="IES225" s="593"/>
      <c r="IET225" s="593"/>
      <c r="IEU225" s="593"/>
      <c r="IEV225" s="593"/>
      <c r="IEW225" s="593"/>
      <c r="IEX225" s="593"/>
      <c r="IEY225" s="593"/>
      <c r="IEZ225" s="593"/>
      <c r="IFA225" s="593"/>
      <c r="IFB225" s="593"/>
      <c r="IFC225" s="593"/>
      <c r="IFD225" s="593"/>
      <c r="IFE225" s="593"/>
      <c r="IFF225" s="593"/>
      <c r="IFG225" s="593"/>
      <c r="IFH225" s="593"/>
      <c r="IFI225" s="593"/>
      <c r="IFJ225" s="593"/>
      <c r="IFK225" s="593"/>
      <c r="IFL225" s="593"/>
      <c r="IFM225" s="593"/>
      <c r="IFN225" s="593"/>
      <c r="IFO225" s="593"/>
      <c r="IFP225" s="593"/>
      <c r="IFQ225" s="593"/>
      <c r="IFR225" s="593"/>
      <c r="IFS225" s="593"/>
      <c r="IFT225" s="593"/>
      <c r="IFU225" s="593"/>
      <c r="IFV225" s="593"/>
      <c r="IFW225" s="593"/>
      <c r="IFX225" s="593"/>
      <c r="IFY225" s="593"/>
      <c r="IFZ225" s="593"/>
      <c r="IGA225" s="593"/>
      <c r="IGB225" s="593"/>
      <c r="IGC225" s="593"/>
      <c r="IGD225" s="593"/>
      <c r="IGE225" s="593"/>
      <c r="IGF225" s="593"/>
      <c r="IGG225" s="593"/>
      <c r="IGH225" s="593"/>
      <c r="IGI225" s="593"/>
      <c r="IGJ225" s="593"/>
      <c r="IGK225" s="593"/>
      <c r="IGL225" s="593"/>
      <c r="IGM225" s="593"/>
      <c r="IGN225" s="593"/>
      <c r="IGO225" s="593"/>
      <c r="IGP225" s="593"/>
      <c r="IGQ225" s="593"/>
      <c r="IGR225" s="593"/>
      <c r="IGS225" s="593"/>
      <c r="IGT225" s="593"/>
      <c r="IGU225" s="593"/>
      <c r="IGV225" s="593"/>
      <c r="IGW225" s="593"/>
      <c r="IGX225" s="593"/>
      <c r="IGY225" s="593"/>
      <c r="IGZ225" s="593"/>
      <c r="IHA225" s="593"/>
      <c r="IHB225" s="593"/>
      <c r="IHC225" s="593"/>
      <c r="IHD225" s="593"/>
      <c r="IHE225" s="593"/>
      <c r="IHF225" s="593"/>
      <c r="IHG225" s="593"/>
      <c r="IHH225" s="593"/>
      <c r="IHI225" s="593"/>
      <c r="IHJ225" s="593"/>
      <c r="IHK225" s="593"/>
      <c r="IHL225" s="593"/>
      <c r="IHM225" s="593"/>
      <c r="IHN225" s="593"/>
      <c r="IHO225" s="593"/>
      <c r="IHP225" s="593"/>
      <c r="IHQ225" s="593"/>
      <c r="IHR225" s="593"/>
      <c r="IHS225" s="593"/>
      <c r="IHT225" s="593"/>
      <c r="IHU225" s="593"/>
      <c r="IHV225" s="593"/>
      <c r="IHW225" s="593"/>
      <c r="IHX225" s="593"/>
      <c r="IHY225" s="593"/>
      <c r="IHZ225" s="593"/>
      <c r="IIA225" s="593"/>
      <c r="IIB225" s="593"/>
      <c r="IIC225" s="593"/>
      <c r="IID225" s="593"/>
      <c r="IIE225" s="593"/>
      <c r="IIF225" s="593"/>
      <c r="IIG225" s="593"/>
      <c r="IIH225" s="593"/>
      <c r="III225" s="593"/>
      <c r="IIJ225" s="593"/>
      <c r="IIK225" s="593"/>
      <c r="IIL225" s="593"/>
      <c r="IIM225" s="593"/>
      <c r="IIN225" s="593"/>
      <c r="IIO225" s="593"/>
      <c r="IIP225" s="593"/>
      <c r="IIQ225" s="593"/>
      <c r="IIR225" s="593"/>
      <c r="IIS225" s="593"/>
      <c r="IIT225" s="593"/>
      <c r="IIU225" s="593"/>
      <c r="IIV225" s="593"/>
      <c r="IIW225" s="593"/>
      <c r="IIX225" s="593"/>
      <c r="IIY225" s="593"/>
      <c r="IIZ225" s="593"/>
      <c r="IJA225" s="593"/>
      <c r="IJB225" s="593"/>
      <c r="IJC225" s="593"/>
      <c r="IJD225" s="593"/>
      <c r="IJE225" s="593"/>
      <c r="IJF225" s="593"/>
      <c r="IJG225" s="593"/>
      <c r="IJH225" s="593"/>
      <c r="IJI225" s="593"/>
      <c r="IJJ225" s="593"/>
      <c r="IJK225" s="593"/>
      <c r="IJL225" s="593"/>
      <c r="IJM225" s="593"/>
      <c r="IJN225" s="593"/>
      <c r="IJO225" s="593"/>
      <c r="IJP225" s="593"/>
      <c r="IJQ225" s="593"/>
      <c r="IJR225" s="593"/>
      <c r="IJS225" s="593"/>
      <c r="IJT225" s="593"/>
      <c r="IJU225" s="593"/>
      <c r="IJV225" s="593"/>
      <c r="IJW225" s="593"/>
      <c r="IJX225" s="593"/>
      <c r="IJY225" s="593"/>
      <c r="IJZ225" s="593"/>
      <c r="IKA225" s="593"/>
      <c r="IKB225" s="593"/>
      <c r="IKC225" s="593"/>
      <c r="IKD225" s="593"/>
      <c r="IKE225" s="593"/>
      <c r="IKF225" s="593"/>
      <c r="IKG225" s="593"/>
      <c r="IKH225" s="593"/>
      <c r="IKI225" s="593"/>
      <c r="IKJ225" s="593"/>
      <c r="IKK225" s="593"/>
      <c r="IKL225" s="593"/>
      <c r="IKM225" s="593"/>
      <c r="IKN225" s="593"/>
      <c r="IKO225" s="593"/>
      <c r="IKP225" s="593"/>
      <c r="IKQ225" s="593"/>
      <c r="IKR225" s="593"/>
      <c r="IKS225" s="593"/>
      <c r="IKT225" s="593"/>
      <c r="IKU225" s="593"/>
      <c r="IKV225" s="593"/>
      <c r="IKW225" s="593"/>
      <c r="IKX225" s="593"/>
      <c r="IKY225" s="593"/>
      <c r="IKZ225" s="593"/>
      <c r="ILA225" s="593"/>
      <c r="ILB225" s="593"/>
      <c r="ILC225" s="593"/>
      <c r="ILD225" s="593"/>
      <c r="ILE225" s="593"/>
      <c r="ILF225" s="593"/>
      <c r="ILG225" s="593"/>
      <c r="ILH225" s="593"/>
      <c r="ILI225" s="593"/>
      <c r="ILJ225" s="593"/>
      <c r="ILK225" s="593"/>
      <c r="ILL225" s="593"/>
      <c r="ILM225" s="593"/>
      <c r="ILN225" s="593"/>
      <c r="ILO225" s="593"/>
      <c r="ILP225" s="593"/>
      <c r="ILQ225" s="593"/>
      <c r="ILR225" s="593"/>
      <c r="ILS225" s="593"/>
      <c r="ILT225" s="593"/>
      <c r="ILU225" s="593"/>
      <c r="ILV225" s="593"/>
      <c r="ILW225" s="593"/>
      <c r="ILX225" s="593"/>
      <c r="ILY225" s="593"/>
      <c r="ILZ225" s="593"/>
      <c r="IMA225" s="593"/>
      <c r="IMB225" s="593"/>
      <c r="IMC225" s="593"/>
      <c r="IMD225" s="593"/>
      <c r="IME225" s="593"/>
      <c r="IMF225" s="593"/>
      <c r="IMG225" s="593"/>
      <c r="IMH225" s="593"/>
      <c r="IMI225" s="593"/>
      <c r="IMJ225" s="593"/>
      <c r="IMK225" s="593"/>
      <c r="IML225" s="593"/>
      <c r="IMM225" s="593"/>
      <c r="IMN225" s="593"/>
      <c r="IMO225" s="593"/>
      <c r="IMP225" s="593"/>
      <c r="IMQ225" s="593"/>
      <c r="IMR225" s="593"/>
      <c r="IMS225" s="593"/>
      <c r="IMT225" s="593"/>
      <c r="IMU225" s="593"/>
      <c r="IMV225" s="593"/>
      <c r="IMW225" s="593"/>
      <c r="IMX225" s="593"/>
      <c r="IMY225" s="593"/>
      <c r="IMZ225" s="593"/>
      <c r="INA225" s="593"/>
      <c r="INB225" s="593"/>
      <c r="INC225" s="593"/>
      <c r="IND225" s="593"/>
      <c r="INE225" s="593"/>
      <c r="INF225" s="593"/>
      <c r="ING225" s="593"/>
      <c r="INH225" s="593"/>
      <c r="INI225" s="593"/>
      <c r="INJ225" s="593"/>
      <c r="INK225" s="593"/>
      <c r="INL225" s="593"/>
      <c r="INM225" s="593"/>
      <c r="INN225" s="593"/>
      <c r="INO225" s="593"/>
      <c r="INP225" s="593"/>
      <c r="INQ225" s="593"/>
      <c r="INR225" s="593"/>
      <c r="INS225" s="593"/>
      <c r="INT225" s="593"/>
      <c r="INU225" s="593"/>
      <c r="INV225" s="593"/>
      <c r="INW225" s="593"/>
      <c r="INX225" s="593"/>
      <c r="INY225" s="593"/>
      <c r="INZ225" s="593"/>
      <c r="IOA225" s="593"/>
      <c r="IOB225" s="593"/>
      <c r="IOC225" s="593"/>
      <c r="IOD225" s="593"/>
      <c r="IOE225" s="593"/>
      <c r="IOF225" s="593"/>
      <c r="IOG225" s="593"/>
      <c r="IOH225" s="593"/>
      <c r="IOI225" s="593"/>
      <c r="IOJ225" s="593"/>
      <c r="IOK225" s="593"/>
      <c r="IOL225" s="593"/>
      <c r="IOM225" s="593"/>
      <c r="ION225" s="593"/>
      <c r="IOO225" s="593"/>
      <c r="IOP225" s="593"/>
      <c r="IOQ225" s="593"/>
      <c r="IOR225" s="593"/>
      <c r="IOS225" s="593"/>
      <c r="IOT225" s="593"/>
      <c r="IOU225" s="593"/>
      <c r="IOV225" s="593"/>
      <c r="IOW225" s="593"/>
      <c r="IOX225" s="593"/>
      <c r="IOY225" s="593"/>
      <c r="IOZ225" s="593"/>
      <c r="IPA225" s="593"/>
      <c r="IPB225" s="593"/>
      <c r="IPC225" s="593"/>
      <c r="IPD225" s="593"/>
      <c r="IPE225" s="593"/>
      <c r="IPF225" s="593"/>
      <c r="IPG225" s="593"/>
      <c r="IPH225" s="593"/>
      <c r="IPI225" s="593"/>
      <c r="IPJ225" s="593"/>
      <c r="IPK225" s="593"/>
      <c r="IPL225" s="593"/>
      <c r="IPM225" s="593"/>
      <c r="IPN225" s="593"/>
      <c r="IPO225" s="593"/>
      <c r="IPP225" s="593"/>
      <c r="IPQ225" s="593"/>
      <c r="IPR225" s="593"/>
      <c r="IPS225" s="593"/>
      <c r="IPT225" s="593"/>
      <c r="IPU225" s="593"/>
      <c r="IPV225" s="593"/>
      <c r="IPW225" s="593"/>
      <c r="IPX225" s="593"/>
      <c r="IPY225" s="593"/>
      <c r="IPZ225" s="593"/>
      <c r="IQA225" s="593"/>
      <c r="IQB225" s="593"/>
      <c r="IQC225" s="593"/>
      <c r="IQD225" s="593"/>
      <c r="IQE225" s="593"/>
      <c r="IQF225" s="593"/>
      <c r="IQG225" s="593"/>
      <c r="IQH225" s="593"/>
      <c r="IQI225" s="593"/>
      <c r="IQJ225" s="593"/>
      <c r="IQK225" s="593"/>
      <c r="IQL225" s="593"/>
      <c r="IQM225" s="593"/>
      <c r="IQN225" s="593"/>
      <c r="IQO225" s="593"/>
      <c r="IQP225" s="593"/>
      <c r="IQQ225" s="593"/>
      <c r="IQR225" s="593"/>
      <c r="IQS225" s="593"/>
      <c r="IQT225" s="593"/>
      <c r="IQU225" s="593"/>
      <c r="IQV225" s="593"/>
      <c r="IQW225" s="593"/>
      <c r="IQX225" s="593"/>
      <c r="IQY225" s="593"/>
      <c r="IQZ225" s="593"/>
      <c r="IRA225" s="593"/>
      <c r="IRB225" s="593"/>
      <c r="IRC225" s="593"/>
      <c r="IRD225" s="593"/>
      <c r="IRE225" s="593"/>
      <c r="IRF225" s="593"/>
      <c r="IRG225" s="593"/>
      <c r="IRH225" s="593"/>
      <c r="IRI225" s="593"/>
      <c r="IRJ225" s="593"/>
      <c r="IRK225" s="593"/>
      <c r="IRL225" s="593"/>
      <c r="IRM225" s="593"/>
      <c r="IRN225" s="593"/>
      <c r="IRO225" s="593"/>
      <c r="IRP225" s="593"/>
      <c r="IRQ225" s="593"/>
      <c r="IRR225" s="593"/>
      <c r="IRS225" s="593"/>
      <c r="IRT225" s="593"/>
      <c r="IRU225" s="593"/>
      <c r="IRV225" s="593"/>
      <c r="IRW225" s="593"/>
      <c r="IRX225" s="593"/>
      <c r="IRY225" s="593"/>
      <c r="IRZ225" s="593"/>
      <c r="ISA225" s="593"/>
      <c r="ISB225" s="593"/>
      <c r="ISC225" s="593"/>
      <c r="ISD225" s="593"/>
      <c r="ISE225" s="593"/>
      <c r="ISF225" s="593"/>
      <c r="ISG225" s="593"/>
      <c r="ISH225" s="593"/>
      <c r="ISI225" s="593"/>
      <c r="ISJ225" s="593"/>
      <c r="ISK225" s="593"/>
      <c r="ISL225" s="593"/>
      <c r="ISM225" s="593"/>
      <c r="ISN225" s="593"/>
      <c r="ISO225" s="593"/>
      <c r="ISP225" s="593"/>
      <c r="ISQ225" s="593"/>
      <c r="ISR225" s="593"/>
      <c r="ISS225" s="593"/>
      <c r="IST225" s="593"/>
      <c r="ISU225" s="593"/>
      <c r="ISV225" s="593"/>
      <c r="ISW225" s="593"/>
      <c r="ISX225" s="593"/>
      <c r="ISY225" s="593"/>
      <c r="ISZ225" s="593"/>
      <c r="ITA225" s="593"/>
      <c r="ITB225" s="593"/>
      <c r="ITC225" s="593"/>
      <c r="ITD225" s="593"/>
      <c r="ITE225" s="593"/>
      <c r="ITF225" s="593"/>
      <c r="ITG225" s="593"/>
      <c r="ITH225" s="593"/>
      <c r="ITI225" s="593"/>
      <c r="ITJ225" s="593"/>
      <c r="ITK225" s="593"/>
      <c r="ITL225" s="593"/>
      <c r="ITM225" s="593"/>
      <c r="ITN225" s="593"/>
      <c r="ITO225" s="593"/>
      <c r="ITP225" s="593"/>
      <c r="ITQ225" s="593"/>
      <c r="ITR225" s="593"/>
      <c r="ITS225" s="593"/>
      <c r="ITT225" s="593"/>
      <c r="ITU225" s="593"/>
      <c r="ITV225" s="593"/>
      <c r="ITW225" s="593"/>
      <c r="ITX225" s="593"/>
      <c r="ITY225" s="593"/>
      <c r="ITZ225" s="593"/>
      <c r="IUA225" s="593"/>
      <c r="IUB225" s="593"/>
      <c r="IUC225" s="593"/>
      <c r="IUD225" s="593"/>
      <c r="IUE225" s="593"/>
      <c r="IUF225" s="593"/>
      <c r="IUG225" s="593"/>
      <c r="IUH225" s="593"/>
      <c r="IUI225" s="593"/>
      <c r="IUJ225" s="593"/>
      <c r="IUK225" s="593"/>
      <c r="IUL225" s="593"/>
      <c r="IUM225" s="593"/>
      <c r="IUN225" s="593"/>
      <c r="IUO225" s="593"/>
      <c r="IUP225" s="593"/>
      <c r="IUQ225" s="593"/>
      <c r="IUR225" s="593"/>
      <c r="IUS225" s="593"/>
      <c r="IUT225" s="593"/>
      <c r="IUU225" s="593"/>
      <c r="IUV225" s="593"/>
      <c r="IUW225" s="593"/>
      <c r="IUX225" s="593"/>
      <c r="IUY225" s="593"/>
      <c r="IUZ225" s="593"/>
      <c r="IVA225" s="593"/>
      <c r="IVB225" s="593"/>
      <c r="IVC225" s="593"/>
      <c r="IVD225" s="593"/>
      <c r="IVE225" s="593"/>
      <c r="IVF225" s="593"/>
      <c r="IVG225" s="593"/>
      <c r="IVH225" s="593"/>
      <c r="IVI225" s="593"/>
      <c r="IVJ225" s="593"/>
      <c r="IVK225" s="593"/>
      <c r="IVL225" s="593"/>
      <c r="IVM225" s="593"/>
      <c r="IVN225" s="593"/>
      <c r="IVO225" s="593"/>
      <c r="IVP225" s="593"/>
      <c r="IVQ225" s="593"/>
      <c r="IVR225" s="593"/>
      <c r="IVS225" s="593"/>
      <c r="IVT225" s="593"/>
      <c r="IVU225" s="593"/>
      <c r="IVV225" s="593"/>
      <c r="IVW225" s="593"/>
      <c r="IVX225" s="593"/>
      <c r="IVY225" s="593"/>
      <c r="IVZ225" s="593"/>
      <c r="IWA225" s="593"/>
      <c r="IWB225" s="593"/>
      <c r="IWC225" s="593"/>
      <c r="IWD225" s="593"/>
      <c r="IWE225" s="593"/>
      <c r="IWF225" s="593"/>
      <c r="IWG225" s="593"/>
      <c r="IWH225" s="593"/>
      <c r="IWI225" s="593"/>
      <c r="IWJ225" s="593"/>
      <c r="IWK225" s="593"/>
      <c r="IWL225" s="593"/>
      <c r="IWM225" s="593"/>
      <c r="IWN225" s="593"/>
      <c r="IWO225" s="593"/>
      <c r="IWP225" s="593"/>
      <c r="IWQ225" s="593"/>
      <c r="IWR225" s="593"/>
      <c r="IWS225" s="593"/>
      <c r="IWT225" s="593"/>
      <c r="IWU225" s="593"/>
      <c r="IWV225" s="593"/>
      <c r="IWW225" s="593"/>
      <c r="IWX225" s="593"/>
      <c r="IWY225" s="593"/>
      <c r="IWZ225" s="593"/>
      <c r="IXA225" s="593"/>
      <c r="IXB225" s="593"/>
      <c r="IXC225" s="593"/>
      <c r="IXD225" s="593"/>
      <c r="IXE225" s="593"/>
      <c r="IXF225" s="593"/>
      <c r="IXG225" s="593"/>
      <c r="IXH225" s="593"/>
      <c r="IXI225" s="593"/>
      <c r="IXJ225" s="593"/>
      <c r="IXK225" s="593"/>
      <c r="IXL225" s="593"/>
      <c r="IXM225" s="593"/>
      <c r="IXN225" s="593"/>
      <c r="IXO225" s="593"/>
      <c r="IXP225" s="593"/>
      <c r="IXQ225" s="593"/>
      <c r="IXR225" s="593"/>
      <c r="IXS225" s="593"/>
      <c r="IXT225" s="593"/>
      <c r="IXU225" s="593"/>
      <c r="IXV225" s="593"/>
      <c r="IXW225" s="593"/>
      <c r="IXX225" s="593"/>
      <c r="IXY225" s="593"/>
      <c r="IXZ225" s="593"/>
      <c r="IYA225" s="593"/>
      <c r="IYB225" s="593"/>
      <c r="IYC225" s="593"/>
      <c r="IYD225" s="593"/>
      <c r="IYE225" s="593"/>
      <c r="IYF225" s="593"/>
      <c r="IYG225" s="593"/>
      <c r="IYH225" s="593"/>
      <c r="IYI225" s="593"/>
      <c r="IYJ225" s="593"/>
      <c r="IYK225" s="593"/>
      <c r="IYL225" s="593"/>
      <c r="IYM225" s="593"/>
      <c r="IYN225" s="593"/>
      <c r="IYO225" s="593"/>
      <c r="IYP225" s="593"/>
      <c r="IYQ225" s="593"/>
      <c r="IYR225" s="593"/>
      <c r="IYS225" s="593"/>
      <c r="IYT225" s="593"/>
      <c r="IYU225" s="593"/>
      <c r="IYV225" s="593"/>
      <c r="IYW225" s="593"/>
      <c r="IYX225" s="593"/>
      <c r="IYY225" s="593"/>
      <c r="IYZ225" s="593"/>
      <c r="IZA225" s="593"/>
      <c r="IZB225" s="593"/>
      <c r="IZC225" s="593"/>
      <c r="IZD225" s="593"/>
      <c r="IZE225" s="593"/>
      <c r="IZF225" s="593"/>
      <c r="IZG225" s="593"/>
      <c r="IZH225" s="593"/>
      <c r="IZI225" s="593"/>
      <c r="IZJ225" s="593"/>
      <c r="IZK225" s="593"/>
      <c r="IZL225" s="593"/>
      <c r="IZM225" s="593"/>
      <c r="IZN225" s="593"/>
      <c r="IZO225" s="593"/>
      <c r="IZP225" s="593"/>
      <c r="IZQ225" s="593"/>
      <c r="IZR225" s="593"/>
      <c r="IZS225" s="593"/>
      <c r="IZT225" s="593"/>
      <c r="IZU225" s="593"/>
      <c r="IZV225" s="593"/>
      <c r="IZW225" s="593"/>
      <c r="IZX225" s="593"/>
      <c r="IZY225" s="593"/>
      <c r="IZZ225" s="593"/>
      <c r="JAA225" s="593"/>
      <c r="JAB225" s="593"/>
      <c r="JAC225" s="593"/>
      <c r="JAD225" s="593"/>
      <c r="JAE225" s="593"/>
      <c r="JAF225" s="593"/>
      <c r="JAG225" s="593"/>
      <c r="JAH225" s="593"/>
      <c r="JAI225" s="593"/>
      <c r="JAJ225" s="593"/>
      <c r="JAK225" s="593"/>
      <c r="JAL225" s="593"/>
      <c r="JAM225" s="593"/>
      <c r="JAN225" s="593"/>
      <c r="JAO225" s="593"/>
      <c r="JAP225" s="593"/>
      <c r="JAQ225" s="593"/>
      <c r="JAR225" s="593"/>
      <c r="JAS225" s="593"/>
      <c r="JAT225" s="593"/>
      <c r="JAU225" s="593"/>
      <c r="JAV225" s="593"/>
      <c r="JAW225" s="593"/>
      <c r="JAX225" s="593"/>
      <c r="JAY225" s="593"/>
      <c r="JAZ225" s="593"/>
      <c r="JBA225" s="593"/>
      <c r="JBB225" s="593"/>
      <c r="JBC225" s="593"/>
      <c r="JBD225" s="593"/>
      <c r="JBE225" s="593"/>
      <c r="JBF225" s="593"/>
      <c r="JBG225" s="593"/>
      <c r="JBH225" s="593"/>
      <c r="JBI225" s="593"/>
      <c r="JBJ225" s="593"/>
      <c r="JBK225" s="593"/>
      <c r="JBL225" s="593"/>
      <c r="JBM225" s="593"/>
      <c r="JBN225" s="593"/>
      <c r="JBO225" s="593"/>
      <c r="JBP225" s="593"/>
      <c r="JBQ225" s="593"/>
      <c r="JBR225" s="593"/>
      <c r="JBS225" s="593"/>
      <c r="JBT225" s="593"/>
      <c r="JBU225" s="593"/>
      <c r="JBV225" s="593"/>
      <c r="JBW225" s="593"/>
      <c r="JBX225" s="593"/>
      <c r="JBY225" s="593"/>
      <c r="JBZ225" s="593"/>
      <c r="JCA225" s="593"/>
      <c r="JCB225" s="593"/>
      <c r="JCC225" s="593"/>
      <c r="JCD225" s="593"/>
      <c r="JCE225" s="593"/>
      <c r="JCF225" s="593"/>
      <c r="JCG225" s="593"/>
      <c r="JCH225" s="593"/>
      <c r="JCI225" s="593"/>
      <c r="JCJ225" s="593"/>
      <c r="JCK225" s="593"/>
      <c r="JCL225" s="593"/>
      <c r="JCM225" s="593"/>
      <c r="JCN225" s="593"/>
      <c r="JCO225" s="593"/>
      <c r="JCP225" s="593"/>
      <c r="JCQ225" s="593"/>
      <c r="JCR225" s="593"/>
      <c r="JCS225" s="593"/>
      <c r="JCT225" s="593"/>
      <c r="JCU225" s="593"/>
      <c r="JCV225" s="593"/>
      <c r="JCW225" s="593"/>
      <c r="JCX225" s="593"/>
      <c r="JCY225" s="593"/>
      <c r="JCZ225" s="593"/>
      <c r="JDA225" s="593"/>
      <c r="JDB225" s="593"/>
      <c r="JDC225" s="593"/>
      <c r="JDD225" s="593"/>
      <c r="JDE225" s="593"/>
      <c r="JDF225" s="593"/>
      <c r="JDG225" s="593"/>
      <c r="JDH225" s="593"/>
      <c r="JDI225" s="593"/>
      <c r="JDJ225" s="593"/>
      <c r="JDK225" s="593"/>
      <c r="JDL225" s="593"/>
      <c r="JDM225" s="593"/>
      <c r="JDN225" s="593"/>
      <c r="JDO225" s="593"/>
      <c r="JDP225" s="593"/>
      <c r="JDQ225" s="593"/>
      <c r="JDR225" s="593"/>
      <c r="JDS225" s="593"/>
      <c r="JDT225" s="593"/>
      <c r="JDU225" s="593"/>
      <c r="JDV225" s="593"/>
      <c r="JDW225" s="593"/>
      <c r="JDX225" s="593"/>
      <c r="JDY225" s="593"/>
      <c r="JDZ225" s="593"/>
      <c r="JEA225" s="593"/>
      <c r="JEB225" s="593"/>
      <c r="JEC225" s="593"/>
      <c r="JED225" s="593"/>
      <c r="JEE225" s="593"/>
      <c r="JEF225" s="593"/>
      <c r="JEG225" s="593"/>
      <c r="JEH225" s="593"/>
      <c r="JEI225" s="593"/>
      <c r="JEJ225" s="593"/>
      <c r="JEK225" s="593"/>
      <c r="JEL225" s="593"/>
      <c r="JEM225" s="593"/>
      <c r="JEN225" s="593"/>
      <c r="JEO225" s="593"/>
      <c r="JEP225" s="593"/>
      <c r="JEQ225" s="593"/>
      <c r="JER225" s="593"/>
      <c r="JES225" s="593"/>
      <c r="JET225" s="593"/>
      <c r="JEU225" s="593"/>
      <c r="JEV225" s="593"/>
      <c r="JEW225" s="593"/>
      <c r="JEX225" s="593"/>
      <c r="JEY225" s="593"/>
      <c r="JEZ225" s="593"/>
      <c r="JFA225" s="593"/>
      <c r="JFB225" s="593"/>
      <c r="JFC225" s="593"/>
      <c r="JFD225" s="593"/>
      <c r="JFE225" s="593"/>
      <c r="JFF225" s="593"/>
      <c r="JFG225" s="593"/>
      <c r="JFH225" s="593"/>
      <c r="JFI225" s="593"/>
      <c r="JFJ225" s="593"/>
      <c r="JFK225" s="593"/>
      <c r="JFL225" s="593"/>
      <c r="JFM225" s="593"/>
      <c r="JFN225" s="593"/>
      <c r="JFO225" s="593"/>
      <c r="JFP225" s="593"/>
      <c r="JFQ225" s="593"/>
      <c r="JFR225" s="593"/>
      <c r="JFS225" s="593"/>
      <c r="JFT225" s="593"/>
      <c r="JFU225" s="593"/>
      <c r="JFV225" s="593"/>
      <c r="JFW225" s="593"/>
      <c r="JFX225" s="593"/>
      <c r="JFY225" s="593"/>
      <c r="JFZ225" s="593"/>
      <c r="JGA225" s="593"/>
      <c r="JGB225" s="593"/>
      <c r="JGC225" s="593"/>
      <c r="JGD225" s="593"/>
      <c r="JGE225" s="593"/>
      <c r="JGF225" s="593"/>
      <c r="JGG225" s="593"/>
      <c r="JGH225" s="593"/>
      <c r="JGI225" s="593"/>
      <c r="JGJ225" s="593"/>
      <c r="JGK225" s="593"/>
      <c r="JGL225" s="593"/>
      <c r="JGM225" s="593"/>
      <c r="JGN225" s="593"/>
      <c r="JGO225" s="593"/>
      <c r="JGP225" s="593"/>
      <c r="JGQ225" s="593"/>
      <c r="JGR225" s="593"/>
      <c r="JGS225" s="593"/>
      <c r="JGT225" s="593"/>
      <c r="JGU225" s="593"/>
      <c r="JGV225" s="593"/>
      <c r="JGW225" s="593"/>
      <c r="JGX225" s="593"/>
      <c r="JGY225" s="593"/>
      <c r="JGZ225" s="593"/>
      <c r="JHA225" s="593"/>
      <c r="JHB225" s="593"/>
      <c r="JHC225" s="593"/>
      <c r="JHD225" s="593"/>
      <c r="JHE225" s="593"/>
      <c r="JHF225" s="593"/>
      <c r="JHG225" s="593"/>
      <c r="JHH225" s="593"/>
      <c r="JHI225" s="593"/>
      <c r="JHJ225" s="593"/>
      <c r="JHK225" s="593"/>
      <c r="JHL225" s="593"/>
      <c r="JHM225" s="593"/>
      <c r="JHN225" s="593"/>
      <c r="JHO225" s="593"/>
      <c r="JHP225" s="593"/>
      <c r="JHQ225" s="593"/>
      <c r="JHR225" s="593"/>
      <c r="JHS225" s="593"/>
      <c r="JHT225" s="593"/>
      <c r="JHU225" s="593"/>
      <c r="JHV225" s="593"/>
      <c r="JHW225" s="593"/>
      <c r="JHX225" s="593"/>
      <c r="JHY225" s="593"/>
      <c r="JHZ225" s="593"/>
      <c r="JIA225" s="593"/>
      <c r="JIB225" s="593"/>
      <c r="JIC225" s="593"/>
      <c r="JID225" s="593"/>
      <c r="JIE225" s="593"/>
      <c r="JIF225" s="593"/>
      <c r="JIG225" s="593"/>
      <c r="JIH225" s="593"/>
      <c r="JII225" s="593"/>
      <c r="JIJ225" s="593"/>
      <c r="JIK225" s="593"/>
      <c r="JIL225" s="593"/>
      <c r="JIM225" s="593"/>
      <c r="JIN225" s="593"/>
      <c r="JIO225" s="593"/>
      <c r="JIP225" s="593"/>
      <c r="JIQ225" s="593"/>
      <c r="JIR225" s="593"/>
      <c r="JIS225" s="593"/>
      <c r="JIT225" s="593"/>
      <c r="JIU225" s="593"/>
      <c r="JIV225" s="593"/>
      <c r="JIW225" s="593"/>
      <c r="JIX225" s="593"/>
      <c r="JIY225" s="593"/>
      <c r="JIZ225" s="593"/>
      <c r="JJA225" s="593"/>
      <c r="JJB225" s="593"/>
      <c r="JJC225" s="593"/>
      <c r="JJD225" s="593"/>
      <c r="JJE225" s="593"/>
      <c r="JJF225" s="593"/>
      <c r="JJG225" s="593"/>
      <c r="JJH225" s="593"/>
      <c r="JJI225" s="593"/>
      <c r="JJJ225" s="593"/>
      <c r="JJK225" s="593"/>
      <c r="JJL225" s="593"/>
      <c r="JJM225" s="593"/>
      <c r="JJN225" s="593"/>
      <c r="JJO225" s="593"/>
      <c r="JJP225" s="593"/>
      <c r="JJQ225" s="593"/>
      <c r="JJR225" s="593"/>
      <c r="JJS225" s="593"/>
      <c r="JJT225" s="593"/>
      <c r="JJU225" s="593"/>
      <c r="JJV225" s="593"/>
      <c r="JJW225" s="593"/>
      <c r="JJX225" s="593"/>
      <c r="JJY225" s="593"/>
      <c r="JJZ225" s="593"/>
      <c r="JKA225" s="593"/>
      <c r="JKB225" s="593"/>
      <c r="JKC225" s="593"/>
      <c r="JKD225" s="593"/>
      <c r="JKE225" s="593"/>
      <c r="JKF225" s="593"/>
      <c r="JKG225" s="593"/>
      <c r="JKH225" s="593"/>
      <c r="JKI225" s="593"/>
      <c r="JKJ225" s="593"/>
      <c r="JKK225" s="593"/>
      <c r="JKL225" s="593"/>
      <c r="JKM225" s="593"/>
      <c r="JKN225" s="593"/>
      <c r="JKO225" s="593"/>
      <c r="JKP225" s="593"/>
      <c r="JKQ225" s="593"/>
      <c r="JKR225" s="593"/>
      <c r="JKS225" s="593"/>
      <c r="JKT225" s="593"/>
      <c r="JKU225" s="593"/>
      <c r="JKV225" s="593"/>
      <c r="JKW225" s="593"/>
      <c r="JKX225" s="593"/>
      <c r="JKY225" s="593"/>
      <c r="JKZ225" s="593"/>
      <c r="JLA225" s="593"/>
      <c r="JLB225" s="593"/>
      <c r="JLC225" s="593"/>
      <c r="JLD225" s="593"/>
      <c r="JLE225" s="593"/>
      <c r="JLF225" s="593"/>
      <c r="JLG225" s="593"/>
      <c r="JLH225" s="593"/>
      <c r="JLI225" s="593"/>
      <c r="JLJ225" s="593"/>
      <c r="JLK225" s="593"/>
      <c r="JLL225" s="593"/>
      <c r="JLM225" s="593"/>
      <c r="JLN225" s="593"/>
      <c r="JLO225" s="593"/>
      <c r="JLP225" s="593"/>
      <c r="JLQ225" s="593"/>
      <c r="JLR225" s="593"/>
      <c r="JLS225" s="593"/>
      <c r="JLT225" s="593"/>
      <c r="JLU225" s="593"/>
      <c r="JLV225" s="593"/>
      <c r="JLW225" s="593"/>
      <c r="JLX225" s="593"/>
      <c r="JLY225" s="593"/>
      <c r="JLZ225" s="593"/>
      <c r="JMA225" s="593"/>
      <c r="JMB225" s="593"/>
      <c r="JMC225" s="593"/>
      <c r="JMD225" s="593"/>
      <c r="JME225" s="593"/>
      <c r="JMF225" s="593"/>
      <c r="JMG225" s="593"/>
      <c r="JMH225" s="593"/>
      <c r="JMI225" s="593"/>
      <c r="JMJ225" s="593"/>
      <c r="JMK225" s="593"/>
      <c r="JML225" s="593"/>
      <c r="JMM225" s="593"/>
      <c r="JMN225" s="593"/>
      <c r="JMO225" s="593"/>
      <c r="JMP225" s="593"/>
      <c r="JMQ225" s="593"/>
      <c r="JMR225" s="593"/>
      <c r="JMS225" s="593"/>
      <c r="JMT225" s="593"/>
      <c r="JMU225" s="593"/>
      <c r="JMV225" s="593"/>
      <c r="JMW225" s="593"/>
      <c r="JMX225" s="593"/>
      <c r="JMY225" s="593"/>
      <c r="JMZ225" s="593"/>
      <c r="JNA225" s="593"/>
      <c r="JNB225" s="593"/>
      <c r="JNC225" s="593"/>
      <c r="JND225" s="593"/>
      <c r="JNE225" s="593"/>
      <c r="JNF225" s="593"/>
      <c r="JNG225" s="593"/>
      <c r="JNH225" s="593"/>
      <c r="JNI225" s="593"/>
      <c r="JNJ225" s="593"/>
      <c r="JNK225" s="593"/>
      <c r="JNL225" s="593"/>
      <c r="JNM225" s="593"/>
      <c r="JNN225" s="593"/>
      <c r="JNO225" s="593"/>
      <c r="JNP225" s="593"/>
      <c r="JNQ225" s="593"/>
      <c r="JNR225" s="593"/>
      <c r="JNS225" s="593"/>
      <c r="JNT225" s="593"/>
      <c r="JNU225" s="593"/>
      <c r="JNV225" s="593"/>
      <c r="JNW225" s="593"/>
      <c r="JNX225" s="593"/>
      <c r="JNY225" s="593"/>
      <c r="JNZ225" s="593"/>
      <c r="JOA225" s="593"/>
      <c r="JOB225" s="593"/>
      <c r="JOC225" s="593"/>
      <c r="JOD225" s="593"/>
      <c r="JOE225" s="593"/>
      <c r="JOF225" s="593"/>
      <c r="JOG225" s="593"/>
      <c r="JOH225" s="593"/>
      <c r="JOI225" s="593"/>
      <c r="JOJ225" s="593"/>
      <c r="JOK225" s="593"/>
      <c r="JOL225" s="593"/>
      <c r="JOM225" s="593"/>
      <c r="JON225" s="593"/>
      <c r="JOO225" s="593"/>
      <c r="JOP225" s="593"/>
      <c r="JOQ225" s="593"/>
      <c r="JOR225" s="593"/>
      <c r="JOS225" s="593"/>
      <c r="JOT225" s="593"/>
      <c r="JOU225" s="593"/>
      <c r="JOV225" s="593"/>
      <c r="JOW225" s="593"/>
      <c r="JOX225" s="593"/>
      <c r="JOY225" s="593"/>
      <c r="JOZ225" s="593"/>
      <c r="JPA225" s="593"/>
      <c r="JPB225" s="593"/>
      <c r="JPC225" s="593"/>
      <c r="JPD225" s="593"/>
      <c r="JPE225" s="593"/>
      <c r="JPF225" s="593"/>
      <c r="JPG225" s="593"/>
      <c r="JPH225" s="593"/>
      <c r="JPI225" s="593"/>
      <c r="JPJ225" s="593"/>
      <c r="JPK225" s="593"/>
      <c r="JPL225" s="593"/>
      <c r="JPM225" s="593"/>
      <c r="JPN225" s="593"/>
      <c r="JPO225" s="593"/>
      <c r="JPP225" s="593"/>
      <c r="JPQ225" s="593"/>
      <c r="JPR225" s="593"/>
      <c r="JPS225" s="593"/>
      <c r="JPT225" s="593"/>
      <c r="JPU225" s="593"/>
      <c r="JPV225" s="593"/>
      <c r="JPW225" s="593"/>
      <c r="JPX225" s="593"/>
      <c r="JPY225" s="593"/>
      <c r="JPZ225" s="593"/>
      <c r="JQA225" s="593"/>
      <c r="JQB225" s="593"/>
      <c r="JQC225" s="593"/>
      <c r="JQD225" s="593"/>
      <c r="JQE225" s="593"/>
      <c r="JQF225" s="593"/>
      <c r="JQG225" s="593"/>
      <c r="JQH225" s="593"/>
      <c r="JQI225" s="593"/>
      <c r="JQJ225" s="593"/>
      <c r="JQK225" s="593"/>
      <c r="JQL225" s="593"/>
      <c r="JQM225" s="593"/>
      <c r="JQN225" s="593"/>
      <c r="JQO225" s="593"/>
      <c r="JQP225" s="593"/>
      <c r="JQQ225" s="593"/>
      <c r="JQR225" s="593"/>
      <c r="JQS225" s="593"/>
      <c r="JQT225" s="593"/>
      <c r="JQU225" s="593"/>
      <c r="JQV225" s="593"/>
      <c r="JQW225" s="593"/>
      <c r="JQX225" s="593"/>
      <c r="JQY225" s="593"/>
      <c r="JQZ225" s="593"/>
      <c r="JRA225" s="593"/>
      <c r="JRB225" s="593"/>
      <c r="JRC225" s="593"/>
      <c r="JRD225" s="593"/>
      <c r="JRE225" s="593"/>
      <c r="JRF225" s="593"/>
      <c r="JRG225" s="593"/>
      <c r="JRH225" s="593"/>
      <c r="JRI225" s="593"/>
      <c r="JRJ225" s="593"/>
      <c r="JRK225" s="593"/>
      <c r="JRL225" s="593"/>
      <c r="JRM225" s="593"/>
      <c r="JRN225" s="593"/>
      <c r="JRO225" s="593"/>
      <c r="JRP225" s="593"/>
      <c r="JRQ225" s="593"/>
      <c r="JRR225" s="593"/>
      <c r="JRS225" s="593"/>
      <c r="JRT225" s="593"/>
      <c r="JRU225" s="593"/>
      <c r="JRV225" s="593"/>
      <c r="JRW225" s="593"/>
      <c r="JRX225" s="593"/>
      <c r="JRY225" s="593"/>
      <c r="JRZ225" s="593"/>
      <c r="JSA225" s="593"/>
      <c r="JSB225" s="593"/>
      <c r="JSC225" s="593"/>
      <c r="JSD225" s="593"/>
      <c r="JSE225" s="593"/>
      <c r="JSF225" s="593"/>
      <c r="JSG225" s="593"/>
      <c r="JSH225" s="593"/>
      <c r="JSI225" s="593"/>
      <c r="JSJ225" s="593"/>
      <c r="JSK225" s="593"/>
      <c r="JSL225" s="593"/>
      <c r="JSM225" s="593"/>
      <c r="JSN225" s="593"/>
      <c r="JSO225" s="593"/>
      <c r="JSP225" s="593"/>
      <c r="JSQ225" s="593"/>
      <c r="JSR225" s="593"/>
      <c r="JSS225" s="593"/>
      <c r="JST225" s="593"/>
      <c r="JSU225" s="593"/>
      <c r="JSV225" s="593"/>
      <c r="JSW225" s="593"/>
      <c r="JSX225" s="593"/>
      <c r="JSY225" s="593"/>
      <c r="JSZ225" s="593"/>
      <c r="JTA225" s="593"/>
      <c r="JTB225" s="593"/>
      <c r="JTC225" s="593"/>
      <c r="JTD225" s="593"/>
      <c r="JTE225" s="593"/>
      <c r="JTF225" s="593"/>
      <c r="JTG225" s="593"/>
      <c r="JTH225" s="593"/>
      <c r="JTI225" s="593"/>
      <c r="JTJ225" s="593"/>
      <c r="JTK225" s="593"/>
      <c r="JTL225" s="593"/>
      <c r="JTM225" s="593"/>
      <c r="JTN225" s="593"/>
      <c r="JTO225" s="593"/>
      <c r="JTP225" s="593"/>
      <c r="JTQ225" s="593"/>
      <c r="JTR225" s="593"/>
      <c r="JTS225" s="593"/>
      <c r="JTT225" s="593"/>
      <c r="JTU225" s="593"/>
      <c r="JTV225" s="593"/>
      <c r="JTW225" s="593"/>
      <c r="JTX225" s="593"/>
      <c r="JTY225" s="593"/>
      <c r="JTZ225" s="593"/>
      <c r="JUA225" s="593"/>
      <c r="JUB225" s="593"/>
      <c r="JUC225" s="593"/>
      <c r="JUD225" s="593"/>
      <c r="JUE225" s="593"/>
      <c r="JUF225" s="593"/>
      <c r="JUG225" s="593"/>
      <c r="JUH225" s="593"/>
      <c r="JUI225" s="593"/>
      <c r="JUJ225" s="593"/>
      <c r="JUK225" s="593"/>
      <c r="JUL225" s="593"/>
      <c r="JUM225" s="593"/>
      <c r="JUN225" s="593"/>
      <c r="JUO225" s="593"/>
      <c r="JUP225" s="593"/>
      <c r="JUQ225" s="593"/>
      <c r="JUR225" s="593"/>
      <c r="JUS225" s="593"/>
      <c r="JUT225" s="593"/>
      <c r="JUU225" s="593"/>
      <c r="JUV225" s="593"/>
      <c r="JUW225" s="593"/>
      <c r="JUX225" s="593"/>
      <c r="JUY225" s="593"/>
      <c r="JUZ225" s="593"/>
      <c r="JVA225" s="593"/>
      <c r="JVB225" s="593"/>
      <c r="JVC225" s="593"/>
      <c r="JVD225" s="593"/>
      <c r="JVE225" s="593"/>
      <c r="JVF225" s="593"/>
      <c r="JVG225" s="593"/>
      <c r="JVH225" s="593"/>
      <c r="JVI225" s="593"/>
      <c r="JVJ225" s="593"/>
      <c r="JVK225" s="593"/>
      <c r="JVL225" s="593"/>
      <c r="JVM225" s="593"/>
      <c r="JVN225" s="593"/>
      <c r="JVO225" s="593"/>
      <c r="JVP225" s="593"/>
      <c r="JVQ225" s="593"/>
      <c r="JVR225" s="593"/>
      <c r="JVS225" s="593"/>
      <c r="JVT225" s="593"/>
      <c r="JVU225" s="593"/>
      <c r="JVV225" s="593"/>
      <c r="JVW225" s="593"/>
      <c r="JVX225" s="593"/>
      <c r="JVY225" s="593"/>
      <c r="JVZ225" s="593"/>
      <c r="JWA225" s="593"/>
      <c r="JWB225" s="593"/>
      <c r="JWC225" s="593"/>
      <c r="JWD225" s="593"/>
      <c r="JWE225" s="593"/>
      <c r="JWF225" s="593"/>
      <c r="JWG225" s="593"/>
      <c r="JWH225" s="593"/>
      <c r="JWI225" s="593"/>
      <c r="JWJ225" s="593"/>
      <c r="JWK225" s="593"/>
      <c r="JWL225" s="593"/>
      <c r="JWM225" s="593"/>
      <c r="JWN225" s="593"/>
      <c r="JWO225" s="593"/>
      <c r="JWP225" s="593"/>
      <c r="JWQ225" s="593"/>
      <c r="JWR225" s="593"/>
      <c r="JWS225" s="593"/>
      <c r="JWT225" s="593"/>
      <c r="JWU225" s="593"/>
      <c r="JWV225" s="593"/>
      <c r="JWW225" s="593"/>
      <c r="JWX225" s="593"/>
      <c r="JWY225" s="593"/>
      <c r="JWZ225" s="593"/>
      <c r="JXA225" s="593"/>
      <c r="JXB225" s="593"/>
      <c r="JXC225" s="593"/>
      <c r="JXD225" s="593"/>
      <c r="JXE225" s="593"/>
      <c r="JXF225" s="593"/>
      <c r="JXG225" s="593"/>
      <c r="JXH225" s="593"/>
      <c r="JXI225" s="593"/>
      <c r="JXJ225" s="593"/>
      <c r="JXK225" s="593"/>
      <c r="JXL225" s="593"/>
      <c r="JXM225" s="593"/>
      <c r="JXN225" s="593"/>
      <c r="JXO225" s="593"/>
      <c r="JXP225" s="593"/>
      <c r="JXQ225" s="593"/>
      <c r="JXR225" s="593"/>
      <c r="JXS225" s="593"/>
      <c r="JXT225" s="593"/>
      <c r="JXU225" s="593"/>
      <c r="JXV225" s="593"/>
      <c r="JXW225" s="593"/>
      <c r="JXX225" s="593"/>
      <c r="JXY225" s="593"/>
      <c r="JXZ225" s="593"/>
      <c r="JYA225" s="593"/>
      <c r="JYB225" s="593"/>
      <c r="JYC225" s="593"/>
      <c r="JYD225" s="593"/>
      <c r="JYE225" s="593"/>
      <c r="JYF225" s="593"/>
      <c r="JYG225" s="593"/>
      <c r="JYH225" s="593"/>
      <c r="JYI225" s="593"/>
      <c r="JYJ225" s="593"/>
      <c r="JYK225" s="593"/>
      <c r="JYL225" s="593"/>
      <c r="JYM225" s="593"/>
      <c r="JYN225" s="593"/>
      <c r="JYO225" s="593"/>
      <c r="JYP225" s="593"/>
      <c r="JYQ225" s="593"/>
      <c r="JYR225" s="593"/>
      <c r="JYS225" s="593"/>
      <c r="JYT225" s="593"/>
      <c r="JYU225" s="593"/>
      <c r="JYV225" s="593"/>
      <c r="JYW225" s="593"/>
      <c r="JYX225" s="593"/>
      <c r="JYY225" s="593"/>
      <c r="JYZ225" s="593"/>
      <c r="JZA225" s="593"/>
      <c r="JZB225" s="593"/>
      <c r="JZC225" s="593"/>
      <c r="JZD225" s="593"/>
      <c r="JZE225" s="593"/>
      <c r="JZF225" s="593"/>
      <c r="JZG225" s="593"/>
      <c r="JZH225" s="593"/>
      <c r="JZI225" s="593"/>
      <c r="JZJ225" s="593"/>
      <c r="JZK225" s="593"/>
      <c r="JZL225" s="593"/>
      <c r="JZM225" s="593"/>
      <c r="JZN225" s="593"/>
      <c r="JZO225" s="593"/>
      <c r="JZP225" s="593"/>
      <c r="JZQ225" s="593"/>
      <c r="JZR225" s="593"/>
      <c r="JZS225" s="593"/>
      <c r="JZT225" s="593"/>
      <c r="JZU225" s="593"/>
      <c r="JZV225" s="593"/>
      <c r="JZW225" s="593"/>
      <c r="JZX225" s="593"/>
      <c r="JZY225" s="593"/>
      <c r="JZZ225" s="593"/>
      <c r="KAA225" s="593"/>
      <c r="KAB225" s="593"/>
      <c r="KAC225" s="593"/>
      <c r="KAD225" s="593"/>
      <c r="KAE225" s="593"/>
      <c r="KAF225" s="593"/>
      <c r="KAG225" s="593"/>
      <c r="KAH225" s="593"/>
      <c r="KAI225" s="593"/>
      <c r="KAJ225" s="593"/>
      <c r="KAK225" s="593"/>
      <c r="KAL225" s="593"/>
      <c r="KAM225" s="593"/>
      <c r="KAN225" s="593"/>
      <c r="KAO225" s="593"/>
      <c r="KAP225" s="593"/>
      <c r="KAQ225" s="593"/>
      <c r="KAR225" s="593"/>
      <c r="KAS225" s="593"/>
      <c r="KAT225" s="593"/>
      <c r="KAU225" s="593"/>
      <c r="KAV225" s="593"/>
      <c r="KAW225" s="593"/>
      <c r="KAX225" s="593"/>
      <c r="KAY225" s="593"/>
      <c r="KAZ225" s="593"/>
      <c r="KBA225" s="593"/>
      <c r="KBB225" s="593"/>
      <c r="KBC225" s="593"/>
      <c r="KBD225" s="593"/>
      <c r="KBE225" s="593"/>
      <c r="KBF225" s="593"/>
      <c r="KBG225" s="593"/>
      <c r="KBH225" s="593"/>
      <c r="KBI225" s="593"/>
      <c r="KBJ225" s="593"/>
      <c r="KBK225" s="593"/>
      <c r="KBL225" s="593"/>
      <c r="KBM225" s="593"/>
      <c r="KBN225" s="593"/>
      <c r="KBO225" s="593"/>
      <c r="KBP225" s="593"/>
      <c r="KBQ225" s="593"/>
      <c r="KBR225" s="593"/>
      <c r="KBS225" s="593"/>
      <c r="KBT225" s="593"/>
      <c r="KBU225" s="593"/>
      <c r="KBV225" s="593"/>
      <c r="KBW225" s="593"/>
      <c r="KBX225" s="593"/>
      <c r="KBY225" s="593"/>
      <c r="KBZ225" s="593"/>
      <c r="KCA225" s="593"/>
      <c r="KCB225" s="593"/>
      <c r="KCC225" s="593"/>
      <c r="KCD225" s="593"/>
      <c r="KCE225" s="593"/>
      <c r="KCF225" s="593"/>
      <c r="KCG225" s="593"/>
      <c r="KCH225" s="593"/>
      <c r="KCI225" s="593"/>
      <c r="KCJ225" s="593"/>
      <c r="KCK225" s="593"/>
      <c r="KCL225" s="593"/>
      <c r="KCM225" s="593"/>
      <c r="KCN225" s="593"/>
      <c r="KCO225" s="593"/>
      <c r="KCP225" s="593"/>
      <c r="KCQ225" s="593"/>
      <c r="KCR225" s="593"/>
      <c r="KCS225" s="593"/>
      <c r="KCT225" s="593"/>
      <c r="KCU225" s="593"/>
      <c r="KCV225" s="593"/>
      <c r="KCW225" s="593"/>
      <c r="KCX225" s="593"/>
      <c r="KCY225" s="593"/>
      <c r="KCZ225" s="593"/>
      <c r="KDA225" s="593"/>
      <c r="KDB225" s="593"/>
      <c r="KDC225" s="593"/>
      <c r="KDD225" s="593"/>
      <c r="KDE225" s="593"/>
      <c r="KDF225" s="593"/>
      <c r="KDG225" s="593"/>
      <c r="KDH225" s="593"/>
      <c r="KDI225" s="593"/>
      <c r="KDJ225" s="593"/>
      <c r="KDK225" s="593"/>
      <c r="KDL225" s="593"/>
      <c r="KDM225" s="593"/>
      <c r="KDN225" s="593"/>
      <c r="KDO225" s="593"/>
      <c r="KDP225" s="593"/>
      <c r="KDQ225" s="593"/>
      <c r="KDR225" s="593"/>
      <c r="KDS225" s="593"/>
      <c r="KDT225" s="593"/>
      <c r="KDU225" s="593"/>
      <c r="KDV225" s="593"/>
      <c r="KDW225" s="593"/>
      <c r="KDX225" s="593"/>
      <c r="KDY225" s="593"/>
      <c r="KDZ225" s="593"/>
      <c r="KEA225" s="593"/>
      <c r="KEB225" s="593"/>
      <c r="KEC225" s="593"/>
      <c r="KED225" s="593"/>
      <c r="KEE225" s="593"/>
      <c r="KEF225" s="593"/>
      <c r="KEG225" s="593"/>
      <c r="KEH225" s="593"/>
      <c r="KEI225" s="593"/>
      <c r="KEJ225" s="593"/>
      <c r="KEK225" s="593"/>
      <c r="KEL225" s="593"/>
      <c r="KEM225" s="593"/>
      <c r="KEN225" s="593"/>
      <c r="KEO225" s="593"/>
      <c r="KEP225" s="593"/>
      <c r="KEQ225" s="593"/>
      <c r="KER225" s="593"/>
      <c r="KES225" s="593"/>
      <c r="KET225" s="593"/>
      <c r="KEU225" s="593"/>
      <c r="KEV225" s="593"/>
      <c r="KEW225" s="593"/>
      <c r="KEX225" s="593"/>
      <c r="KEY225" s="593"/>
      <c r="KEZ225" s="593"/>
      <c r="KFA225" s="593"/>
      <c r="KFB225" s="593"/>
      <c r="KFC225" s="593"/>
      <c r="KFD225" s="593"/>
      <c r="KFE225" s="593"/>
      <c r="KFF225" s="593"/>
      <c r="KFG225" s="593"/>
      <c r="KFH225" s="593"/>
      <c r="KFI225" s="593"/>
      <c r="KFJ225" s="593"/>
      <c r="KFK225" s="593"/>
      <c r="KFL225" s="593"/>
      <c r="KFM225" s="593"/>
      <c r="KFN225" s="593"/>
      <c r="KFO225" s="593"/>
      <c r="KFP225" s="593"/>
      <c r="KFQ225" s="593"/>
      <c r="KFR225" s="593"/>
      <c r="KFS225" s="593"/>
      <c r="KFT225" s="593"/>
      <c r="KFU225" s="593"/>
      <c r="KFV225" s="593"/>
      <c r="KFW225" s="593"/>
      <c r="KFX225" s="593"/>
      <c r="KFY225" s="593"/>
      <c r="KFZ225" s="593"/>
      <c r="KGA225" s="593"/>
      <c r="KGB225" s="593"/>
      <c r="KGC225" s="593"/>
      <c r="KGD225" s="593"/>
      <c r="KGE225" s="593"/>
      <c r="KGF225" s="593"/>
      <c r="KGG225" s="593"/>
      <c r="KGH225" s="593"/>
      <c r="KGI225" s="593"/>
      <c r="KGJ225" s="593"/>
      <c r="KGK225" s="593"/>
      <c r="KGL225" s="593"/>
      <c r="KGM225" s="593"/>
      <c r="KGN225" s="593"/>
      <c r="KGO225" s="593"/>
      <c r="KGP225" s="593"/>
      <c r="KGQ225" s="593"/>
      <c r="KGR225" s="593"/>
      <c r="KGS225" s="593"/>
      <c r="KGT225" s="593"/>
      <c r="KGU225" s="593"/>
      <c r="KGV225" s="593"/>
      <c r="KGW225" s="593"/>
      <c r="KGX225" s="593"/>
      <c r="KGY225" s="593"/>
      <c r="KGZ225" s="593"/>
      <c r="KHA225" s="593"/>
      <c r="KHB225" s="593"/>
      <c r="KHC225" s="593"/>
      <c r="KHD225" s="593"/>
      <c r="KHE225" s="593"/>
      <c r="KHF225" s="593"/>
      <c r="KHG225" s="593"/>
      <c r="KHH225" s="593"/>
      <c r="KHI225" s="593"/>
      <c r="KHJ225" s="593"/>
      <c r="KHK225" s="593"/>
      <c r="KHL225" s="593"/>
      <c r="KHM225" s="593"/>
      <c r="KHN225" s="593"/>
      <c r="KHO225" s="593"/>
      <c r="KHP225" s="593"/>
      <c r="KHQ225" s="593"/>
      <c r="KHR225" s="593"/>
      <c r="KHS225" s="593"/>
      <c r="KHT225" s="593"/>
      <c r="KHU225" s="593"/>
      <c r="KHV225" s="593"/>
      <c r="KHW225" s="593"/>
      <c r="KHX225" s="593"/>
      <c r="KHY225" s="593"/>
      <c r="KHZ225" s="593"/>
      <c r="KIA225" s="593"/>
      <c r="KIB225" s="593"/>
      <c r="KIC225" s="593"/>
      <c r="KID225" s="593"/>
      <c r="KIE225" s="593"/>
      <c r="KIF225" s="593"/>
      <c r="KIG225" s="593"/>
      <c r="KIH225" s="593"/>
      <c r="KII225" s="593"/>
      <c r="KIJ225" s="593"/>
      <c r="KIK225" s="593"/>
      <c r="KIL225" s="593"/>
      <c r="KIM225" s="593"/>
      <c r="KIN225" s="593"/>
      <c r="KIO225" s="593"/>
      <c r="KIP225" s="593"/>
      <c r="KIQ225" s="593"/>
      <c r="KIR225" s="593"/>
      <c r="KIS225" s="593"/>
      <c r="KIT225" s="593"/>
      <c r="KIU225" s="593"/>
      <c r="KIV225" s="593"/>
      <c r="KIW225" s="593"/>
      <c r="KIX225" s="593"/>
      <c r="KIY225" s="593"/>
      <c r="KIZ225" s="593"/>
      <c r="KJA225" s="593"/>
      <c r="KJB225" s="593"/>
      <c r="KJC225" s="593"/>
      <c r="KJD225" s="593"/>
      <c r="KJE225" s="593"/>
      <c r="KJF225" s="593"/>
      <c r="KJG225" s="593"/>
      <c r="KJH225" s="593"/>
      <c r="KJI225" s="593"/>
      <c r="KJJ225" s="593"/>
      <c r="KJK225" s="593"/>
      <c r="KJL225" s="593"/>
      <c r="KJM225" s="593"/>
      <c r="KJN225" s="593"/>
      <c r="KJO225" s="593"/>
      <c r="KJP225" s="593"/>
      <c r="KJQ225" s="593"/>
      <c r="KJR225" s="593"/>
      <c r="KJS225" s="593"/>
      <c r="KJT225" s="593"/>
      <c r="KJU225" s="593"/>
      <c r="KJV225" s="593"/>
      <c r="KJW225" s="593"/>
      <c r="KJX225" s="593"/>
      <c r="KJY225" s="593"/>
      <c r="KJZ225" s="593"/>
      <c r="KKA225" s="593"/>
      <c r="KKB225" s="593"/>
      <c r="KKC225" s="593"/>
      <c r="KKD225" s="593"/>
      <c r="KKE225" s="593"/>
      <c r="KKF225" s="593"/>
      <c r="KKG225" s="593"/>
      <c r="KKH225" s="593"/>
      <c r="KKI225" s="593"/>
      <c r="KKJ225" s="593"/>
      <c r="KKK225" s="593"/>
      <c r="KKL225" s="593"/>
      <c r="KKM225" s="593"/>
      <c r="KKN225" s="593"/>
      <c r="KKO225" s="593"/>
      <c r="KKP225" s="593"/>
      <c r="KKQ225" s="593"/>
      <c r="KKR225" s="593"/>
      <c r="KKS225" s="593"/>
      <c r="KKT225" s="593"/>
      <c r="KKU225" s="593"/>
      <c r="KKV225" s="593"/>
      <c r="KKW225" s="593"/>
      <c r="KKX225" s="593"/>
      <c r="KKY225" s="593"/>
      <c r="KKZ225" s="593"/>
      <c r="KLA225" s="593"/>
      <c r="KLB225" s="593"/>
      <c r="KLC225" s="593"/>
      <c r="KLD225" s="593"/>
      <c r="KLE225" s="593"/>
      <c r="KLF225" s="593"/>
      <c r="KLG225" s="593"/>
      <c r="KLH225" s="593"/>
      <c r="KLI225" s="593"/>
      <c r="KLJ225" s="593"/>
      <c r="KLK225" s="593"/>
      <c r="KLL225" s="593"/>
      <c r="KLM225" s="593"/>
      <c r="KLN225" s="593"/>
      <c r="KLO225" s="593"/>
      <c r="KLP225" s="593"/>
      <c r="KLQ225" s="593"/>
      <c r="KLR225" s="593"/>
      <c r="KLS225" s="593"/>
      <c r="KLT225" s="593"/>
      <c r="KLU225" s="593"/>
      <c r="KLV225" s="593"/>
      <c r="KLW225" s="593"/>
      <c r="KLX225" s="593"/>
      <c r="KLY225" s="593"/>
      <c r="KLZ225" s="593"/>
      <c r="KMA225" s="593"/>
      <c r="KMB225" s="593"/>
      <c r="KMC225" s="593"/>
      <c r="KMD225" s="593"/>
      <c r="KME225" s="593"/>
      <c r="KMF225" s="593"/>
      <c r="KMG225" s="593"/>
      <c r="KMH225" s="593"/>
      <c r="KMI225" s="593"/>
      <c r="KMJ225" s="593"/>
      <c r="KMK225" s="593"/>
      <c r="KML225" s="593"/>
      <c r="KMM225" s="593"/>
      <c r="KMN225" s="593"/>
      <c r="KMO225" s="593"/>
      <c r="KMP225" s="593"/>
      <c r="KMQ225" s="593"/>
      <c r="KMR225" s="593"/>
      <c r="KMS225" s="593"/>
      <c r="KMT225" s="593"/>
      <c r="KMU225" s="593"/>
      <c r="KMV225" s="593"/>
      <c r="KMW225" s="593"/>
      <c r="KMX225" s="593"/>
      <c r="KMY225" s="593"/>
      <c r="KMZ225" s="593"/>
      <c r="KNA225" s="593"/>
      <c r="KNB225" s="593"/>
      <c r="KNC225" s="593"/>
      <c r="KND225" s="593"/>
      <c r="KNE225" s="593"/>
      <c r="KNF225" s="593"/>
      <c r="KNG225" s="593"/>
      <c r="KNH225" s="593"/>
      <c r="KNI225" s="593"/>
      <c r="KNJ225" s="593"/>
      <c r="KNK225" s="593"/>
      <c r="KNL225" s="593"/>
      <c r="KNM225" s="593"/>
      <c r="KNN225" s="593"/>
      <c r="KNO225" s="593"/>
      <c r="KNP225" s="593"/>
      <c r="KNQ225" s="593"/>
      <c r="KNR225" s="593"/>
      <c r="KNS225" s="593"/>
      <c r="KNT225" s="593"/>
      <c r="KNU225" s="593"/>
      <c r="KNV225" s="593"/>
      <c r="KNW225" s="593"/>
      <c r="KNX225" s="593"/>
      <c r="KNY225" s="593"/>
      <c r="KNZ225" s="593"/>
      <c r="KOA225" s="593"/>
      <c r="KOB225" s="593"/>
      <c r="KOC225" s="593"/>
      <c r="KOD225" s="593"/>
      <c r="KOE225" s="593"/>
      <c r="KOF225" s="593"/>
      <c r="KOG225" s="593"/>
      <c r="KOH225" s="593"/>
      <c r="KOI225" s="593"/>
      <c r="KOJ225" s="593"/>
      <c r="KOK225" s="593"/>
      <c r="KOL225" s="593"/>
      <c r="KOM225" s="593"/>
      <c r="KON225" s="593"/>
      <c r="KOO225" s="593"/>
      <c r="KOP225" s="593"/>
      <c r="KOQ225" s="593"/>
      <c r="KOR225" s="593"/>
      <c r="KOS225" s="593"/>
      <c r="KOT225" s="593"/>
      <c r="KOU225" s="593"/>
      <c r="KOV225" s="593"/>
      <c r="KOW225" s="593"/>
      <c r="KOX225" s="593"/>
      <c r="KOY225" s="593"/>
      <c r="KOZ225" s="593"/>
      <c r="KPA225" s="593"/>
      <c r="KPB225" s="593"/>
      <c r="KPC225" s="593"/>
      <c r="KPD225" s="593"/>
      <c r="KPE225" s="593"/>
      <c r="KPF225" s="593"/>
      <c r="KPG225" s="593"/>
      <c r="KPH225" s="593"/>
      <c r="KPI225" s="593"/>
      <c r="KPJ225" s="593"/>
      <c r="KPK225" s="593"/>
      <c r="KPL225" s="593"/>
      <c r="KPM225" s="593"/>
      <c r="KPN225" s="593"/>
      <c r="KPO225" s="593"/>
      <c r="KPP225" s="593"/>
      <c r="KPQ225" s="593"/>
      <c r="KPR225" s="593"/>
      <c r="KPS225" s="593"/>
      <c r="KPT225" s="593"/>
      <c r="KPU225" s="593"/>
      <c r="KPV225" s="593"/>
      <c r="KPW225" s="593"/>
      <c r="KPX225" s="593"/>
      <c r="KPY225" s="593"/>
      <c r="KPZ225" s="593"/>
      <c r="KQA225" s="593"/>
      <c r="KQB225" s="593"/>
      <c r="KQC225" s="593"/>
      <c r="KQD225" s="593"/>
      <c r="KQE225" s="593"/>
      <c r="KQF225" s="593"/>
      <c r="KQG225" s="593"/>
      <c r="KQH225" s="593"/>
      <c r="KQI225" s="593"/>
      <c r="KQJ225" s="593"/>
      <c r="KQK225" s="593"/>
      <c r="KQL225" s="593"/>
      <c r="KQM225" s="593"/>
      <c r="KQN225" s="593"/>
      <c r="KQO225" s="593"/>
      <c r="KQP225" s="593"/>
      <c r="KQQ225" s="593"/>
      <c r="KQR225" s="593"/>
      <c r="KQS225" s="593"/>
      <c r="KQT225" s="593"/>
      <c r="KQU225" s="593"/>
      <c r="KQV225" s="593"/>
      <c r="KQW225" s="593"/>
      <c r="KQX225" s="593"/>
      <c r="KQY225" s="593"/>
      <c r="KQZ225" s="593"/>
      <c r="KRA225" s="593"/>
      <c r="KRB225" s="593"/>
      <c r="KRC225" s="593"/>
      <c r="KRD225" s="593"/>
      <c r="KRE225" s="593"/>
      <c r="KRF225" s="593"/>
      <c r="KRG225" s="593"/>
      <c r="KRH225" s="593"/>
      <c r="KRI225" s="593"/>
      <c r="KRJ225" s="593"/>
      <c r="KRK225" s="593"/>
      <c r="KRL225" s="593"/>
      <c r="KRM225" s="593"/>
      <c r="KRN225" s="593"/>
      <c r="KRO225" s="593"/>
      <c r="KRP225" s="593"/>
      <c r="KRQ225" s="593"/>
      <c r="KRR225" s="593"/>
      <c r="KRS225" s="593"/>
      <c r="KRT225" s="593"/>
      <c r="KRU225" s="593"/>
      <c r="KRV225" s="593"/>
      <c r="KRW225" s="593"/>
      <c r="KRX225" s="593"/>
      <c r="KRY225" s="593"/>
      <c r="KRZ225" s="593"/>
      <c r="KSA225" s="593"/>
      <c r="KSB225" s="593"/>
      <c r="KSC225" s="593"/>
      <c r="KSD225" s="593"/>
      <c r="KSE225" s="593"/>
      <c r="KSF225" s="593"/>
      <c r="KSG225" s="593"/>
      <c r="KSH225" s="593"/>
      <c r="KSI225" s="593"/>
      <c r="KSJ225" s="593"/>
      <c r="KSK225" s="593"/>
      <c r="KSL225" s="593"/>
      <c r="KSM225" s="593"/>
      <c r="KSN225" s="593"/>
      <c r="KSO225" s="593"/>
      <c r="KSP225" s="593"/>
      <c r="KSQ225" s="593"/>
      <c r="KSR225" s="593"/>
      <c r="KSS225" s="593"/>
      <c r="KST225" s="593"/>
      <c r="KSU225" s="593"/>
      <c r="KSV225" s="593"/>
      <c r="KSW225" s="593"/>
      <c r="KSX225" s="593"/>
      <c r="KSY225" s="593"/>
      <c r="KSZ225" s="593"/>
      <c r="KTA225" s="593"/>
      <c r="KTB225" s="593"/>
      <c r="KTC225" s="593"/>
      <c r="KTD225" s="593"/>
      <c r="KTE225" s="593"/>
      <c r="KTF225" s="593"/>
      <c r="KTG225" s="593"/>
      <c r="KTH225" s="593"/>
      <c r="KTI225" s="593"/>
      <c r="KTJ225" s="593"/>
      <c r="KTK225" s="593"/>
      <c r="KTL225" s="593"/>
      <c r="KTM225" s="593"/>
      <c r="KTN225" s="593"/>
      <c r="KTO225" s="593"/>
      <c r="KTP225" s="593"/>
      <c r="KTQ225" s="593"/>
      <c r="KTR225" s="593"/>
      <c r="KTS225" s="593"/>
      <c r="KTT225" s="593"/>
      <c r="KTU225" s="593"/>
      <c r="KTV225" s="593"/>
      <c r="KTW225" s="593"/>
      <c r="KTX225" s="593"/>
      <c r="KTY225" s="593"/>
      <c r="KTZ225" s="593"/>
      <c r="KUA225" s="593"/>
      <c r="KUB225" s="593"/>
      <c r="KUC225" s="593"/>
      <c r="KUD225" s="593"/>
      <c r="KUE225" s="593"/>
      <c r="KUF225" s="593"/>
      <c r="KUG225" s="593"/>
      <c r="KUH225" s="593"/>
      <c r="KUI225" s="593"/>
      <c r="KUJ225" s="593"/>
      <c r="KUK225" s="593"/>
      <c r="KUL225" s="593"/>
      <c r="KUM225" s="593"/>
      <c r="KUN225" s="593"/>
      <c r="KUO225" s="593"/>
      <c r="KUP225" s="593"/>
      <c r="KUQ225" s="593"/>
      <c r="KUR225" s="593"/>
      <c r="KUS225" s="593"/>
      <c r="KUT225" s="593"/>
      <c r="KUU225" s="593"/>
      <c r="KUV225" s="593"/>
      <c r="KUW225" s="593"/>
      <c r="KUX225" s="593"/>
      <c r="KUY225" s="593"/>
      <c r="KUZ225" s="593"/>
      <c r="KVA225" s="593"/>
      <c r="KVB225" s="593"/>
      <c r="KVC225" s="593"/>
      <c r="KVD225" s="593"/>
      <c r="KVE225" s="593"/>
      <c r="KVF225" s="593"/>
      <c r="KVG225" s="593"/>
      <c r="KVH225" s="593"/>
      <c r="KVI225" s="593"/>
      <c r="KVJ225" s="593"/>
      <c r="KVK225" s="593"/>
      <c r="KVL225" s="593"/>
      <c r="KVM225" s="593"/>
      <c r="KVN225" s="593"/>
      <c r="KVO225" s="593"/>
      <c r="KVP225" s="593"/>
      <c r="KVQ225" s="593"/>
      <c r="KVR225" s="593"/>
      <c r="KVS225" s="593"/>
      <c r="KVT225" s="593"/>
      <c r="KVU225" s="593"/>
      <c r="KVV225" s="593"/>
      <c r="KVW225" s="593"/>
      <c r="KVX225" s="593"/>
      <c r="KVY225" s="593"/>
      <c r="KVZ225" s="593"/>
      <c r="KWA225" s="593"/>
      <c r="KWB225" s="593"/>
      <c r="KWC225" s="593"/>
      <c r="KWD225" s="593"/>
      <c r="KWE225" s="593"/>
      <c r="KWF225" s="593"/>
      <c r="KWG225" s="593"/>
      <c r="KWH225" s="593"/>
      <c r="KWI225" s="593"/>
      <c r="KWJ225" s="593"/>
      <c r="KWK225" s="593"/>
      <c r="KWL225" s="593"/>
      <c r="KWM225" s="593"/>
      <c r="KWN225" s="593"/>
      <c r="KWO225" s="593"/>
      <c r="KWP225" s="593"/>
      <c r="KWQ225" s="593"/>
      <c r="KWR225" s="593"/>
      <c r="KWS225" s="593"/>
      <c r="KWT225" s="593"/>
      <c r="KWU225" s="593"/>
      <c r="KWV225" s="593"/>
      <c r="KWW225" s="593"/>
      <c r="KWX225" s="593"/>
      <c r="KWY225" s="593"/>
      <c r="KWZ225" s="593"/>
      <c r="KXA225" s="593"/>
      <c r="KXB225" s="593"/>
      <c r="KXC225" s="593"/>
      <c r="KXD225" s="593"/>
      <c r="KXE225" s="593"/>
      <c r="KXF225" s="593"/>
      <c r="KXG225" s="593"/>
      <c r="KXH225" s="593"/>
      <c r="KXI225" s="593"/>
      <c r="KXJ225" s="593"/>
      <c r="KXK225" s="593"/>
      <c r="KXL225" s="593"/>
      <c r="KXM225" s="593"/>
      <c r="KXN225" s="593"/>
      <c r="KXO225" s="593"/>
      <c r="KXP225" s="593"/>
      <c r="KXQ225" s="593"/>
      <c r="KXR225" s="593"/>
      <c r="KXS225" s="593"/>
      <c r="KXT225" s="593"/>
      <c r="KXU225" s="593"/>
      <c r="KXV225" s="593"/>
      <c r="KXW225" s="593"/>
      <c r="KXX225" s="593"/>
      <c r="KXY225" s="593"/>
      <c r="KXZ225" s="593"/>
      <c r="KYA225" s="593"/>
      <c r="KYB225" s="593"/>
      <c r="KYC225" s="593"/>
      <c r="KYD225" s="593"/>
      <c r="KYE225" s="593"/>
      <c r="KYF225" s="593"/>
      <c r="KYG225" s="593"/>
      <c r="KYH225" s="593"/>
      <c r="KYI225" s="593"/>
      <c r="KYJ225" s="593"/>
      <c r="KYK225" s="593"/>
      <c r="KYL225" s="593"/>
      <c r="KYM225" s="593"/>
      <c r="KYN225" s="593"/>
      <c r="KYO225" s="593"/>
      <c r="KYP225" s="593"/>
      <c r="KYQ225" s="593"/>
      <c r="KYR225" s="593"/>
      <c r="KYS225" s="593"/>
      <c r="KYT225" s="593"/>
      <c r="KYU225" s="593"/>
      <c r="KYV225" s="593"/>
      <c r="KYW225" s="593"/>
      <c r="KYX225" s="593"/>
      <c r="KYY225" s="593"/>
      <c r="KYZ225" s="593"/>
      <c r="KZA225" s="593"/>
      <c r="KZB225" s="593"/>
      <c r="KZC225" s="593"/>
      <c r="KZD225" s="593"/>
      <c r="KZE225" s="593"/>
      <c r="KZF225" s="593"/>
      <c r="KZG225" s="593"/>
      <c r="KZH225" s="593"/>
      <c r="KZI225" s="593"/>
      <c r="KZJ225" s="593"/>
      <c r="KZK225" s="593"/>
      <c r="KZL225" s="593"/>
      <c r="KZM225" s="593"/>
      <c r="KZN225" s="593"/>
      <c r="KZO225" s="593"/>
      <c r="KZP225" s="593"/>
      <c r="KZQ225" s="593"/>
      <c r="KZR225" s="593"/>
      <c r="KZS225" s="593"/>
      <c r="KZT225" s="593"/>
      <c r="KZU225" s="593"/>
      <c r="KZV225" s="593"/>
      <c r="KZW225" s="593"/>
      <c r="KZX225" s="593"/>
      <c r="KZY225" s="593"/>
      <c r="KZZ225" s="593"/>
      <c r="LAA225" s="593"/>
      <c r="LAB225" s="593"/>
      <c r="LAC225" s="593"/>
      <c r="LAD225" s="593"/>
      <c r="LAE225" s="593"/>
      <c r="LAF225" s="593"/>
      <c r="LAG225" s="593"/>
      <c r="LAH225" s="593"/>
      <c r="LAI225" s="593"/>
      <c r="LAJ225" s="593"/>
      <c r="LAK225" s="593"/>
      <c r="LAL225" s="593"/>
      <c r="LAM225" s="593"/>
      <c r="LAN225" s="593"/>
      <c r="LAO225" s="593"/>
      <c r="LAP225" s="593"/>
      <c r="LAQ225" s="593"/>
      <c r="LAR225" s="593"/>
      <c r="LAS225" s="593"/>
      <c r="LAT225" s="593"/>
      <c r="LAU225" s="593"/>
      <c r="LAV225" s="593"/>
      <c r="LAW225" s="593"/>
      <c r="LAX225" s="593"/>
      <c r="LAY225" s="593"/>
      <c r="LAZ225" s="593"/>
      <c r="LBA225" s="593"/>
      <c r="LBB225" s="593"/>
      <c r="LBC225" s="593"/>
      <c r="LBD225" s="593"/>
      <c r="LBE225" s="593"/>
      <c r="LBF225" s="593"/>
      <c r="LBG225" s="593"/>
      <c r="LBH225" s="593"/>
      <c r="LBI225" s="593"/>
      <c r="LBJ225" s="593"/>
      <c r="LBK225" s="593"/>
      <c r="LBL225" s="593"/>
      <c r="LBM225" s="593"/>
      <c r="LBN225" s="593"/>
      <c r="LBO225" s="593"/>
      <c r="LBP225" s="593"/>
      <c r="LBQ225" s="593"/>
      <c r="LBR225" s="593"/>
      <c r="LBS225" s="593"/>
      <c r="LBT225" s="593"/>
      <c r="LBU225" s="593"/>
      <c r="LBV225" s="593"/>
      <c r="LBW225" s="593"/>
      <c r="LBX225" s="593"/>
      <c r="LBY225" s="593"/>
      <c r="LBZ225" s="593"/>
      <c r="LCA225" s="593"/>
      <c r="LCB225" s="593"/>
      <c r="LCC225" s="593"/>
      <c r="LCD225" s="593"/>
      <c r="LCE225" s="593"/>
      <c r="LCF225" s="593"/>
      <c r="LCG225" s="593"/>
      <c r="LCH225" s="593"/>
      <c r="LCI225" s="593"/>
      <c r="LCJ225" s="593"/>
      <c r="LCK225" s="593"/>
      <c r="LCL225" s="593"/>
      <c r="LCM225" s="593"/>
      <c r="LCN225" s="593"/>
      <c r="LCO225" s="593"/>
      <c r="LCP225" s="593"/>
      <c r="LCQ225" s="593"/>
      <c r="LCR225" s="593"/>
      <c r="LCS225" s="593"/>
      <c r="LCT225" s="593"/>
      <c r="LCU225" s="593"/>
      <c r="LCV225" s="593"/>
      <c r="LCW225" s="593"/>
      <c r="LCX225" s="593"/>
      <c r="LCY225" s="593"/>
      <c r="LCZ225" s="593"/>
      <c r="LDA225" s="593"/>
      <c r="LDB225" s="593"/>
      <c r="LDC225" s="593"/>
      <c r="LDD225" s="593"/>
      <c r="LDE225" s="593"/>
      <c r="LDF225" s="593"/>
      <c r="LDG225" s="593"/>
      <c r="LDH225" s="593"/>
      <c r="LDI225" s="593"/>
      <c r="LDJ225" s="593"/>
      <c r="LDK225" s="593"/>
      <c r="LDL225" s="593"/>
      <c r="LDM225" s="593"/>
      <c r="LDN225" s="593"/>
      <c r="LDO225" s="593"/>
      <c r="LDP225" s="593"/>
      <c r="LDQ225" s="593"/>
      <c r="LDR225" s="593"/>
      <c r="LDS225" s="593"/>
      <c r="LDT225" s="593"/>
      <c r="LDU225" s="593"/>
      <c r="LDV225" s="593"/>
      <c r="LDW225" s="593"/>
      <c r="LDX225" s="593"/>
      <c r="LDY225" s="593"/>
      <c r="LDZ225" s="593"/>
      <c r="LEA225" s="593"/>
      <c r="LEB225" s="593"/>
      <c r="LEC225" s="593"/>
      <c r="LED225" s="593"/>
      <c r="LEE225" s="593"/>
      <c r="LEF225" s="593"/>
      <c r="LEG225" s="593"/>
      <c r="LEH225" s="593"/>
      <c r="LEI225" s="593"/>
      <c r="LEJ225" s="593"/>
      <c r="LEK225" s="593"/>
      <c r="LEL225" s="593"/>
      <c r="LEM225" s="593"/>
      <c r="LEN225" s="593"/>
      <c r="LEO225" s="593"/>
      <c r="LEP225" s="593"/>
      <c r="LEQ225" s="593"/>
      <c r="LER225" s="593"/>
      <c r="LES225" s="593"/>
      <c r="LET225" s="593"/>
      <c r="LEU225" s="593"/>
      <c r="LEV225" s="593"/>
      <c r="LEW225" s="593"/>
      <c r="LEX225" s="593"/>
      <c r="LEY225" s="593"/>
      <c r="LEZ225" s="593"/>
      <c r="LFA225" s="593"/>
      <c r="LFB225" s="593"/>
      <c r="LFC225" s="593"/>
      <c r="LFD225" s="593"/>
      <c r="LFE225" s="593"/>
      <c r="LFF225" s="593"/>
      <c r="LFG225" s="593"/>
      <c r="LFH225" s="593"/>
      <c r="LFI225" s="593"/>
      <c r="LFJ225" s="593"/>
      <c r="LFK225" s="593"/>
      <c r="LFL225" s="593"/>
      <c r="LFM225" s="593"/>
      <c r="LFN225" s="593"/>
      <c r="LFO225" s="593"/>
      <c r="LFP225" s="593"/>
      <c r="LFQ225" s="593"/>
      <c r="LFR225" s="593"/>
      <c r="LFS225" s="593"/>
      <c r="LFT225" s="593"/>
      <c r="LFU225" s="593"/>
      <c r="LFV225" s="593"/>
      <c r="LFW225" s="593"/>
      <c r="LFX225" s="593"/>
      <c r="LFY225" s="593"/>
      <c r="LFZ225" s="593"/>
      <c r="LGA225" s="593"/>
      <c r="LGB225" s="593"/>
      <c r="LGC225" s="593"/>
      <c r="LGD225" s="593"/>
      <c r="LGE225" s="593"/>
      <c r="LGF225" s="593"/>
      <c r="LGG225" s="593"/>
      <c r="LGH225" s="593"/>
      <c r="LGI225" s="593"/>
      <c r="LGJ225" s="593"/>
      <c r="LGK225" s="593"/>
      <c r="LGL225" s="593"/>
      <c r="LGM225" s="593"/>
      <c r="LGN225" s="593"/>
      <c r="LGO225" s="593"/>
      <c r="LGP225" s="593"/>
      <c r="LGQ225" s="593"/>
      <c r="LGR225" s="593"/>
      <c r="LGS225" s="593"/>
      <c r="LGT225" s="593"/>
      <c r="LGU225" s="593"/>
      <c r="LGV225" s="593"/>
      <c r="LGW225" s="593"/>
      <c r="LGX225" s="593"/>
      <c r="LGY225" s="593"/>
      <c r="LGZ225" s="593"/>
      <c r="LHA225" s="593"/>
      <c r="LHB225" s="593"/>
      <c r="LHC225" s="593"/>
      <c r="LHD225" s="593"/>
      <c r="LHE225" s="593"/>
      <c r="LHF225" s="593"/>
      <c r="LHG225" s="593"/>
      <c r="LHH225" s="593"/>
      <c r="LHI225" s="593"/>
      <c r="LHJ225" s="593"/>
      <c r="LHK225" s="593"/>
      <c r="LHL225" s="593"/>
      <c r="LHM225" s="593"/>
      <c r="LHN225" s="593"/>
      <c r="LHO225" s="593"/>
      <c r="LHP225" s="593"/>
      <c r="LHQ225" s="593"/>
      <c r="LHR225" s="593"/>
      <c r="LHS225" s="593"/>
      <c r="LHT225" s="593"/>
      <c r="LHU225" s="593"/>
      <c r="LHV225" s="593"/>
      <c r="LHW225" s="593"/>
      <c r="LHX225" s="593"/>
      <c r="LHY225" s="593"/>
      <c r="LHZ225" s="593"/>
      <c r="LIA225" s="593"/>
      <c r="LIB225" s="593"/>
      <c r="LIC225" s="593"/>
      <c r="LID225" s="593"/>
      <c r="LIE225" s="593"/>
      <c r="LIF225" s="593"/>
      <c r="LIG225" s="593"/>
      <c r="LIH225" s="593"/>
      <c r="LII225" s="593"/>
      <c r="LIJ225" s="593"/>
      <c r="LIK225" s="593"/>
      <c r="LIL225" s="593"/>
      <c r="LIM225" s="593"/>
      <c r="LIN225" s="593"/>
      <c r="LIO225" s="593"/>
      <c r="LIP225" s="593"/>
      <c r="LIQ225" s="593"/>
      <c r="LIR225" s="593"/>
      <c r="LIS225" s="593"/>
      <c r="LIT225" s="593"/>
      <c r="LIU225" s="593"/>
      <c r="LIV225" s="593"/>
      <c r="LIW225" s="593"/>
      <c r="LIX225" s="593"/>
      <c r="LIY225" s="593"/>
      <c r="LIZ225" s="593"/>
      <c r="LJA225" s="593"/>
      <c r="LJB225" s="593"/>
      <c r="LJC225" s="593"/>
      <c r="LJD225" s="593"/>
      <c r="LJE225" s="593"/>
      <c r="LJF225" s="593"/>
      <c r="LJG225" s="593"/>
      <c r="LJH225" s="593"/>
      <c r="LJI225" s="593"/>
      <c r="LJJ225" s="593"/>
      <c r="LJK225" s="593"/>
      <c r="LJL225" s="593"/>
      <c r="LJM225" s="593"/>
      <c r="LJN225" s="593"/>
      <c r="LJO225" s="593"/>
      <c r="LJP225" s="593"/>
      <c r="LJQ225" s="593"/>
      <c r="LJR225" s="593"/>
      <c r="LJS225" s="593"/>
      <c r="LJT225" s="593"/>
      <c r="LJU225" s="593"/>
      <c r="LJV225" s="593"/>
      <c r="LJW225" s="593"/>
      <c r="LJX225" s="593"/>
      <c r="LJY225" s="593"/>
      <c r="LJZ225" s="593"/>
      <c r="LKA225" s="593"/>
      <c r="LKB225" s="593"/>
      <c r="LKC225" s="593"/>
      <c r="LKD225" s="593"/>
      <c r="LKE225" s="593"/>
      <c r="LKF225" s="593"/>
      <c r="LKG225" s="593"/>
      <c r="LKH225" s="593"/>
      <c r="LKI225" s="593"/>
      <c r="LKJ225" s="593"/>
      <c r="LKK225" s="593"/>
      <c r="LKL225" s="593"/>
      <c r="LKM225" s="593"/>
      <c r="LKN225" s="593"/>
      <c r="LKO225" s="593"/>
      <c r="LKP225" s="593"/>
      <c r="LKQ225" s="593"/>
      <c r="LKR225" s="593"/>
      <c r="LKS225" s="593"/>
      <c r="LKT225" s="593"/>
      <c r="LKU225" s="593"/>
      <c r="LKV225" s="593"/>
      <c r="LKW225" s="593"/>
      <c r="LKX225" s="593"/>
      <c r="LKY225" s="593"/>
      <c r="LKZ225" s="593"/>
      <c r="LLA225" s="593"/>
      <c r="LLB225" s="593"/>
      <c r="LLC225" s="593"/>
      <c r="LLD225" s="593"/>
      <c r="LLE225" s="593"/>
      <c r="LLF225" s="593"/>
      <c r="LLG225" s="593"/>
      <c r="LLH225" s="593"/>
      <c r="LLI225" s="593"/>
      <c r="LLJ225" s="593"/>
      <c r="LLK225" s="593"/>
      <c r="LLL225" s="593"/>
      <c r="LLM225" s="593"/>
      <c r="LLN225" s="593"/>
      <c r="LLO225" s="593"/>
      <c r="LLP225" s="593"/>
      <c r="LLQ225" s="593"/>
      <c r="LLR225" s="593"/>
      <c r="LLS225" s="593"/>
      <c r="LLT225" s="593"/>
      <c r="LLU225" s="593"/>
      <c r="LLV225" s="593"/>
      <c r="LLW225" s="593"/>
      <c r="LLX225" s="593"/>
      <c r="LLY225" s="593"/>
      <c r="LLZ225" s="593"/>
      <c r="LMA225" s="593"/>
      <c r="LMB225" s="593"/>
      <c r="LMC225" s="593"/>
      <c r="LMD225" s="593"/>
      <c r="LME225" s="593"/>
      <c r="LMF225" s="593"/>
      <c r="LMG225" s="593"/>
      <c r="LMH225" s="593"/>
      <c r="LMI225" s="593"/>
      <c r="LMJ225" s="593"/>
      <c r="LMK225" s="593"/>
      <c r="LML225" s="593"/>
      <c r="LMM225" s="593"/>
      <c r="LMN225" s="593"/>
      <c r="LMO225" s="593"/>
      <c r="LMP225" s="593"/>
      <c r="LMQ225" s="593"/>
      <c r="LMR225" s="593"/>
      <c r="LMS225" s="593"/>
      <c r="LMT225" s="593"/>
      <c r="LMU225" s="593"/>
      <c r="LMV225" s="593"/>
      <c r="LMW225" s="593"/>
      <c r="LMX225" s="593"/>
      <c r="LMY225" s="593"/>
      <c r="LMZ225" s="593"/>
      <c r="LNA225" s="593"/>
      <c r="LNB225" s="593"/>
      <c r="LNC225" s="593"/>
      <c r="LND225" s="593"/>
      <c r="LNE225" s="593"/>
      <c r="LNF225" s="593"/>
      <c r="LNG225" s="593"/>
      <c r="LNH225" s="593"/>
      <c r="LNI225" s="593"/>
      <c r="LNJ225" s="593"/>
      <c r="LNK225" s="593"/>
      <c r="LNL225" s="593"/>
      <c r="LNM225" s="593"/>
      <c r="LNN225" s="593"/>
      <c r="LNO225" s="593"/>
      <c r="LNP225" s="593"/>
      <c r="LNQ225" s="593"/>
      <c r="LNR225" s="593"/>
      <c r="LNS225" s="593"/>
      <c r="LNT225" s="593"/>
      <c r="LNU225" s="593"/>
      <c r="LNV225" s="593"/>
      <c r="LNW225" s="593"/>
      <c r="LNX225" s="593"/>
      <c r="LNY225" s="593"/>
      <c r="LNZ225" s="593"/>
      <c r="LOA225" s="593"/>
      <c r="LOB225" s="593"/>
      <c r="LOC225" s="593"/>
      <c r="LOD225" s="593"/>
      <c r="LOE225" s="593"/>
      <c r="LOF225" s="593"/>
      <c r="LOG225" s="593"/>
      <c r="LOH225" s="593"/>
      <c r="LOI225" s="593"/>
      <c r="LOJ225" s="593"/>
      <c r="LOK225" s="593"/>
      <c r="LOL225" s="593"/>
      <c r="LOM225" s="593"/>
      <c r="LON225" s="593"/>
      <c r="LOO225" s="593"/>
      <c r="LOP225" s="593"/>
      <c r="LOQ225" s="593"/>
      <c r="LOR225" s="593"/>
      <c r="LOS225" s="593"/>
      <c r="LOT225" s="593"/>
      <c r="LOU225" s="593"/>
      <c r="LOV225" s="593"/>
      <c r="LOW225" s="593"/>
      <c r="LOX225" s="593"/>
      <c r="LOY225" s="593"/>
      <c r="LOZ225" s="593"/>
      <c r="LPA225" s="593"/>
      <c r="LPB225" s="593"/>
      <c r="LPC225" s="593"/>
      <c r="LPD225" s="593"/>
      <c r="LPE225" s="593"/>
      <c r="LPF225" s="593"/>
      <c r="LPG225" s="593"/>
      <c r="LPH225" s="593"/>
      <c r="LPI225" s="593"/>
      <c r="LPJ225" s="593"/>
      <c r="LPK225" s="593"/>
      <c r="LPL225" s="593"/>
      <c r="LPM225" s="593"/>
      <c r="LPN225" s="593"/>
      <c r="LPO225" s="593"/>
      <c r="LPP225" s="593"/>
      <c r="LPQ225" s="593"/>
      <c r="LPR225" s="593"/>
      <c r="LPS225" s="593"/>
      <c r="LPT225" s="593"/>
      <c r="LPU225" s="593"/>
      <c r="LPV225" s="593"/>
      <c r="LPW225" s="593"/>
      <c r="LPX225" s="593"/>
      <c r="LPY225" s="593"/>
      <c r="LPZ225" s="593"/>
      <c r="LQA225" s="593"/>
      <c r="LQB225" s="593"/>
      <c r="LQC225" s="593"/>
      <c r="LQD225" s="593"/>
      <c r="LQE225" s="593"/>
      <c r="LQF225" s="593"/>
      <c r="LQG225" s="593"/>
      <c r="LQH225" s="593"/>
      <c r="LQI225" s="593"/>
      <c r="LQJ225" s="593"/>
      <c r="LQK225" s="593"/>
      <c r="LQL225" s="593"/>
      <c r="LQM225" s="593"/>
      <c r="LQN225" s="593"/>
      <c r="LQO225" s="593"/>
      <c r="LQP225" s="593"/>
      <c r="LQQ225" s="593"/>
      <c r="LQR225" s="593"/>
      <c r="LQS225" s="593"/>
      <c r="LQT225" s="593"/>
      <c r="LQU225" s="593"/>
      <c r="LQV225" s="593"/>
      <c r="LQW225" s="593"/>
      <c r="LQX225" s="593"/>
      <c r="LQY225" s="593"/>
      <c r="LQZ225" s="593"/>
      <c r="LRA225" s="593"/>
      <c r="LRB225" s="593"/>
      <c r="LRC225" s="593"/>
      <c r="LRD225" s="593"/>
      <c r="LRE225" s="593"/>
      <c r="LRF225" s="593"/>
      <c r="LRG225" s="593"/>
      <c r="LRH225" s="593"/>
      <c r="LRI225" s="593"/>
      <c r="LRJ225" s="593"/>
      <c r="LRK225" s="593"/>
      <c r="LRL225" s="593"/>
      <c r="LRM225" s="593"/>
      <c r="LRN225" s="593"/>
      <c r="LRO225" s="593"/>
      <c r="LRP225" s="593"/>
      <c r="LRQ225" s="593"/>
      <c r="LRR225" s="593"/>
      <c r="LRS225" s="593"/>
      <c r="LRT225" s="593"/>
      <c r="LRU225" s="593"/>
      <c r="LRV225" s="593"/>
      <c r="LRW225" s="593"/>
      <c r="LRX225" s="593"/>
      <c r="LRY225" s="593"/>
      <c r="LRZ225" s="593"/>
      <c r="LSA225" s="593"/>
      <c r="LSB225" s="593"/>
      <c r="LSC225" s="593"/>
      <c r="LSD225" s="593"/>
      <c r="LSE225" s="593"/>
      <c r="LSF225" s="593"/>
      <c r="LSG225" s="593"/>
      <c r="LSH225" s="593"/>
      <c r="LSI225" s="593"/>
      <c r="LSJ225" s="593"/>
      <c r="LSK225" s="593"/>
      <c r="LSL225" s="593"/>
      <c r="LSM225" s="593"/>
      <c r="LSN225" s="593"/>
      <c r="LSO225" s="593"/>
      <c r="LSP225" s="593"/>
      <c r="LSQ225" s="593"/>
      <c r="LSR225" s="593"/>
      <c r="LSS225" s="593"/>
      <c r="LST225" s="593"/>
      <c r="LSU225" s="593"/>
      <c r="LSV225" s="593"/>
      <c r="LSW225" s="593"/>
      <c r="LSX225" s="593"/>
      <c r="LSY225" s="593"/>
      <c r="LSZ225" s="593"/>
      <c r="LTA225" s="593"/>
      <c r="LTB225" s="593"/>
      <c r="LTC225" s="593"/>
      <c r="LTD225" s="593"/>
      <c r="LTE225" s="593"/>
      <c r="LTF225" s="593"/>
      <c r="LTG225" s="593"/>
      <c r="LTH225" s="593"/>
      <c r="LTI225" s="593"/>
      <c r="LTJ225" s="593"/>
      <c r="LTK225" s="593"/>
      <c r="LTL225" s="593"/>
      <c r="LTM225" s="593"/>
      <c r="LTN225" s="593"/>
      <c r="LTO225" s="593"/>
      <c r="LTP225" s="593"/>
      <c r="LTQ225" s="593"/>
      <c r="LTR225" s="593"/>
      <c r="LTS225" s="593"/>
      <c r="LTT225" s="593"/>
      <c r="LTU225" s="593"/>
      <c r="LTV225" s="593"/>
      <c r="LTW225" s="593"/>
      <c r="LTX225" s="593"/>
      <c r="LTY225" s="593"/>
      <c r="LTZ225" s="593"/>
      <c r="LUA225" s="593"/>
      <c r="LUB225" s="593"/>
      <c r="LUC225" s="593"/>
      <c r="LUD225" s="593"/>
      <c r="LUE225" s="593"/>
      <c r="LUF225" s="593"/>
      <c r="LUG225" s="593"/>
      <c r="LUH225" s="593"/>
      <c r="LUI225" s="593"/>
      <c r="LUJ225" s="593"/>
      <c r="LUK225" s="593"/>
      <c r="LUL225" s="593"/>
      <c r="LUM225" s="593"/>
      <c r="LUN225" s="593"/>
      <c r="LUO225" s="593"/>
      <c r="LUP225" s="593"/>
      <c r="LUQ225" s="593"/>
      <c r="LUR225" s="593"/>
      <c r="LUS225" s="593"/>
      <c r="LUT225" s="593"/>
      <c r="LUU225" s="593"/>
      <c r="LUV225" s="593"/>
      <c r="LUW225" s="593"/>
      <c r="LUX225" s="593"/>
      <c r="LUY225" s="593"/>
      <c r="LUZ225" s="593"/>
      <c r="LVA225" s="593"/>
      <c r="LVB225" s="593"/>
      <c r="LVC225" s="593"/>
      <c r="LVD225" s="593"/>
      <c r="LVE225" s="593"/>
      <c r="LVF225" s="593"/>
      <c r="LVG225" s="593"/>
      <c r="LVH225" s="593"/>
      <c r="LVI225" s="593"/>
      <c r="LVJ225" s="593"/>
      <c r="LVK225" s="593"/>
      <c r="LVL225" s="593"/>
      <c r="LVM225" s="593"/>
      <c r="LVN225" s="593"/>
      <c r="LVO225" s="593"/>
      <c r="LVP225" s="593"/>
      <c r="LVQ225" s="593"/>
      <c r="LVR225" s="593"/>
      <c r="LVS225" s="593"/>
      <c r="LVT225" s="593"/>
      <c r="LVU225" s="593"/>
      <c r="LVV225" s="593"/>
      <c r="LVW225" s="593"/>
      <c r="LVX225" s="593"/>
      <c r="LVY225" s="593"/>
      <c r="LVZ225" s="593"/>
      <c r="LWA225" s="593"/>
      <c r="LWB225" s="593"/>
      <c r="LWC225" s="593"/>
      <c r="LWD225" s="593"/>
      <c r="LWE225" s="593"/>
      <c r="LWF225" s="593"/>
      <c r="LWG225" s="593"/>
      <c r="LWH225" s="593"/>
      <c r="LWI225" s="593"/>
      <c r="LWJ225" s="593"/>
      <c r="LWK225" s="593"/>
      <c r="LWL225" s="593"/>
      <c r="LWM225" s="593"/>
      <c r="LWN225" s="593"/>
      <c r="LWO225" s="593"/>
      <c r="LWP225" s="593"/>
      <c r="LWQ225" s="593"/>
      <c r="LWR225" s="593"/>
      <c r="LWS225" s="593"/>
      <c r="LWT225" s="593"/>
      <c r="LWU225" s="593"/>
      <c r="LWV225" s="593"/>
      <c r="LWW225" s="593"/>
      <c r="LWX225" s="593"/>
      <c r="LWY225" s="593"/>
      <c r="LWZ225" s="593"/>
      <c r="LXA225" s="593"/>
      <c r="LXB225" s="593"/>
      <c r="LXC225" s="593"/>
      <c r="LXD225" s="593"/>
      <c r="LXE225" s="593"/>
      <c r="LXF225" s="593"/>
      <c r="LXG225" s="593"/>
      <c r="LXH225" s="593"/>
      <c r="LXI225" s="593"/>
      <c r="LXJ225" s="593"/>
      <c r="LXK225" s="593"/>
      <c r="LXL225" s="593"/>
      <c r="LXM225" s="593"/>
      <c r="LXN225" s="593"/>
      <c r="LXO225" s="593"/>
      <c r="LXP225" s="593"/>
      <c r="LXQ225" s="593"/>
      <c r="LXR225" s="593"/>
      <c r="LXS225" s="593"/>
      <c r="LXT225" s="593"/>
      <c r="LXU225" s="593"/>
      <c r="LXV225" s="593"/>
      <c r="LXW225" s="593"/>
      <c r="LXX225" s="593"/>
      <c r="LXY225" s="593"/>
      <c r="LXZ225" s="593"/>
      <c r="LYA225" s="593"/>
      <c r="LYB225" s="593"/>
      <c r="LYC225" s="593"/>
      <c r="LYD225" s="593"/>
      <c r="LYE225" s="593"/>
      <c r="LYF225" s="593"/>
      <c r="LYG225" s="593"/>
      <c r="LYH225" s="593"/>
      <c r="LYI225" s="593"/>
      <c r="LYJ225" s="593"/>
      <c r="LYK225" s="593"/>
      <c r="LYL225" s="593"/>
      <c r="LYM225" s="593"/>
      <c r="LYN225" s="593"/>
      <c r="LYO225" s="593"/>
      <c r="LYP225" s="593"/>
      <c r="LYQ225" s="593"/>
      <c r="LYR225" s="593"/>
      <c r="LYS225" s="593"/>
      <c r="LYT225" s="593"/>
      <c r="LYU225" s="593"/>
      <c r="LYV225" s="593"/>
      <c r="LYW225" s="593"/>
      <c r="LYX225" s="593"/>
      <c r="LYY225" s="593"/>
      <c r="LYZ225" s="593"/>
      <c r="LZA225" s="593"/>
      <c r="LZB225" s="593"/>
      <c r="LZC225" s="593"/>
      <c r="LZD225" s="593"/>
      <c r="LZE225" s="593"/>
      <c r="LZF225" s="593"/>
      <c r="LZG225" s="593"/>
      <c r="LZH225" s="593"/>
      <c r="LZI225" s="593"/>
      <c r="LZJ225" s="593"/>
      <c r="LZK225" s="593"/>
      <c r="LZL225" s="593"/>
      <c r="LZM225" s="593"/>
      <c r="LZN225" s="593"/>
      <c r="LZO225" s="593"/>
      <c r="LZP225" s="593"/>
      <c r="LZQ225" s="593"/>
      <c r="LZR225" s="593"/>
      <c r="LZS225" s="593"/>
      <c r="LZT225" s="593"/>
      <c r="LZU225" s="593"/>
      <c r="LZV225" s="593"/>
      <c r="LZW225" s="593"/>
      <c r="LZX225" s="593"/>
      <c r="LZY225" s="593"/>
      <c r="LZZ225" s="593"/>
      <c r="MAA225" s="593"/>
      <c r="MAB225" s="593"/>
      <c r="MAC225" s="593"/>
      <c r="MAD225" s="593"/>
      <c r="MAE225" s="593"/>
      <c r="MAF225" s="593"/>
      <c r="MAG225" s="593"/>
      <c r="MAH225" s="593"/>
      <c r="MAI225" s="593"/>
      <c r="MAJ225" s="593"/>
      <c r="MAK225" s="593"/>
      <c r="MAL225" s="593"/>
      <c r="MAM225" s="593"/>
      <c r="MAN225" s="593"/>
      <c r="MAO225" s="593"/>
      <c r="MAP225" s="593"/>
      <c r="MAQ225" s="593"/>
      <c r="MAR225" s="593"/>
      <c r="MAS225" s="593"/>
      <c r="MAT225" s="593"/>
      <c r="MAU225" s="593"/>
      <c r="MAV225" s="593"/>
      <c r="MAW225" s="593"/>
      <c r="MAX225" s="593"/>
      <c r="MAY225" s="593"/>
      <c r="MAZ225" s="593"/>
      <c r="MBA225" s="593"/>
      <c r="MBB225" s="593"/>
      <c r="MBC225" s="593"/>
      <c r="MBD225" s="593"/>
      <c r="MBE225" s="593"/>
      <c r="MBF225" s="593"/>
      <c r="MBG225" s="593"/>
      <c r="MBH225" s="593"/>
      <c r="MBI225" s="593"/>
      <c r="MBJ225" s="593"/>
      <c r="MBK225" s="593"/>
      <c r="MBL225" s="593"/>
      <c r="MBM225" s="593"/>
      <c r="MBN225" s="593"/>
      <c r="MBO225" s="593"/>
      <c r="MBP225" s="593"/>
      <c r="MBQ225" s="593"/>
      <c r="MBR225" s="593"/>
      <c r="MBS225" s="593"/>
      <c r="MBT225" s="593"/>
      <c r="MBU225" s="593"/>
      <c r="MBV225" s="593"/>
      <c r="MBW225" s="593"/>
      <c r="MBX225" s="593"/>
      <c r="MBY225" s="593"/>
      <c r="MBZ225" s="593"/>
      <c r="MCA225" s="593"/>
      <c r="MCB225" s="593"/>
      <c r="MCC225" s="593"/>
      <c r="MCD225" s="593"/>
      <c r="MCE225" s="593"/>
      <c r="MCF225" s="593"/>
      <c r="MCG225" s="593"/>
      <c r="MCH225" s="593"/>
      <c r="MCI225" s="593"/>
      <c r="MCJ225" s="593"/>
      <c r="MCK225" s="593"/>
      <c r="MCL225" s="593"/>
      <c r="MCM225" s="593"/>
      <c r="MCN225" s="593"/>
      <c r="MCO225" s="593"/>
      <c r="MCP225" s="593"/>
      <c r="MCQ225" s="593"/>
      <c r="MCR225" s="593"/>
      <c r="MCS225" s="593"/>
      <c r="MCT225" s="593"/>
      <c r="MCU225" s="593"/>
      <c r="MCV225" s="593"/>
      <c r="MCW225" s="593"/>
      <c r="MCX225" s="593"/>
      <c r="MCY225" s="593"/>
      <c r="MCZ225" s="593"/>
      <c r="MDA225" s="593"/>
      <c r="MDB225" s="593"/>
      <c r="MDC225" s="593"/>
      <c r="MDD225" s="593"/>
      <c r="MDE225" s="593"/>
      <c r="MDF225" s="593"/>
      <c r="MDG225" s="593"/>
      <c r="MDH225" s="593"/>
      <c r="MDI225" s="593"/>
      <c r="MDJ225" s="593"/>
      <c r="MDK225" s="593"/>
      <c r="MDL225" s="593"/>
      <c r="MDM225" s="593"/>
      <c r="MDN225" s="593"/>
      <c r="MDO225" s="593"/>
      <c r="MDP225" s="593"/>
      <c r="MDQ225" s="593"/>
      <c r="MDR225" s="593"/>
      <c r="MDS225" s="593"/>
      <c r="MDT225" s="593"/>
      <c r="MDU225" s="593"/>
      <c r="MDV225" s="593"/>
      <c r="MDW225" s="593"/>
      <c r="MDX225" s="593"/>
      <c r="MDY225" s="593"/>
      <c r="MDZ225" s="593"/>
      <c r="MEA225" s="593"/>
      <c r="MEB225" s="593"/>
      <c r="MEC225" s="593"/>
      <c r="MED225" s="593"/>
      <c r="MEE225" s="593"/>
      <c r="MEF225" s="593"/>
      <c r="MEG225" s="593"/>
      <c r="MEH225" s="593"/>
      <c r="MEI225" s="593"/>
      <c r="MEJ225" s="593"/>
      <c r="MEK225" s="593"/>
      <c r="MEL225" s="593"/>
      <c r="MEM225" s="593"/>
      <c r="MEN225" s="593"/>
      <c r="MEO225" s="593"/>
      <c r="MEP225" s="593"/>
      <c r="MEQ225" s="593"/>
      <c r="MER225" s="593"/>
      <c r="MES225" s="593"/>
      <c r="MET225" s="593"/>
      <c r="MEU225" s="593"/>
      <c r="MEV225" s="593"/>
      <c r="MEW225" s="593"/>
      <c r="MEX225" s="593"/>
      <c r="MEY225" s="593"/>
      <c r="MEZ225" s="593"/>
      <c r="MFA225" s="593"/>
      <c r="MFB225" s="593"/>
      <c r="MFC225" s="593"/>
      <c r="MFD225" s="593"/>
      <c r="MFE225" s="593"/>
      <c r="MFF225" s="593"/>
      <c r="MFG225" s="593"/>
      <c r="MFH225" s="593"/>
      <c r="MFI225" s="593"/>
      <c r="MFJ225" s="593"/>
      <c r="MFK225" s="593"/>
      <c r="MFL225" s="593"/>
      <c r="MFM225" s="593"/>
      <c r="MFN225" s="593"/>
      <c r="MFO225" s="593"/>
      <c r="MFP225" s="593"/>
      <c r="MFQ225" s="593"/>
      <c r="MFR225" s="593"/>
      <c r="MFS225" s="593"/>
      <c r="MFT225" s="593"/>
      <c r="MFU225" s="593"/>
      <c r="MFV225" s="593"/>
      <c r="MFW225" s="593"/>
      <c r="MFX225" s="593"/>
      <c r="MFY225" s="593"/>
      <c r="MFZ225" s="593"/>
      <c r="MGA225" s="593"/>
      <c r="MGB225" s="593"/>
      <c r="MGC225" s="593"/>
      <c r="MGD225" s="593"/>
      <c r="MGE225" s="593"/>
      <c r="MGF225" s="593"/>
      <c r="MGG225" s="593"/>
      <c r="MGH225" s="593"/>
      <c r="MGI225" s="593"/>
      <c r="MGJ225" s="593"/>
      <c r="MGK225" s="593"/>
      <c r="MGL225" s="593"/>
      <c r="MGM225" s="593"/>
      <c r="MGN225" s="593"/>
      <c r="MGO225" s="593"/>
      <c r="MGP225" s="593"/>
      <c r="MGQ225" s="593"/>
      <c r="MGR225" s="593"/>
      <c r="MGS225" s="593"/>
      <c r="MGT225" s="593"/>
      <c r="MGU225" s="593"/>
      <c r="MGV225" s="593"/>
      <c r="MGW225" s="593"/>
      <c r="MGX225" s="593"/>
      <c r="MGY225" s="593"/>
      <c r="MGZ225" s="593"/>
      <c r="MHA225" s="593"/>
      <c r="MHB225" s="593"/>
      <c r="MHC225" s="593"/>
      <c r="MHD225" s="593"/>
      <c r="MHE225" s="593"/>
      <c r="MHF225" s="593"/>
      <c r="MHG225" s="593"/>
      <c r="MHH225" s="593"/>
      <c r="MHI225" s="593"/>
      <c r="MHJ225" s="593"/>
      <c r="MHK225" s="593"/>
      <c r="MHL225" s="593"/>
      <c r="MHM225" s="593"/>
      <c r="MHN225" s="593"/>
      <c r="MHO225" s="593"/>
      <c r="MHP225" s="593"/>
      <c r="MHQ225" s="593"/>
      <c r="MHR225" s="593"/>
      <c r="MHS225" s="593"/>
      <c r="MHT225" s="593"/>
      <c r="MHU225" s="593"/>
      <c r="MHV225" s="593"/>
      <c r="MHW225" s="593"/>
      <c r="MHX225" s="593"/>
      <c r="MHY225" s="593"/>
      <c r="MHZ225" s="593"/>
      <c r="MIA225" s="593"/>
      <c r="MIB225" s="593"/>
      <c r="MIC225" s="593"/>
      <c r="MID225" s="593"/>
      <c r="MIE225" s="593"/>
      <c r="MIF225" s="593"/>
      <c r="MIG225" s="593"/>
      <c r="MIH225" s="593"/>
      <c r="MII225" s="593"/>
      <c r="MIJ225" s="593"/>
      <c r="MIK225" s="593"/>
      <c r="MIL225" s="593"/>
      <c r="MIM225" s="593"/>
      <c r="MIN225" s="593"/>
      <c r="MIO225" s="593"/>
      <c r="MIP225" s="593"/>
      <c r="MIQ225" s="593"/>
      <c r="MIR225" s="593"/>
      <c r="MIS225" s="593"/>
      <c r="MIT225" s="593"/>
      <c r="MIU225" s="593"/>
      <c r="MIV225" s="593"/>
      <c r="MIW225" s="593"/>
      <c r="MIX225" s="593"/>
      <c r="MIY225" s="593"/>
      <c r="MIZ225" s="593"/>
      <c r="MJA225" s="593"/>
      <c r="MJB225" s="593"/>
      <c r="MJC225" s="593"/>
      <c r="MJD225" s="593"/>
      <c r="MJE225" s="593"/>
      <c r="MJF225" s="593"/>
      <c r="MJG225" s="593"/>
      <c r="MJH225" s="593"/>
      <c r="MJI225" s="593"/>
      <c r="MJJ225" s="593"/>
      <c r="MJK225" s="593"/>
      <c r="MJL225" s="593"/>
      <c r="MJM225" s="593"/>
      <c r="MJN225" s="593"/>
      <c r="MJO225" s="593"/>
      <c r="MJP225" s="593"/>
      <c r="MJQ225" s="593"/>
      <c r="MJR225" s="593"/>
      <c r="MJS225" s="593"/>
      <c r="MJT225" s="593"/>
      <c r="MJU225" s="593"/>
      <c r="MJV225" s="593"/>
      <c r="MJW225" s="593"/>
      <c r="MJX225" s="593"/>
      <c r="MJY225" s="593"/>
      <c r="MJZ225" s="593"/>
      <c r="MKA225" s="593"/>
      <c r="MKB225" s="593"/>
      <c r="MKC225" s="593"/>
      <c r="MKD225" s="593"/>
      <c r="MKE225" s="593"/>
      <c r="MKF225" s="593"/>
      <c r="MKG225" s="593"/>
      <c r="MKH225" s="593"/>
      <c r="MKI225" s="593"/>
      <c r="MKJ225" s="593"/>
      <c r="MKK225" s="593"/>
      <c r="MKL225" s="593"/>
      <c r="MKM225" s="593"/>
      <c r="MKN225" s="593"/>
      <c r="MKO225" s="593"/>
      <c r="MKP225" s="593"/>
      <c r="MKQ225" s="593"/>
      <c r="MKR225" s="593"/>
      <c r="MKS225" s="593"/>
      <c r="MKT225" s="593"/>
      <c r="MKU225" s="593"/>
      <c r="MKV225" s="593"/>
      <c r="MKW225" s="593"/>
      <c r="MKX225" s="593"/>
      <c r="MKY225" s="593"/>
      <c r="MKZ225" s="593"/>
      <c r="MLA225" s="593"/>
      <c r="MLB225" s="593"/>
      <c r="MLC225" s="593"/>
      <c r="MLD225" s="593"/>
      <c r="MLE225" s="593"/>
      <c r="MLF225" s="593"/>
      <c r="MLG225" s="593"/>
      <c r="MLH225" s="593"/>
      <c r="MLI225" s="593"/>
      <c r="MLJ225" s="593"/>
      <c r="MLK225" s="593"/>
      <c r="MLL225" s="593"/>
      <c r="MLM225" s="593"/>
      <c r="MLN225" s="593"/>
      <c r="MLO225" s="593"/>
      <c r="MLP225" s="593"/>
      <c r="MLQ225" s="593"/>
      <c r="MLR225" s="593"/>
      <c r="MLS225" s="593"/>
      <c r="MLT225" s="593"/>
      <c r="MLU225" s="593"/>
      <c r="MLV225" s="593"/>
      <c r="MLW225" s="593"/>
      <c r="MLX225" s="593"/>
      <c r="MLY225" s="593"/>
      <c r="MLZ225" s="593"/>
      <c r="MMA225" s="593"/>
      <c r="MMB225" s="593"/>
      <c r="MMC225" s="593"/>
      <c r="MMD225" s="593"/>
      <c r="MME225" s="593"/>
      <c r="MMF225" s="593"/>
      <c r="MMG225" s="593"/>
      <c r="MMH225" s="593"/>
      <c r="MMI225" s="593"/>
      <c r="MMJ225" s="593"/>
      <c r="MMK225" s="593"/>
      <c r="MML225" s="593"/>
      <c r="MMM225" s="593"/>
      <c r="MMN225" s="593"/>
      <c r="MMO225" s="593"/>
      <c r="MMP225" s="593"/>
      <c r="MMQ225" s="593"/>
      <c r="MMR225" s="593"/>
      <c r="MMS225" s="593"/>
      <c r="MMT225" s="593"/>
      <c r="MMU225" s="593"/>
      <c r="MMV225" s="593"/>
      <c r="MMW225" s="593"/>
      <c r="MMX225" s="593"/>
      <c r="MMY225" s="593"/>
      <c r="MMZ225" s="593"/>
      <c r="MNA225" s="593"/>
      <c r="MNB225" s="593"/>
      <c r="MNC225" s="593"/>
      <c r="MND225" s="593"/>
      <c r="MNE225" s="593"/>
      <c r="MNF225" s="593"/>
      <c r="MNG225" s="593"/>
      <c r="MNH225" s="593"/>
      <c r="MNI225" s="593"/>
      <c r="MNJ225" s="593"/>
      <c r="MNK225" s="593"/>
      <c r="MNL225" s="593"/>
      <c r="MNM225" s="593"/>
      <c r="MNN225" s="593"/>
      <c r="MNO225" s="593"/>
      <c r="MNP225" s="593"/>
      <c r="MNQ225" s="593"/>
      <c r="MNR225" s="593"/>
      <c r="MNS225" s="593"/>
      <c r="MNT225" s="593"/>
      <c r="MNU225" s="593"/>
      <c r="MNV225" s="593"/>
      <c r="MNW225" s="593"/>
      <c r="MNX225" s="593"/>
      <c r="MNY225" s="593"/>
      <c r="MNZ225" s="593"/>
      <c r="MOA225" s="593"/>
      <c r="MOB225" s="593"/>
      <c r="MOC225" s="593"/>
      <c r="MOD225" s="593"/>
      <c r="MOE225" s="593"/>
      <c r="MOF225" s="593"/>
      <c r="MOG225" s="593"/>
      <c r="MOH225" s="593"/>
      <c r="MOI225" s="593"/>
      <c r="MOJ225" s="593"/>
      <c r="MOK225" s="593"/>
      <c r="MOL225" s="593"/>
      <c r="MOM225" s="593"/>
      <c r="MON225" s="593"/>
      <c r="MOO225" s="593"/>
      <c r="MOP225" s="593"/>
      <c r="MOQ225" s="593"/>
      <c r="MOR225" s="593"/>
      <c r="MOS225" s="593"/>
      <c r="MOT225" s="593"/>
      <c r="MOU225" s="593"/>
      <c r="MOV225" s="593"/>
      <c r="MOW225" s="593"/>
      <c r="MOX225" s="593"/>
      <c r="MOY225" s="593"/>
      <c r="MOZ225" s="593"/>
      <c r="MPA225" s="593"/>
      <c r="MPB225" s="593"/>
      <c r="MPC225" s="593"/>
      <c r="MPD225" s="593"/>
      <c r="MPE225" s="593"/>
      <c r="MPF225" s="593"/>
      <c r="MPG225" s="593"/>
      <c r="MPH225" s="593"/>
      <c r="MPI225" s="593"/>
      <c r="MPJ225" s="593"/>
      <c r="MPK225" s="593"/>
      <c r="MPL225" s="593"/>
      <c r="MPM225" s="593"/>
      <c r="MPN225" s="593"/>
      <c r="MPO225" s="593"/>
      <c r="MPP225" s="593"/>
      <c r="MPQ225" s="593"/>
      <c r="MPR225" s="593"/>
      <c r="MPS225" s="593"/>
      <c r="MPT225" s="593"/>
      <c r="MPU225" s="593"/>
      <c r="MPV225" s="593"/>
      <c r="MPW225" s="593"/>
      <c r="MPX225" s="593"/>
      <c r="MPY225" s="593"/>
      <c r="MPZ225" s="593"/>
      <c r="MQA225" s="593"/>
      <c r="MQB225" s="593"/>
      <c r="MQC225" s="593"/>
      <c r="MQD225" s="593"/>
      <c r="MQE225" s="593"/>
      <c r="MQF225" s="593"/>
      <c r="MQG225" s="593"/>
      <c r="MQH225" s="593"/>
      <c r="MQI225" s="593"/>
      <c r="MQJ225" s="593"/>
      <c r="MQK225" s="593"/>
      <c r="MQL225" s="593"/>
      <c r="MQM225" s="593"/>
      <c r="MQN225" s="593"/>
      <c r="MQO225" s="593"/>
      <c r="MQP225" s="593"/>
      <c r="MQQ225" s="593"/>
      <c r="MQR225" s="593"/>
      <c r="MQS225" s="593"/>
      <c r="MQT225" s="593"/>
      <c r="MQU225" s="593"/>
      <c r="MQV225" s="593"/>
      <c r="MQW225" s="593"/>
      <c r="MQX225" s="593"/>
      <c r="MQY225" s="593"/>
      <c r="MQZ225" s="593"/>
      <c r="MRA225" s="593"/>
      <c r="MRB225" s="593"/>
      <c r="MRC225" s="593"/>
      <c r="MRD225" s="593"/>
      <c r="MRE225" s="593"/>
      <c r="MRF225" s="593"/>
      <c r="MRG225" s="593"/>
      <c r="MRH225" s="593"/>
      <c r="MRI225" s="593"/>
      <c r="MRJ225" s="593"/>
      <c r="MRK225" s="593"/>
      <c r="MRL225" s="593"/>
      <c r="MRM225" s="593"/>
      <c r="MRN225" s="593"/>
      <c r="MRO225" s="593"/>
      <c r="MRP225" s="593"/>
      <c r="MRQ225" s="593"/>
      <c r="MRR225" s="593"/>
      <c r="MRS225" s="593"/>
      <c r="MRT225" s="593"/>
      <c r="MRU225" s="593"/>
      <c r="MRV225" s="593"/>
      <c r="MRW225" s="593"/>
      <c r="MRX225" s="593"/>
      <c r="MRY225" s="593"/>
      <c r="MRZ225" s="593"/>
      <c r="MSA225" s="593"/>
      <c r="MSB225" s="593"/>
      <c r="MSC225" s="593"/>
      <c r="MSD225" s="593"/>
      <c r="MSE225" s="593"/>
      <c r="MSF225" s="593"/>
      <c r="MSG225" s="593"/>
      <c r="MSH225" s="593"/>
      <c r="MSI225" s="593"/>
      <c r="MSJ225" s="593"/>
      <c r="MSK225" s="593"/>
      <c r="MSL225" s="593"/>
      <c r="MSM225" s="593"/>
      <c r="MSN225" s="593"/>
      <c r="MSO225" s="593"/>
      <c r="MSP225" s="593"/>
      <c r="MSQ225" s="593"/>
      <c r="MSR225" s="593"/>
      <c r="MSS225" s="593"/>
      <c r="MST225" s="593"/>
      <c r="MSU225" s="593"/>
      <c r="MSV225" s="593"/>
      <c r="MSW225" s="593"/>
      <c r="MSX225" s="593"/>
      <c r="MSY225" s="593"/>
      <c r="MSZ225" s="593"/>
      <c r="MTA225" s="593"/>
      <c r="MTB225" s="593"/>
      <c r="MTC225" s="593"/>
      <c r="MTD225" s="593"/>
      <c r="MTE225" s="593"/>
      <c r="MTF225" s="593"/>
      <c r="MTG225" s="593"/>
      <c r="MTH225" s="593"/>
      <c r="MTI225" s="593"/>
      <c r="MTJ225" s="593"/>
      <c r="MTK225" s="593"/>
      <c r="MTL225" s="593"/>
      <c r="MTM225" s="593"/>
      <c r="MTN225" s="593"/>
      <c r="MTO225" s="593"/>
      <c r="MTP225" s="593"/>
      <c r="MTQ225" s="593"/>
      <c r="MTR225" s="593"/>
      <c r="MTS225" s="593"/>
      <c r="MTT225" s="593"/>
      <c r="MTU225" s="593"/>
      <c r="MTV225" s="593"/>
      <c r="MTW225" s="593"/>
      <c r="MTX225" s="593"/>
      <c r="MTY225" s="593"/>
      <c r="MTZ225" s="593"/>
      <c r="MUA225" s="593"/>
      <c r="MUB225" s="593"/>
      <c r="MUC225" s="593"/>
      <c r="MUD225" s="593"/>
      <c r="MUE225" s="593"/>
      <c r="MUF225" s="593"/>
      <c r="MUG225" s="593"/>
      <c r="MUH225" s="593"/>
      <c r="MUI225" s="593"/>
      <c r="MUJ225" s="593"/>
      <c r="MUK225" s="593"/>
      <c r="MUL225" s="593"/>
      <c r="MUM225" s="593"/>
      <c r="MUN225" s="593"/>
      <c r="MUO225" s="593"/>
      <c r="MUP225" s="593"/>
      <c r="MUQ225" s="593"/>
      <c r="MUR225" s="593"/>
      <c r="MUS225" s="593"/>
      <c r="MUT225" s="593"/>
      <c r="MUU225" s="593"/>
      <c r="MUV225" s="593"/>
      <c r="MUW225" s="593"/>
      <c r="MUX225" s="593"/>
      <c r="MUY225" s="593"/>
      <c r="MUZ225" s="593"/>
      <c r="MVA225" s="593"/>
      <c r="MVB225" s="593"/>
      <c r="MVC225" s="593"/>
      <c r="MVD225" s="593"/>
      <c r="MVE225" s="593"/>
      <c r="MVF225" s="593"/>
      <c r="MVG225" s="593"/>
      <c r="MVH225" s="593"/>
      <c r="MVI225" s="593"/>
      <c r="MVJ225" s="593"/>
      <c r="MVK225" s="593"/>
      <c r="MVL225" s="593"/>
      <c r="MVM225" s="593"/>
      <c r="MVN225" s="593"/>
      <c r="MVO225" s="593"/>
      <c r="MVP225" s="593"/>
      <c r="MVQ225" s="593"/>
      <c r="MVR225" s="593"/>
      <c r="MVS225" s="593"/>
      <c r="MVT225" s="593"/>
      <c r="MVU225" s="593"/>
      <c r="MVV225" s="593"/>
      <c r="MVW225" s="593"/>
      <c r="MVX225" s="593"/>
      <c r="MVY225" s="593"/>
      <c r="MVZ225" s="593"/>
      <c r="MWA225" s="593"/>
      <c r="MWB225" s="593"/>
      <c r="MWC225" s="593"/>
      <c r="MWD225" s="593"/>
      <c r="MWE225" s="593"/>
      <c r="MWF225" s="593"/>
      <c r="MWG225" s="593"/>
      <c r="MWH225" s="593"/>
      <c r="MWI225" s="593"/>
      <c r="MWJ225" s="593"/>
      <c r="MWK225" s="593"/>
      <c r="MWL225" s="593"/>
      <c r="MWM225" s="593"/>
      <c r="MWN225" s="593"/>
      <c r="MWO225" s="593"/>
      <c r="MWP225" s="593"/>
      <c r="MWQ225" s="593"/>
      <c r="MWR225" s="593"/>
      <c r="MWS225" s="593"/>
      <c r="MWT225" s="593"/>
      <c r="MWU225" s="593"/>
      <c r="MWV225" s="593"/>
      <c r="MWW225" s="593"/>
      <c r="MWX225" s="593"/>
      <c r="MWY225" s="593"/>
      <c r="MWZ225" s="593"/>
      <c r="MXA225" s="593"/>
      <c r="MXB225" s="593"/>
      <c r="MXC225" s="593"/>
      <c r="MXD225" s="593"/>
      <c r="MXE225" s="593"/>
      <c r="MXF225" s="593"/>
      <c r="MXG225" s="593"/>
      <c r="MXH225" s="593"/>
      <c r="MXI225" s="593"/>
      <c r="MXJ225" s="593"/>
      <c r="MXK225" s="593"/>
      <c r="MXL225" s="593"/>
      <c r="MXM225" s="593"/>
      <c r="MXN225" s="593"/>
      <c r="MXO225" s="593"/>
      <c r="MXP225" s="593"/>
      <c r="MXQ225" s="593"/>
      <c r="MXR225" s="593"/>
      <c r="MXS225" s="593"/>
      <c r="MXT225" s="593"/>
      <c r="MXU225" s="593"/>
      <c r="MXV225" s="593"/>
      <c r="MXW225" s="593"/>
      <c r="MXX225" s="593"/>
      <c r="MXY225" s="593"/>
      <c r="MXZ225" s="593"/>
      <c r="MYA225" s="593"/>
      <c r="MYB225" s="593"/>
      <c r="MYC225" s="593"/>
      <c r="MYD225" s="593"/>
      <c r="MYE225" s="593"/>
      <c r="MYF225" s="593"/>
      <c r="MYG225" s="593"/>
      <c r="MYH225" s="593"/>
      <c r="MYI225" s="593"/>
      <c r="MYJ225" s="593"/>
      <c r="MYK225" s="593"/>
      <c r="MYL225" s="593"/>
      <c r="MYM225" s="593"/>
      <c r="MYN225" s="593"/>
      <c r="MYO225" s="593"/>
      <c r="MYP225" s="593"/>
      <c r="MYQ225" s="593"/>
      <c r="MYR225" s="593"/>
      <c r="MYS225" s="593"/>
      <c r="MYT225" s="593"/>
      <c r="MYU225" s="593"/>
      <c r="MYV225" s="593"/>
      <c r="MYW225" s="593"/>
      <c r="MYX225" s="593"/>
      <c r="MYY225" s="593"/>
      <c r="MYZ225" s="593"/>
      <c r="MZA225" s="593"/>
      <c r="MZB225" s="593"/>
      <c r="MZC225" s="593"/>
      <c r="MZD225" s="593"/>
      <c r="MZE225" s="593"/>
      <c r="MZF225" s="593"/>
      <c r="MZG225" s="593"/>
      <c r="MZH225" s="593"/>
      <c r="MZI225" s="593"/>
      <c r="MZJ225" s="593"/>
      <c r="MZK225" s="593"/>
      <c r="MZL225" s="593"/>
      <c r="MZM225" s="593"/>
      <c r="MZN225" s="593"/>
      <c r="MZO225" s="593"/>
      <c r="MZP225" s="593"/>
      <c r="MZQ225" s="593"/>
      <c r="MZR225" s="593"/>
      <c r="MZS225" s="593"/>
      <c r="MZT225" s="593"/>
      <c r="MZU225" s="593"/>
      <c r="MZV225" s="593"/>
      <c r="MZW225" s="593"/>
      <c r="MZX225" s="593"/>
      <c r="MZY225" s="593"/>
      <c r="MZZ225" s="593"/>
      <c r="NAA225" s="593"/>
      <c r="NAB225" s="593"/>
      <c r="NAC225" s="593"/>
      <c r="NAD225" s="593"/>
      <c r="NAE225" s="593"/>
      <c r="NAF225" s="593"/>
      <c r="NAG225" s="593"/>
      <c r="NAH225" s="593"/>
      <c r="NAI225" s="593"/>
      <c r="NAJ225" s="593"/>
      <c r="NAK225" s="593"/>
      <c r="NAL225" s="593"/>
      <c r="NAM225" s="593"/>
      <c r="NAN225" s="593"/>
      <c r="NAO225" s="593"/>
      <c r="NAP225" s="593"/>
      <c r="NAQ225" s="593"/>
      <c r="NAR225" s="593"/>
      <c r="NAS225" s="593"/>
      <c r="NAT225" s="593"/>
      <c r="NAU225" s="593"/>
      <c r="NAV225" s="593"/>
      <c r="NAW225" s="593"/>
      <c r="NAX225" s="593"/>
      <c r="NAY225" s="593"/>
      <c r="NAZ225" s="593"/>
      <c r="NBA225" s="593"/>
      <c r="NBB225" s="593"/>
      <c r="NBC225" s="593"/>
      <c r="NBD225" s="593"/>
      <c r="NBE225" s="593"/>
      <c r="NBF225" s="593"/>
      <c r="NBG225" s="593"/>
      <c r="NBH225" s="593"/>
      <c r="NBI225" s="593"/>
      <c r="NBJ225" s="593"/>
      <c r="NBK225" s="593"/>
      <c r="NBL225" s="593"/>
      <c r="NBM225" s="593"/>
      <c r="NBN225" s="593"/>
      <c r="NBO225" s="593"/>
      <c r="NBP225" s="593"/>
      <c r="NBQ225" s="593"/>
      <c r="NBR225" s="593"/>
      <c r="NBS225" s="593"/>
      <c r="NBT225" s="593"/>
      <c r="NBU225" s="593"/>
      <c r="NBV225" s="593"/>
      <c r="NBW225" s="593"/>
      <c r="NBX225" s="593"/>
      <c r="NBY225" s="593"/>
      <c r="NBZ225" s="593"/>
      <c r="NCA225" s="593"/>
      <c r="NCB225" s="593"/>
      <c r="NCC225" s="593"/>
      <c r="NCD225" s="593"/>
      <c r="NCE225" s="593"/>
      <c r="NCF225" s="593"/>
      <c r="NCG225" s="593"/>
      <c r="NCH225" s="593"/>
      <c r="NCI225" s="593"/>
      <c r="NCJ225" s="593"/>
      <c r="NCK225" s="593"/>
      <c r="NCL225" s="593"/>
      <c r="NCM225" s="593"/>
      <c r="NCN225" s="593"/>
      <c r="NCO225" s="593"/>
      <c r="NCP225" s="593"/>
      <c r="NCQ225" s="593"/>
      <c r="NCR225" s="593"/>
      <c r="NCS225" s="593"/>
      <c r="NCT225" s="593"/>
      <c r="NCU225" s="593"/>
      <c r="NCV225" s="593"/>
      <c r="NCW225" s="593"/>
      <c r="NCX225" s="593"/>
      <c r="NCY225" s="593"/>
      <c r="NCZ225" s="593"/>
      <c r="NDA225" s="593"/>
      <c r="NDB225" s="593"/>
      <c r="NDC225" s="593"/>
      <c r="NDD225" s="593"/>
      <c r="NDE225" s="593"/>
      <c r="NDF225" s="593"/>
      <c r="NDG225" s="593"/>
      <c r="NDH225" s="593"/>
      <c r="NDI225" s="593"/>
      <c r="NDJ225" s="593"/>
      <c r="NDK225" s="593"/>
      <c r="NDL225" s="593"/>
      <c r="NDM225" s="593"/>
      <c r="NDN225" s="593"/>
      <c r="NDO225" s="593"/>
      <c r="NDP225" s="593"/>
      <c r="NDQ225" s="593"/>
      <c r="NDR225" s="593"/>
      <c r="NDS225" s="593"/>
      <c r="NDT225" s="593"/>
      <c r="NDU225" s="593"/>
      <c r="NDV225" s="593"/>
      <c r="NDW225" s="593"/>
      <c r="NDX225" s="593"/>
      <c r="NDY225" s="593"/>
      <c r="NDZ225" s="593"/>
      <c r="NEA225" s="593"/>
      <c r="NEB225" s="593"/>
      <c r="NEC225" s="593"/>
      <c r="NED225" s="593"/>
      <c r="NEE225" s="593"/>
      <c r="NEF225" s="593"/>
      <c r="NEG225" s="593"/>
      <c r="NEH225" s="593"/>
      <c r="NEI225" s="593"/>
      <c r="NEJ225" s="593"/>
      <c r="NEK225" s="593"/>
      <c r="NEL225" s="593"/>
      <c r="NEM225" s="593"/>
      <c r="NEN225" s="593"/>
      <c r="NEO225" s="593"/>
      <c r="NEP225" s="593"/>
      <c r="NEQ225" s="593"/>
      <c r="NER225" s="593"/>
      <c r="NES225" s="593"/>
      <c r="NET225" s="593"/>
      <c r="NEU225" s="593"/>
      <c r="NEV225" s="593"/>
      <c r="NEW225" s="593"/>
      <c r="NEX225" s="593"/>
      <c r="NEY225" s="593"/>
      <c r="NEZ225" s="593"/>
      <c r="NFA225" s="593"/>
      <c r="NFB225" s="593"/>
      <c r="NFC225" s="593"/>
      <c r="NFD225" s="593"/>
      <c r="NFE225" s="593"/>
      <c r="NFF225" s="593"/>
      <c r="NFG225" s="593"/>
      <c r="NFH225" s="593"/>
      <c r="NFI225" s="593"/>
      <c r="NFJ225" s="593"/>
      <c r="NFK225" s="593"/>
      <c r="NFL225" s="593"/>
      <c r="NFM225" s="593"/>
      <c r="NFN225" s="593"/>
      <c r="NFO225" s="593"/>
      <c r="NFP225" s="593"/>
      <c r="NFQ225" s="593"/>
      <c r="NFR225" s="593"/>
      <c r="NFS225" s="593"/>
      <c r="NFT225" s="593"/>
      <c r="NFU225" s="593"/>
      <c r="NFV225" s="593"/>
      <c r="NFW225" s="593"/>
      <c r="NFX225" s="593"/>
      <c r="NFY225" s="593"/>
      <c r="NFZ225" s="593"/>
      <c r="NGA225" s="593"/>
      <c r="NGB225" s="593"/>
      <c r="NGC225" s="593"/>
      <c r="NGD225" s="593"/>
      <c r="NGE225" s="593"/>
      <c r="NGF225" s="593"/>
      <c r="NGG225" s="593"/>
      <c r="NGH225" s="593"/>
      <c r="NGI225" s="593"/>
      <c r="NGJ225" s="593"/>
      <c r="NGK225" s="593"/>
      <c r="NGL225" s="593"/>
      <c r="NGM225" s="593"/>
      <c r="NGN225" s="593"/>
      <c r="NGO225" s="593"/>
      <c r="NGP225" s="593"/>
      <c r="NGQ225" s="593"/>
      <c r="NGR225" s="593"/>
      <c r="NGS225" s="593"/>
      <c r="NGT225" s="593"/>
      <c r="NGU225" s="593"/>
      <c r="NGV225" s="593"/>
      <c r="NGW225" s="593"/>
      <c r="NGX225" s="593"/>
      <c r="NGY225" s="593"/>
      <c r="NGZ225" s="593"/>
      <c r="NHA225" s="593"/>
      <c r="NHB225" s="593"/>
      <c r="NHC225" s="593"/>
      <c r="NHD225" s="593"/>
      <c r="NHE225" s="593"/>
      <c r="NHF225" s="593"/>
      <c r="NHG225" s="593"/>
      <c r="NHH225" s="593"/>
      <c r="NHI225" s="593"/>
      <c r="NHJ225" s="593"/>
      <c r="NHK225" s="593"/>
      <c r="NHL225" s="593"/>
      <c r="NHM225" s="593"/>
      <c r="NHN225" s="593"/>
      <c r="NHO225" s="593"/>
      <c r="NHP225" s="593"/>
      <c r="NHQ225" s="593"/>
      <c r="NHR225" s="593"/>
      <c r="NHS225" s="593"/>
      <c r="NHT225" s="593"/>
      <c r="NHU225" s="593"/>
      <c r="NHV225" s="593"/>
      <c r="NHW225" s="593"/>
      <c r="NHX225" s="593"/>
      <c r="NHY225" s="593"/>
      <c r="NHZ225" s="593"/>
      <c r="NIA225" s="593"/>
      <c r="NIB225" s="593"/>
      <c r="NIC225" s="593"/>
      <c r="NID225" s="593"/>
      <c r="NIE225" s="593"/>
      <c r="NIF225" s="593"/>
      <c r="NIG225" s="593"/>
      <c r="NIH225" s="593"/>
      <c r="NII225" s="593"/>
      <c r="NIJ225" s="593"/>
      <c r="NIK225" s="593"/>
      <c r="NIL225" s="593"/>
      <c r="NIM225" s="593"/>
      <c r="NIN225" s="593"/>
      <c r="NIO225" s="593"/>
      <c r="NIP225" s="593"/>
      <c r="NIQ225" s="593"/>
      <c r="NIR225" s="593"/>
      <c r="NIS225" s="593"/>
      <c r="NIT225" s="593"/>
      <c r="NIU225" s="593"/>
      <c r="NIV225" s="593"/>
      <c r="NIW225" s="593"/>
      <c r="NIX225" s="593"/>
      <c r="NIY225" s="593"/>
      <c r="NIZ225" s="593"/>
      <c r="NJA225" s="593"/>
      <c r="NJB225" s="593"/>
      <c r="NJC225" s="593"/>
      <c r="NJD225" s="593"/>
      <c r="NJE225" s="593"/>
      <c r="NJF225" s="593"/>
      <c r="NJG225" s="593"/>
      <c r="NJH225" s="593"/>
      <c r="NJI225" s="593"/>
      <c r="NJJ225" s="593"/>
      <c r="NJK225" s="593"/>
      <c r="NJL225" s="593"/>
      <c r="NJM225" s="593"/>
      <c r="NJN225" s="593"/>
      <c r="NJO225" s="593"/>
      <c r="NJP225" s="593"/>
      <c r="NJQ225" s="593"/>
      <c r="NJR225" s="593"/>
      <c r="NJS225" s="593"/>
      <c r="NJT225" s="593"/>
      <c r="NJU225" s="593"/>
      <c r="NJV225" s="593"/>
      <c r="NJW225" s="593"/>
      <c r="NJX225" s="593"/>
      <c r="NJY225" s="593"/>
      <c r="NJZ225" s="593"/>
      <c r="NKA225" s="593"/>
      <c r="NKB225" s="593"/>
      <c r="NKC225" s="593"/>
      <c r="NKD225" s="593"/>
      <c r="NKE225" s="593"/>
      <c r="NKF225" s="593"/>
      <c r="NKG225" s="593"/>
      <c r="NKH225" s="593"/>
      <c r="NKI225" s="593"/>
      <c r="NKJ225" s="593"/>
      <c r="NKK225" s="593"/>
      <c r="NKL225" s="593"/>
      <c r="NKM225" s="593"/>
      <c r="NKN225" s="593"/>
      <c r="NKO225" s="593"/>
      <c r="NKP225" s="593"/>
      <c r="NKQ225" s="593"/>
      <c r="NKR225" s="593"/>
      <c r="NKS225" s="593"/>
      <c r="NKT225" s="593"/>
      <c r="NKU225" s="593"/>
      <c r="NKV225" s="593"/>
      <c r="NKW225" s="593"/>
      <c r="NKX225" s="593"/>
      <c r="NKY225" s="593"/>
      <c r="NKZ225" s="593"/>
      <c r="NLA225" s="593"/>
      <c r="NLB225" s="593"/>
      <c r="NLC225" s="593"/>
      <c r="NLD225" s="593"/>
      <c r="NLE225" s="593"/>
      <c r="NLF225" s="593"/>
      <c r="NLG225" s="593"/>
      <c r="NLH225" s="593"/>
      <c r="NLI225" s="593"/>
      <c r="NLJ225" s="593"/>
      <c r="NLK225" s="593"/>
      <c r="NLL225" s="593"/>
      <c r="NLM225" s="593"/>
      <c r="NLN225" s="593"/>
      <c r="NLO225" s="593"/>
      <c r="NLP225" s="593"/>
      <c r="NLQ225" s="593"/>
      <c r="NLR225" s="593"/>
      <c r="NLS225" s="593"/>
      <c r="NLT225" s="593"/>
      <c r="NLU225" s="593"/>
      <c r="NLV225" s="593"/>
      <c r="NLW225" s="593"/>
      <c r="NLX225" s="593"/>
      <c r="NLY225" s="593"/>
      <c r="NLZ225" s="593"/>
      <c r="NMA225" s="593"/>
      <c r="NMB225" s="593"/>
      <c r="NMC225" s="593"/>
      <c r="NMD225" s="593"/>
      <c r="NME225" s="593"/>
      <c r="NMF225" s="593"/>
      <c r="NMG225" s="593"/>
      <c r="NMH225" s="593"/>
      <c r="NMI225" s="593"/>
      <c r="NMJ225" s="593"/>
      <c r="NMK225" s="593"/>
      <c r="NML225" s="593"/>
      <c r="NMM225" s="593"/>
      <c r="NMN225" s="593"/>
      <c r="NMO225" s="593"/>
      <c r="NMP225" s="593"/>
      <c r="NMQ225" s="593"/>
      <c r="NMR225" s="593"/>
      <c r="NMS225" s="593"/>
      <c r="NMT225" s="593"/>
      <c r="NMU225" s="593"/>
      <c r="NMV225" s="593"/>
      <c r="NMW225" s="593"/>
      <c r="NMX225" s="593"/>
      <c r="NMY225" s="593"/>
      <c r="NMZ225" s="593"/>
      <c r="NNA225" s="593"/>
      <c r="NNB225" s="593"/>
      <c r="NNC225" s="593"/>
      <c r="NND225" s="593"/>
      <c r="NNE225" s="593"/>
      <c r="NNF225" s="593"/>
      <c r="NNG225" s="593"/>
      <c r="NNH225" s="593"/>
      <c r="NNI225" s="593"/>
      <c r="NNJ225" s="593"/>
      <c r="NNK225" s="593"/>
      <c r="NNL225" s="593"/>
      <c r="NNM225" s="593"/>
      <c r="NNN225" s="593"/>
      <c r="NNO225" s="593"/>
      <c r="NNP225" s="593"/>
      <c r="NNQ225" s="593"/>
      <c r="NNR225" s="593"/>
      <c r="NNS225" s="593"/>
      <c r="NNT225" s="593"/>
      <c r="NNU225" s="593"/>
      <c r="NNV225" s="593"/>
      <c r="NNW225" s="593"/>
      <c r="NNX225" s="593"/>
      <c r="NNY225" s="593"/>
      <c r="NNZ225" s="593"/>
      <c r="NOA225" s="593"/>
      <c r="NOB225" s="593"/>
      <c r="NOC225" s="593"/>
      <c r="NOD225" s="593"/>
      <c r="NOE225" s="593"/>
      <c r="NOF225" s="593"/>
      <c r="NOG225" s="593"/>
      <c r="NOH225" s="593"/>
      <c r="NOI225" s="593"/>
      <c r="NOJ225" s="593"/>
      <c r="NOK225" s="593"/>
      <c r="NOL225" s="593"/>
      <c r="NOM225" s="593"/>
      <c r="NON225" s="593"/>
      <c r="NOO225" s="593"/>
      <c r="NOP225" s="593"/>
      <c r="NOQ225" s="593"/>
      <c r="NOR225" s="593"/>
      <c r="NOS225" s="593"/>
      <c r="NOT225" s="593"/>
      <c r="NOU225" s="593"/>
      <c r="NOV225" s="593"/>
      <c r="NOW225" s="593"/>
      <c r="NOX225" s="593"/>
      <c r="NOY225" s="593"/>
      <c r="NOZ225" s="593"/>
      <c r="NPA225" s="593"/>
      <c r="NPB225" s="593"/>
      <c r="NPC225" s="593"/>
      <c r="NPD225" s="593"/>
      <c r="NPE225" s="593"/>
      <c r="NPF225" s="593"/>
      <c r="NPG225" s="593"/>
      <c r="NPH225" s="593"/>
      <c r="NPI225" s="593"/>
      <c r="NPJ225" s="593"/>
      <c r="NPK225" s="593"/>
      <c r="NPL225" s="593"/>
      <c r="NPM225" s="593"/>
      <c r="NPN225" s="593"/>
      <c r="NPO225" s="593"/>
      <c r="NPP225" s="593"/>
      <c r="NPQ225" s="593"/>
      <c r="NPR225" s="593"/>
      <c r="NPS225" s="593"/>
      <c r="NPT225" s="593"/>
      <c r="NPU225" s="593"/>
      <c r="NPV225" s="593"/>
      <c r="NPW225" s="593"/>
      <c r="NPX225" s="593"/>
      <c r="NPY225" s="593"/>
      <c r="NPZ225" s="593"/>
      <c r="NQA225" s="593"/>
      <c r="NQB225" s="593"/>
      <c r="NQC225" s="593"/>
      <c r="NQD225" s="593"/>
      <c r="NQE225" s="593"/>
      <c r="NQF225" s="593"/>
      <c r="NQG225" s="593"/>
      <c r="NQH225" s="593"/>
      <c r="NQI225" s="593"/>
      <c r="NQJ225" s="593"/>
      <c r="NQK225" s="593"/>
      <c r="NQL225" s="593"/>
      <c r="NQM225" s="593"/>
      <c r="NQN225" s="593"/>
      <c r="NQO225" s="593"/>
      <c r="NQP225" s="593"/>
      <c r="NQQ225" s="593"/>
      <c r="NQR225" s="593"/>
      <c r="NQS225" s="593"/>
      <c r="NQT225" s="593"/>
      <c r="NQU225" s="593"/>
      <c r="NQV225" s="593"/>
      <c r="NQW225" s="593"/>
      <c r="NQX225" s="593"/>
      <c r="NQY225" s="593"/>
      <c r="NQZ225" s="593"/>
      <c r="NRA225" s="593"/>
      <c r="NRB225" s="593"/>
      <c r="NRC225" s="593"/>
      <c r="NRD225" s="593"/>
      <c r="NRE225" s="593"/>
      <c r="NRF225" s="593"/>
      <c r="NRG225" s="593"/>
      <c r="NRH225" s="593"/>
      <c r="NRI225" s="593"/>
      <c r="NRJ225" s="593"/>
      <c r="NRK225" s="593"/>
      <c r="NRL225" s="593"/>
      <c r="NRM225" s="593"/>
      <c r="NRN225" s="593"/>
      <c r="NRO225" s="593"/>
      <c r="NRP225" s="593"/>
      <c r="NRQ225" s="593"/>
      <c r="NRR225" s="593"/>
      <c r="NRS225" s="593"/>
      <c r="NRT225" s="593"/>
      <c r="NRU225" s="593"/>
      <c r="NRV225" s="593"/>
      <c r="NRW225" s="593"/>
      <c r="NRX225" s="593"/>
      <c r="NRY225" s="593"/>
      <c r="NRZ225" s="593"/>
      <c r="NSA225" s="593"/>
      <c r="NSB225" s="593"/>
      <c r="NSC225" s="593"/>
      <c r="NSD225" s="593"/>
      <c r="NSE225" s="593"/>
      <c r="NSF225" s="593"/>
      <c r="NSG225" s="593"/>
      <c r="NSH225" s="593"/>
      <c r="NSI225" s="593"/>
      <c r="NSJ225" s="593"/>
      <c r="NSK225" s="593"/>
      <c r="NSL225" s="593"/>
      <c r="NSM225" s="593"/>
      <c r="NSN225" s="593"/>
      <c r="NSO225" s="593"/>
      <c r="NSP225" s="593"/>
      <c r="NSQ225" s="593"/>
      <c r="NSR225" s="593"/>
      <c r="NSS225" s="593"/>
      <c r="NST225" s="593"/>
      <c r="NSU225" s="593"/>
      <c r="NSV225" s="593"/>
      <c r="NSW225" s="593"/>
      <c r="NSX225" s="593"/>
      <c r="NSY225" s="593"/>
      <c r="NSZ225" s="593"/>
      <c r="NTA225" s="593"/>
      <c r="NTB225" s="593"/>
      <c r="NTC225" s="593"/>
      <c r="NTD225" s="593"/>
      <c r="NTE225" s="593"/>
      <c r="NTF225" s="593"/>
      <c r="NTG225" s="593"/>
      <c r="NTH225" s="593"/>
      <c r="NTI225" s="593"/>
      <c r="NTJ225" s="593"/>
      <c r="NTK225" s="593"/>
      <c r="NTL225" s="593"/>
      <c r="NTM225" s="593"/>
      <c r="NTN225" s="593"/>
      <c r="NTO225" s="593"/>
      <c r="NTP225" s="593"/>
      <c r="NTQ225" s="593"/>
      <c r="NTR225" s="593"/>
      <c r="NTS225" s="593"/>
      <c r="NTT225" s="593"/>
      <c r="NTU225" s="593"/>
      <c r="NTV225" s="593"/>
      <c r="NTW225" s="593"/>
      <c r="NTX225" s="593"/>
      <c r="NTY225" s="593"/>
      <c r="NTZ225" s="593"/>
      <c r="NUA225" s="593"/>
      <c r="NUB225" s="593"/>
      <c r="NUC225" s="593"/>
      <c r="NUD225" s="593"/>
      <c r="NUE225" s="593"/>
      <c r="NUF225" s="593"/>
      <c r="NUG225" s="593"/>
      <c r="NUH225" s="593"/>
      <c r="NUI225" s="593"/>
      <c r="NUJ225" s="593"/>
      <c r="NUK225" s="593"/>
      <c r="NUL225" s="593"/>
      <c r="NUM225" s="593"/>
      <c r="NUN225" s="593"/>
      <c r="NUO225" s="593"/>
      <c r="NUP225" s="593"/>
      <c r="NUQ225" s="593"/>
      <c r="NUR225" s="593"/>
      <c r="NUS225" s="593"/>
      <c r="NUT225" s="593"/>
      <c r="NUU225" s="593"/>
      <c r="NUV225" s="593"/>
      <c r="NUW225" s="593"/>
      <c r="NUX225" s="593"/>
      <c r="NUY225" s="593"/>
      <c r="NUZ225" s="593"/>
      <c r="NVA225" s="593"/>
      <c r="NVB225" s="593"/>
      <c r="NVC225" s="593"/>
      <c r="NVD225" s="593"/>
      <c r="NVE225" s="593"/>
      <c r="NVF225" s="593"/>
      <c r="NVG225" s="593"/>
      <c r="NVH225" s="593"/>
      <c r="NVI225" s="593"/>
      <c r="NVJ225" s="593"/>
      <c r="NVK225" s="593"/>
      <c r="NVL225" s="593"/>
      <c r="NVM225" s="593"/>
      <c r="NVN225" s="593"/>
      <c r="NVO225" s="593"/>
      <c r="NVP225" s="593"/>
      <c r="NVQ225" s="593"/>
      <c r="NVR225" s="593"/>
      <c r="NVS225" s="593"/>
      <c r="NVT225" s="593"/>
      <c r="NVU225" s="593"/>
      <c r="NVV225" s="593"/>
      <c r="NVW225" s="593"/>
      <c r="NVX225" s="593"/>
      <c r="NVY225" s="593"/>
      <c r="NVZ225" s="593"/>
      <c r="NWA225" s="593"/>
      <c r="NWB225" s="593"/>
      <c r="NWC225" s="593"/>
      <c r="NWD225" s="593"/>
      <c r="NWE225" s="593"/>
      <c r="NWF225" s="593"/>
      <c r="NWG225" s="593"/>
      <c r="NWH225" s="593"/>
      <c r="NWI225" s="593"/>
      <c r="NWJ225" s="593"/>
      <c r="NWK225" s="593"/>
      <c r="NWL225" s="593"/>
      <c r="NWM225" s="593"/>
      <c r="NWN225" s="593"/>
      <c r="NWO225" s="593"/>
      <c r="NWP225" s="593"/>
      <c r="NWQ225" s="593"/>
      <c r="NWR225" s="593"/>
      <c r="NWS225" s="593"/>
      <c r="NWT225" s="593"/>
      <c r="NWU225" s="593"/>
      <c r="NWV225" s="593"/>
      <c r="NWW225" s="593"/>
      <c r="NWX225" s="593"/>
      <c r="NWY225" s="593"/>
      <c r="NWZ225" s="593"/>
      <c r="NXA225" s="593"/>
      <c r="NXB225" s="593"/>
      <c r="NXC225" s="593"/>
      <c r="NXD225" s="593"/>
      <c r="NXE225" s="593"/>
      <c r="NXF225" s="593"/>
      <c r="NXG225" s="593"/>
      <c r="NXH225" s="593"/>
      <c r="NXI225" s="593"/>
      <c r="NXJ225" s="593"/>
      <c r="NXK225" s="593"/>
      <c r="NXL225" s="593"/>
      <c r="NXM225" s="593"/>
      <c r="NXN225" s="593"/>
      <c r="NXO225" s="593"/>
      <c r="NXP225" s="593"/>
      <c r="NXQ225" s="593"/>
      <c r="NXR225" s="593"/>
      <c r="NXS225" s="593"/>
      <c r="NXT225" s="593"/>
      <c r="NXU225" s="593"/>
      <c r="NXV225" s="593"/>
      <c r="NXW225" s="593"/>
      <c r="NXX225" s="593"/>
      <c r="NXY225" s="593"/>
      <c r="NXZ225" s="593"/>
      <c r="NYA225" s="593"/>
      <c r="NYB225" s="593"/>
      <c r="NYC225" s="593"/>
      <c r="NYD225" s="593"/>
      <c r="NYE225" s="593"/>
      <c r="NYF225" s="593"/>
      <c r="NYG225" s="593"/>
      <c r="NYH225" s="593"/>
      <c r="NYI225" s="593"/>
      <c r="NYJ225" s="593"/>
      <c r="NYK225" s="593"/>
      <c r="NYL225" s="593"/>
      <c r="NYM225" s="593"/>
      <c r="NYN225" s="593"/>
      <c r="NYO225" s="593"/>
      <c r="NYP225" s="593"/>
      <c r="NYQ225" s="593"/>
      <c r="NYR225" s="593"/>
      <c r="NYS225" s="593"/>
      <c r="NYT225" s="593"/>
      <c r="NYU225" s="593"/>
      <c r="NYV225" s="593"/>
      <c r="NYW225" s="593"/>
      <c r="NYX225" s="593"/>
      <c r="NYY225" s="593"/>
      <c r="NYZ225" s="593"/>
      <c r="NZA225" s="593"/>
      <c r="NZB225" s="593"/>
      <c r="NZC225" s="593"/>
      <c r="NZD225" s="593"/>
      <c r="NZE225" s="593"/>
      <c r="NZF225" s="593"/>
      <c r="NZG225" s="593"/>
      <c r="NZH225" s="593"/>
      <c r="NZI225" s="593"/>
      <c r="NZJ225" s="593"/>
      <c r="NZK225" s="593"/>
      <c r="NZL225" s="593"/>
      <c r="NZM225" s="593"/>
      <c r="NZN225" s="593"/>
      <c r="NZO225" s="593"/>
      <c r="NZP225" s="593"/>
      <c r="NZQ225" s="593"/>
      <c r="NZR225" s="593"/>
      <c r="NZS225" s="593"/>
      <c r="NZT225" s="593"/>
      <c r="NZU225" s="593"/>
      <c r="NZV225" s="593"/>
      <c r="NZW225" s="593"/>
      <c r="NZX225" s="593"/>
      <c r="NZY225" s="593"/>
      <c r="NZZ225" s="593"/>
      <c r="OAA225" s="593"/>
      <c r="OAB225" s="593"/>
      <c r="OAC225" s="593"/>
      <c r="OAD225" s="593"/>
      <c r="OAE225" s="593"/>
      <c r="OAF225" s="593"/>
      <c r="OAG225" s="593"/>
      <c r="OAH225" s="593"/>
      <c r="OAI225" s="593"/>
      <c r="OAJ225" s="593"/>
      <c r="OAK225" s="593"/>
      <c r="OAL225" s="593"/>
      <c r="OAM225" s="593"/>
      <c r="OAN225" s="593"/>
      <c r="OAO225" s="593"/>
      <c r="OAP225" s="593"/>
      <c r="OAQ225" s="593"/>
      <c r="OAR225" s="593"/>
      <c r="OAS225" s="593"/>
      <c r="OAT225" s="593"/>
      <c r="OAU225" s="593"/>
      <c r="OAV225" s="593"/>
      <c r="OAW225" s="593"/>
      <c r="OAX225" s="593"/>
      <c r="OAY225" s="593"/>
      <c r="OAZ225" s="593"/>
      <c r="OBA225" s="593"/>
      <c r="OBB225" s="593"/>
      <c r="OBC225" s="593"/>
      <c r="OBD225" s="593"/>
      <c r="OBE225" s="593"/>
      <c r="OBF225" s="593"/>
      <c r="OBG225" s="593"/>
      <c r="OBH225" s="593"/>
      <c r="OBI225" s="593"/>
      <c r="OBJ225" s="593"/>
      <c r="OBK225" s="593"/>
      <c r="OBL225" s="593"/>
      <c r="OBM225" s="593"/>
      <c r="OBN225" s="593"/>
      <c r="OBO225" s="593"/>
      <c r="OBP225" s="593"/>
      <c r="OBQ225" s="593"/>
      <c r="OBR225" s="593"/>
      <c r="OBS225" s="593"/>
      <c r="OBT225" s="593"/>
      <c r="OBU225" s="593"/>
      <c r="OBV225" s="593"/>
      <c r="OBW225" s="593"/>
      <c r="OBX225" s="593"/>
      <c r="OBY225" s="593"/>
      <c r="OBZ225" s="593"/>
      <c r="OCA225" s="593"/>
      <c r="OCB225" s="593"/>
      <c r="OCC225" s="593"/>
      <c r="OCD225" s="593"/>
      <c r="OCE225" s="593"/>
      <c r="OCF225" s="593"/>
      <c r="OCG225" s="593"/>
      <c r="OCH225" s="593"/>
      <c r="OCI225" s="593"/>
      <c r="OCJ225" s="593"/>
      <c r="OCK225" s="593"/>
      <c r="OCL225" s="593"/>
      <c r="OCM225" s="593"/>
      <c r="OCN225" s="593"/>
      <c r="OCO225" s="593"/>
      <c r="OCP225" s="593"/>
      <c r="OCQ225" s="593"/>
      <c r="OCR225" s="593"/>
      <c r="OCS225" s="593"/>
      <c r="OCT225" s="593"/>
      <c r="OCU225" s="593"/>
      <c r="OCV225" s="593"/>
      <c r="OCW225" s="593"/>
      <c r="OCX225" s="593"/>
      <c r="OCY225" s="593"/>
      <c r="OCZ225" s="593"/>
      <c r="ODA225" s="593"/>
      <c r="ODB225" s="593"/>
      <c r="ODC225" s="593"/>
      <c r="ODD225" s="593"/>
      <c r="ODE225" s="593"/>
      <c r="ODF225" s="593"/>
      <c r="ODG225" s="593"/>
      <c r="ODH225" s="593"/>
      <c r="ODI225" s="593"/>
      <c r="ODJ225" s="593"/>
      <c r="ODK225" s="593"/>
      <c r="ODL225" s="593"/>
      <c r="ODM225" s="593"/>
      <c r="ODN225" s="593"/>
      <c r="ODO225" s="593"/>
      <c r="ODP225" s="593"/>
      <c r="ODQ225" s="593"/>
      <c r="ODR225" s="593"/>
      <c r="ODS225" s="593"/>
      <c r="ODT225" s="593"/>
      <c r="ODU225" s="593"/>
      <c r="ODV225" s="593"/>
      <c r="ODW225" s="593"/>
      <c r="ODX225" s="593"/>
      <c r="ODY225" s="593"/>
      <c r="ODZ225" s="593"/>
      <c r="OEA225" s="593"/>
      <c r="OEB225" s="593"/>
      <c r="OEC225" s="593"/>
      <c r="OED225" s="593"/>
      <c r="OEE225" s="593"/>
      <c r="OEF225" s="593"/>
      <c r="OEG225" s="593"/>
      <c r="OEH225" s="593"/>
      <c r="OEI225" s="593"/>
      <c r="OEJ225" s="593"/>
      <c r="OEK225" s="593"/>
      <c r="OEL225" s="593"/>
      <c r="OEM225" s="593"/>
      <c r="OEN225" s="593"/>
      <c r="OEO225" s="593"/>
      <c r="OEP225" s="593"/>
      <c r="OEQ225" s="593"/>
      <c r="OER225" s="593"/>
      <c r="OES225" s="593"/>
      <c r="OET225" s="593"/>
      <c r="OEU225" s="593"/>
      <c r="OEV225" s="593"/>
      <c r="OEW225" s="593"/>
      <c r="OEX225" s="593"/>
      <c r="OEY225" s="593"/>
      <c r="OEZ225" s="593"/>
      <c r="OFA225" s="593"/>
      <c r="OFB225" s="593"/>
      <c r="OFC225" s="593"/>
      <c r="OFD225" s="593"/>
      <c r="OFE225" s="593"/>
      <c r="OFF225" s="593"/>
      <c r="OFG225" s="593"/>
      <c r="OFH225" s="593"/>
      <c r="OFI225" s="593"/>
      <c r="OFJ225" s="593"/>
      <c r="OFK225" s="593"/>
      <c r="OFL225" s="593"/>
      <c r="OFM225" s="593"/>
      <c r="OFN225" s="593"/>
      <c r="OFO225" s="593"/>
      <c r="OFP225" s="593"/>
      <c r="OFQ225" s="593"/>
      <c r="OFR225" s="593"/>
      <c r="OFS225" s="593"/>
      <c r="OFT225" s="593"/>
      <c r="OFU225" s="593"/>
      <c r="OFV225" s="593"/>
      <c r="OFW225" s="593"/>
      <c r="OFX225" s="593"/>
      <c r="OFY225" s="593"/>
      <c r="OFZ225" s="593"/>
      <c r="OGA225" s="593"/>
      <c r="OGB225" s="593"/>
      <c r="OGC225" s="593"/>
      <c r="OGD225" s="593"/>
      <c r="OGE225" s="593"/>
      <c r="OGF225" s="593"/>
      <c r="OGG225" s="593"/>
      <c r="OGH225" s="593"/>
      <c r="OGI225" s="593"/>
      <c r="OGJ225" s="593"/>
      <c r="OGK225" s="593"/>
      <c r="OGL225" s="593"/>
      <c r="OGM225" s="593"/>
      <c r="OGN225" s="593"/>
      <c r="OGO225" s="593"/>
      <c r="OGP225" s="593"/>
      <c r="OGQ225" s="593"/>
      <c r="OGR225" s="593"/>
      <c r="OGS225" s="593"/>
      <c r="OGT225" s="593"/>
      <c r="OGU225" s="593"/>
      <c r="OGV225" s="593"/>
      <c r="OGW225" s="593"/>
      <c r="OGX225" s="593"/>
      <c r="OGY225" s="593"/>
      <c r="OGZ225" s="593"/>
      <c r="OHA225" s="593"/>
      <c r="OHB225" s="593"/>
      <c r="OHC225" s="593"/>
      <c r="OHD225" s="593"/>
      <c r="OHE225" s="593"/>
      <c r="OHF225" s="593"/>
      <c r="OHG225" s="593"/>
      <c r="OHH225" s="593"/>
      <c r="OHI225" s="593"/>
      <c r="OHJ225" s="593"/>
      <c r="OHK225" s="593"/>
      <c r="OHL225" s="593"/>
      <c r="OHM225" s="593"/>
      <c r="OHN225" s="593"/>
      <c r="OHO225" s="593"/>
      <c r="OHP225" s="593"/>
      <c r="OHQ225" s="593"/>
      <c r="OHR225" s="593"/>
      <c r="OHS225" s="593"/>
      <c r="OHT225" s="593"/>
      <c r="OHU225" s="593"/>
      <c r="OHV225" s="593"/>
      <c r="OHW225" s="593"/>
      <c r="OHX225" s="593"/>
      <c r="OHY225" s="593"/>
      <c r="OHZ225" s="593"/>
      <c r="OIA225" s="593"/>
      <c r="OIB225" s="593"/>
      <c r="OIC225" s="593"/>
      <c r="OID225" s="593"/>
      <c r="OIE225" s="593"/>
      <c r="OIF225" s="593"/>
      <c r="OIG225" s="593"/>
      <c r="OIH225" s="593"/>
      <c r="OII225" s="593"/>
      <c r="OIJ225" s="593"/>
      <c r="OIK225" s="593"/>
      <c r="OIL225" s="593"/>
      <c r="OIM225" s="593"/>
      <c r="OIN225" s="593"/>
      <c r="OIO225" s="593"/>
      <c r="OIP225" s="593"/>
      <c r="OIQ225" s="593"/>
      <c r="OIR225" s="593"/>
      <c r="OIS225" s="593"/>
      <c r="OIT225" s="593"/>
      <c r="OIU225" s="593"/>
      <c r="OIV225" s="593"/>
      <c r="OIW225" s="593"/>
      <c r="OIX225" s="593"/>
      <c r="OIY225" s="593"/>
      <c r="OIZ225" s="593"/>
      <c r="OJA225" s="593"/>
      <c r="OJB225" s="593"/>
      <c r="OJC225" s="593"/>
      <c r="OJD225" s="593"/>
      <c r="OJE225" s="593"/>
      <c r="OJF225" s="593"/>
      <c r="OJG225" s="593"/>
      <c r="OJH225" s="593"/>
      <c r="OJI225" s="593"/>
      <c r="OJJ225" s="593"/>
      <c r="OJK225" s="593"/>
      <c r="OJL225" s="593"/>
      <c r="OJM225" s="593"/>
      <c r="OJN225" s="593"/>
      <c r="OJO225" s="593"/>
      <c r="OJP225" s="593"/>
      <c r="OJQ225" s="593"/>
      <c r="OJR225" s="593"/>
      <c r="OJS225" s="593"/>
      <c r="OJT225" s="593"/>
      <c r="OJU225" s="593"/>
      <c r="OJV225" s="593"/>
      <c r="OJW225" s="593"/>
      <c r="OJX225" s="593"/>
      <c r="OJY225" s="593"/>
      <c r="OJZ225" s="593"/>
      <c r="OKA225" s="593"/>
      <c r="OKB225" s="593"/>
      <c r="OKC225" s="593"/>
      <c r="OKD225" s="593"/>
      <c r="OKE225" s="593"/>
      <c r="OKF225" s="593"/>
      <c r="OKG225" s="593"/>
      <c r="OKH225" s="593"/>
      <c r="OKI225" s="593"/>
      <c r="OKJ225" s="593"/>
      <c r="OKK225" s="593"/>
      <c r="OKL225" s="593"/>
      <c r="OKM225" s="593"/>
      <c r="OKN225" s="593"/>
      <c r="OKO225" s="593"/>
      <c r="OKP225" s="593"/>
      <c r="OKQ225" s="593"/>
      <c r="OKR225" s="593"/>
      <c r="OKS225" s="593"/>
      <c r="OKT225" s="593"/>
      <c r="OKU225" s="593"/>
      <c r="OKV225" s="593"/>
      <c r="OKW225" s="593"/>
      <c r="OKX225" s="593"/>
      <c r="OKY225" s="593"/>
      <c r="OKZ225" s="593"/>
      <c r="OLA225" s="593"/>
      <c r="OLB225" s="593"/>
      <c r="OLC225" s="593"/>
      <c r="OLD225" s="593"/>
      <c r="OLE225" s="593"/>
      <c r="OLF225" s="593"/>
      <c r="OLG225" s="593"/>
      <c r="OLH225" s="593"/>
      <c r="OLI225" s="593"/>
      <c r="OLJ225" s="593"/>
      <c r="OLK225" s="593"/>
      <c r="OLL225" s="593"/>
      <c r="OLM225" s="593"/>
      <c r="OLN225" s="593"/>
      <c r="OLO225" s="593"/>
      <c r="OLP225" s="593"/>
      <c r="OLQ225" s="593"/>
      <c r="OLR225" s="593"/>
      <c r="OLS225" s="593"/>
      <c r="OLT225" s="593"/>
      <c r="OLU225" s="593"/>
      <c r="OLV225" s="593"/>
      <c r="OLW225" s="593"/>
      <c r="OLX225" s="593"/>
      <c r="OLY225" s="593"/>
      <c r="OLZ225" s="593"/>
      <c r="OMA225" s="593"/>
      <c r="OMB225" s="593"/>
      <c r="OMC225" s="593"/>
      <c r="OMD225" s="593"/>
      <c r="OME225" s="593"/>
      <c r="OMF225" s="593"/>
      <c r="OMG225" s="593"/>
      <c r="OMH225" s="593"/>
      <c r="OMI225" s="593"/>
      <c r="OMJ225" s="593"/>
      <c r="OMK225" s="593"/>
      <c r="OML225" s="593"/>
      <c r="OMM225" s="593"/>
      <c r="OMN225" s="593"/>
      <c r="OMO225" s="593"/>
      <c r="OMP225" s="593"/>
      <c r="OMQ225" s="593"/>
      <c r="OMR225" s="593"/>
      <c r="OMS225" s="593"/>
      <c r="OMT225" s="593"/>
      <c r="OMU225" s="593"/>
      <c r="OMV225" s="593"/>
      <c r="OMW225" s="593"/>
      <c r="OMX225" s="593"/>
      <c r="OMY225" s="593"/>
      <c r="OMZ225" s="593"/>
      <c r="ONA225" s="593"/>
      <c r="ONB225" s="593"/>
      <c r="ONC225" s="593"/>
      <c r="OND225" s="593"/>
      <c r="ONE225" s="593"/>
      <c r="ONF225" s="593"/>
      <c r="ONG225" s="593"/>
      <c r="ONH225" s="593"/>
      <c r="ONI225" s="593"/>
      <c r="ONJ225" s="593"/>
      <c r="ONK225" s="593"/>
      <c r="ONL225" s="593"/>
      <c r="ONM225" s="593"/>
      <c r="ONN225" s="593"/>
      <c r="ONO225" s="593"/>
      <c r="ONP225" s="593"/>
      <c r="ONQ225" s="593"/>
      <c r="ONR225" s="593"/>
      <c r="ONS225" s="593"/>
      <c r="ONT225" s="593"/>
      <c r="ONU225" s="593"/>
      <c r="ONV225" s="593"/>
      <c r="ONW225" s="593"/>
      <c r="ONX225" s="593"/>
      <c r="ONY225" s="593"/>
      <c r="ONZ225" s="593"/>
      <c r="OOA225" s="593"/>
      <c r="OOB225" s="593"/>
      <c r="OOC225" s="593"/>
      <c r="OOD225" s="593"/>
      <c r="OOE225" s="593"/>
      <c r="OOF225" s="593"/>
      <c r="OOG225" s="593"/>
      <c r="OOH225" s="593"/>
      <c r="OOI225" s="593"/>
      <c r="OOJ225" s="593"/>
      <c r="OOK225" s="593"/>
      <c r="OOL225" s="593"/>
      <c r="OOM225" s="593"/>
      <c r="OON225" s="593"/>
      <c r="OOO225" s="593"/>
      <c r="OOP225" s="593"/>
      <c r="OOQ225" s="593"/>
      <c r="OOR225" s="593"/>
      <c r="OOS225" s="593"/>
      <c r="OOT225" s="593"/>
      <c r="OOU225" s="593"/>
      <c r="OOV225" s="593"/>
      <c r="OOW225" s="593"/>
      <c r="OOX225" s="593"/>
      <c r="OOY225" s="593"/>
      <c r="OOZ225" s="593"/>
      <c r="OPA225" s="593"/>
      <c r="OPB225" s="593"/>
      <c r="OPC225" s="593"/>
      <c r="OPD225" s="593"/>
      <c r="OPE225" s="593"/>
      <c r="OPF225" s="593"/>
      <c r="OPG225" s="593"/>
      <c r="OPH225" s="593"/>
      <c r="OPI225" s="593"/>
      <c r="OPJ225" s="593"/>
      <c r="OPK225" s="593"/>
      <c r="OPL225" s="593"/>
      <c r="OPM225" s="593"/>
      <c r="OPN225" s="593"/>
      <c r="OPO225" s="593"/>
      <c r="OPP225" s="593"/>
      <c r="OPQ225" s="593"/>
      <c r="OPR225" s="593"/>
      <c r="OPS225" s="593"/>
      <c r="OPT225" s="593"/>
      <c r="OPU225" s="593"/>
      <c r="OPV225" s="593"/>
      <c r="OPW225" s="593"/>
      <c r="OPX225" s="593"/>
      <c r="OPY225" s="593"/>
      <c r="OPZ225" s="593"/>
      <c r="OQA225" s="593"/>
      <c r="OQB225" s="593"/>
      <c r="OQC225" s="593"/>
      <c r="OQD225" s="593"/>
      <c r="OQE225" s="593"/>
      <c r="OQF225" s="593"/>
      <c r="OQG225" s="593"/>
      <c r="OQH225" s="593"/>
      <c r="OQI225" s="593"/>
      <c r="OQJ225" s="593"/>
      <c r="OQK225" s="593"/>
      <c r="OQL225" s="593"/>
      <c r="OQM225" s="593"/>
      <c r="OQN225" s="593"/>
      <c r="OQO225" s="593"/>
      <c r="OQP225" s="593"/>
      <c r="OQQ225" s="593"/>
      <c r="OQR225" s="593"/>
      <c r="OQS225" s="593"/>
      <c r="OQT225" s="593"/>
      <c r="OQU225" s="593"/>
      <c r="OQV225" s="593"/>
      <c r="OQW225" s="593"/>
      <c r="OQX225" s="593"/>
      <c r="OQY225" s="593"/>
      <c r="OQZ225" s="593"/>
      <c r="ORA225" s="593"/>
      <c r="ORB225" s="593"/>
      <c r="ORC225" s="593"/>
      <c r="ORD225" s="593"/>
      <c r="ORE225" s="593"/>
      <c r="ORF225" s="593"/>
      <c r="ORG225" s="593"/>
      <c r="ORH225" s="593"/>
      <c r="ORI225" s="593"/>
      <c r="ORJ225" s="593"/>
      <c r="ORK225" s="593"/>
      <c r="ORL225" s="593"/>
      <c r="ORM225" s="593"/>
      <c r="ORN225" s="593"/>
      <c r="ORO225" s="593"/>
      <c r="ORP225" s="593"/>
      <c r="ORQ225" s="593"/>
      <c r="ORR225" s="593"/>
      <c r="ORS225" s="593"/>
      <c r="ORT225" s="593"/>
      <c r="ORU225" s="593"/>
      <c r="ORV225" s="593"/>
      <c r="ORW225" s="593"/>
      <c r="ORX225" s="593"/>
      <c r="ORY225" s="593"/>
      <c r="ORZ225" s="593"/>
      <c r="OSA225" s="593"/>
      <c r="OSB225" s="593"/>
      <c r="OSC225" s="593"/>
      <c r="OSD225" s="593"/>
      <c r="OSE225" s="593"/>
      <c r="OSF225" s="593"/>
      <c r="OSG225" s="593"/>
      <c r="OSH225" s="593"/>
      <c r="OSI225" s="593"/>
      <c r="OSJ225" s="593"/>
      <c r="OSK225" s="593"/>
      <c r="OSL225" s="593"/>
      <c r="OSM225" s="593"/>
      <c r="OSN225" s="593"/>
      <c r="OSO225" s="593"/>
      <c r="OSP225" s="593"/>
      <c r="OSQ225" s="593"/>
      <c r="OSR225" s="593"/>
      <c r="OSS225" s="593"/>
      <c r="OST225" s="593"/>
      <c r="OSU225" s="593"/>
      <c r="OSV225" s="593"/>
      <c r="OSW225" s="593"/>
      <c r="OSX225" s="593"/>
      <c r="OSY225" s="593"/>
      <c r="OSZ225" s="593"/>
      <c r="OTA225" s="593"/>
      <c r="OTB225" s="593"/>
      <c r="OTC225" s="593"/>
      <c r="OTD225" s="593"/>
      <c r="OTE225" s="593"/>
      <c r="OTF225" s="593"/>
      <c r="OTG225" s="593"/>
      <c r="OTH225" s="593"/>
      <c r="OTI225" s="593"/>
      <c r="OTJ225" s="593"/>
      <c r="OTK225" s="593"/>
      <c r="OTL225" s="593"/>
      <c r="OTM225" s="593"/>
      <c r="OTN225" s="593"/>
      <c r="OTO225" s="593"/>
      <c r="OTP225" s="593"/>
      <c r="OTQ225" s="593"/>
      <c r="OTR225" s="593"/>
      <c r="OTS225" s="593"/>
      <c r="OTT225" s="593"/>
      <c r="OTU225" s="593"/>
      <c r="OTV225" s="593"/>
      <c r="OTW225" s="593"/>
      <c r="OTX225" s="593"/>
      <c r="OTY225" s="593"/>
      <c r="OTZ225" s="593"/>
      <c r="OUA225" s="593"/>
      <c r="OUB225" s="593"/>
      <c r="OUC225" s="593"/>
      <c r="OUD225" s="593"/>
      <c r="OUE225" s="593"/>
      <c r="OUF225" s="593"/>
      <c r="OUG225" s="593"/>
      <c r="OUH225" s="593"/>
      <c r="OUI225" s="593"/>
      <c r="OUJ225" s="593"/>
      <c r="OUK225" s="593"/>
      <c r="OUL225" s="593"/>
      <c r="OUM225" s="593"/>
      <c r="OUN225" s="593"/>
      <c r="OUO225" s="593"/>
      <c r="OUP225" s="593"/>
      <c r="OUQ225" s="593"/>
      <c r="OUR225" s="593"/>
      <c r="OUS225" s="593"/>
      <c r="OUT225" s="593"/>
      <c r="OUU225" s="593"/>
      <c r="OUV225" s="593"/>
      <c r="OUW225" s="593"/>
      <c r="OUX225" s="593"/>
      <c r="OUY225" s="593"/>
      <c r="OUZ225" s="593"/>
      <c r="OVA225" s="593"/>
      <c r="OVB225" s="593"/>
      <c r="OVC225" s="593"/>
      <c r="OVD225" s="593"/>
      <c r="OVE225" s="593"/>
      <c r="OVF225" s="593"/>
      <c r="OVG225" s="593"/>
      <c r="OVH225" s="593"/>
      <c r="OVI225" s="593"/>
      <c r="OVJ225" s="593"/>
      <c r="OVK225" s="593"/>
      <c r="OVL225" s="593"/>
      <c r="OVM225" s="593"/>
      <c r="OVN225" s="593"/>
      <c r="OVO225" s="593"/>
      <c r="OVP225" s="593"/>
      <c r="OVQ225" s="593"/>
      <c r="OVR225" s="593"/>
      <c r="OVS225" s="593"/>
      <c r="OVT225" s="593"/>
      <c r="OVU225" s="593"/>
      <c r="OVV225" s="593"/>
      <c r="OVW225" s="593"/>
      <c r="OVX225" s="593"/>
      <c r="OVY225" s="593"/>
      <c r="OVZ225" s="593"/>
      <c r="OWA225" s="593"/>
      <c r="OWB225" s="593"/>
      <c r="OWC225" s="593"/>
      <c r="OWD225" s="593"/>
      <c r="OWE225" s="593"/>
      <c r="OWF225" s="593"/>
      <c r="OWG225" s="593"/>
      <c r="OWH225" s="593"/>
      <c r="OWI225" s="593"/>
      <c r="OWJ225" s="593"/>
      <c r="OWK225" s="593"/>
      <c r="OWL225" s="593"/>
      <c r="OWM225" s="593"/>
      <c r="OWN225" s="593"/>
      <c r="OWO225" s="593"/>
      <c r="OWP225" s="593"/>
      <c r="OWQ225" s="593"/>
      <c r="OWR225" s="593"/>
      <c r="OWS225" s="593"/>
      <c r="OWT225" s="593"/>
      <c r="OWU225" s="593"/>
      <c r="OWV225" s="593"/>
      <c r="OWW225" s="593"/>
      <c r="OWX225" s="593"/>
      <c r="OWY225" s="593"/>
      <c r="OWZ225" s="593"/>
      <c r="OXA225" s="593"/>
      <c r="OXB225" s="593"/>
      <c r="OXC225" s="593"/>
      <c r="OXD225" s="593"/>
      <c r="OXE225" s="593"/>
      <c r="OXF225" s="593"/>
      <c r="OXG225" s="593"/>
      <c r="OXH225" s="593"/>
      <c r="OXI225" s="593"/>
      <c r="OXJ225" s="593"/>
      <c r="OXK225" s="593"/>
      <c r="OXL225" s="593"/>
      <c r="OXM225" s="593"/>
      <c r="OXN225" s="593"/>
      <c r="OXO225" s="593"/>
      <c r="OXP225" s="593"/>
      <c r="OXQ225" s="593"/>
      <c r="OXR225" s="593"/>
      <c r="OXS225" s="593"/>
      <c r="OXT225" s="593"/>
      <c r="OXU225" s="593"/>
      <c r="OXV225" s="593"/>
      <c r="OXW225" s="593"/>
      <c r="OXX225" s="593"/>
      <c r="OXY225" s="593"/>
      <c r="OXZ225" s="593"/>
      <c r="OYA225" s="593"/>
      <c r="OYB225" s="593"/>
      <c r="OYC225" s="593"/>
      <c r="OYD225" s="593"/>
      <c r="OYE225" s="593"/>
      <c r="OYF225" s="593"/>
      <c r="OYG225" s="593"/>
      <c r="OYH225" s="593"/>
      <c r="OYI225" s="593"/>
      <c r="OYJ225" s="593"/>
      <c r="OYK225" s="593"/>
      <c r="OYL225" s="593"/>
      <c r="OYM225" s="593"/>
      <c r="OYN225" s="593"/>
      <c r="OYO225" s="593"/>
      <c r="OYP225" s="593"/>
      <c r="OYQ225" s="593"/>
      <c r="OYR225" s="593"/>
      <c r="OYS225" s="593"/>
      <c r="OYT225" s="593"/>
      <c r="OYU225" s="593"/>
      <c r="OYV225" s="593"/>
      <c r="OYW225" s="593"/>
      <c r="OYX225" s="593"/>
      <c r="OYY225" s="593"/>
      <c r="OYZ225" s="593"/>
      <c r="OZA225" s="593"/>
      <c r="OZB225" s="593"/>
      <c r="OZC225" s="593"/>
      <c r="OZD225" s="593"/>
      <c r="OZE225" s="593"/>
      <c r="OZF225" s="593"/>
      <c r="OZG225" s="593"/>
      <c r="OZH225" s="593"/>
      <c r="OZI225" s="593"/>
      <c r="OZJ225" s="593"/>
      <c r="OZK225" s="593"/>
      <c r="OZL225" s="593"/>
      <c r="OZM225" s="593"/>
      <c r="OZN225" s="593"/>
      <c r="OZO225" s="593"/>
      <c r="OZP225" s="593"/>
      <c r="OZQ225" s="593"/>
      <c r="OZR225" s="593"/>
      <c r="OZS225" s="593"/>
      <c r="OZT225" s="593"/>
      <c r="OZU225" s="593"/>
      <c r="OZV225" s="593"/>
      <c r="OZW225" s="593"/>
      <c r="OZX225" s="593"/>
      <c r="OZY225" s="593"/>
      <c r="OZZ225" s="593"/>
      <c r="PAA225" s="593"/>
      <c r="PAB225" s="593"/>
      <c r="PAC225" s="593"/>
      <c r="PAD225" s="593"/>
      <c r="PAE225" s="593"/>
      <c r="PAF225" s="593"/>
      <c r="PAG225" s="593"/>
      <c r="PAH225" s="593"/>
      <c r="PAI225" s="593"/>
      <c r="PAJ225" s="593"/>
      <c r="PAK225" s="593"/>
      <c r="PAL225" s="593"/>
      <c r="PAM225" s="593"/>
      <c r="PAN225" s="593"/>
      <c r="PAO225" s="593"/>
      <c r="PAP225" s="593"/>
      <c r="PAQ225" s="593"/>
      <c r="PAR225" s="593"/>
      <c r="PAS225" s="593"/>
      <c r="PAT225" s="593"/>
      <c r="PAU225" s="593"/>
      <c r="PAV225" s="593"/>
      <c r="PAW225" s="593"/>
      <c r="PAX225" s="593"/>
      <c r="PAY225" s="593"/>
      <c r="PAZ225" s="593"/>
      <c r="PBA225" s="593"/>
      <c r="PBB225" s="593"/>
      <c r="PBC225" s="593"/>
      <c r="PBD225" s="593"/>
      <c r="PBE225" s="593"/>
      <c r="PBF225" s="593"/>
      <c r="PBG225" s="593"/>
      <c r="PBH225" s="593"/>
      <c r="PBI225" s="593"/>
      <c r="PBJ225" s="593"/>
      <c r="PBK225" s="593"/>
      <c r="PBL225" s="593"/>
      <c r="PBM225" s="593"/>
      <c r="PBN225" s="593"/>
      <c r="PBO225" s="593"/>
      <c r="PBP225" s="593"/>
      <c r="PBQ225" s="593"/>
      <c r="PBR225" s="593"/>
      <c r="PBS225" s="593"/>
      <c r="PBT225" s="593"/>
      <c r="PBU225" s="593"/>
      <c r="PBV225" s="593"/>
      <c r="PBW225" s="593"/>
      <c r="PBX225" s="593"/>
      <c r="PBY225" s="593"/>
      <c r="PBZ225" s="593"/>
      <c r="PCA225" s="593"/>
      <c r="PCB225" s="593"/>
      <c r="PCC225" s="593"/>
      <c r="PCD225" s="593"/>
      <c r="PCE225" s="593"/>
      <c r="PCF225" s="593"/>
      <c r="PCG225" s="593"/>
      <c r="PCH225" s="593"/>
      <c r="PCI225" s="593"/>
      <c r="PCJ225" s="593"/>
      <c r="PCK225" s="593"/>
      <c r="PCL225" s="593"/>
      <c r="PCM225" s="593"/>
      <c r="PCN225" s="593"/>
      <c r="PCO225" s="593"/>
      <c r="PCP225" s="593"/>
      <c r="PCQ225" s="593"/>
      <c r="PCR225" s="593"/>
      <c r="PCS225" s="593"/>
      <c r="PCT225" s="593"/>
      <c r="PCU225" s="593"/>
      <c r="PCV225" s="593"/>
      <c r="PCW225" s="593"/>
      <c r="PCX225" s="593"/>
      <c r="PCY225" s="593"/>
      <c r="PCZ225" s="593"/>
      <c r="PDA225" s="593"/>
      <c r="PDB225" s="593"/>
      <c r="PDC225" s="593"/>
      <c r="PDD225" s="593"/>
      <c r="PDE225" s="593"/>
      <c r="PDF225" s="593"/>
      <c r="PDG225" s="593"/>
      <c r="PDH225" s="593"/>
      <c r="PDI225" s="593"/>
      <c r="PDJ225" s="593"/>
      <c r="PDK225" s="593"/>
      <c r="PDL225" s="593"/>
      <c r="PDM225" s="593"/>
      <c r="PDN225" s="593"/>
      <c r="PDO225" s="593"/>
      <c r="PDP225" s="593"/>
      <c r="PDQ225" s="593"/>
      <c r="PDR225" s="593"/>
      <c r="PDS225" s="593"/>
      <c r="PDT225" s="593"/>
      <c r="PDU225" s="593"/>
      <c r="PDV225" s="593"/>
      <c r="PDW225" s="593"/>
      <c r="PDX225" s="593"/>
      <c r="PDY225" s="593"/>
      <c r="PDZ225" s="593"/>
      <c r="PEA225" s="593"/>
      <c r="PEB225" s="593"/>
      <c r="PEC225" s="593"/>
      <c r="PED225" s="593"/>
      <c r="PEE225" s="593"/>
      <c r="PEF225" s="593"/>
      <c r="PEG225" s="593"/>
      <c r="PEH225" s="593"/>
      <c r="PEI225" s="593"/>
      <c r="PEJ225" s="593"/>
      <c r="PEK225" s="593"/>
      <c r="PEL225" s="593"/>
      <c r="PEM225" s="593"/>
      <c r="PEN225" s="593"/>
      <c r="PEO225" s="593"/>
      <c r="PEP225" s="593"/>
      <c r="PEQ225" s="593"/>
      <c r="PER225" s="593"/>
      <c r="PES225" s="593"/>
      <c r="PET225" s="593"/>
      <c r="PEU225" s="593"/>
      <c r="PEV225" s="593"/>
      <c r="PEW225" s="593"/>
      <c r="PEX225" s="593"/>
      <c r="PEY225" s="593"/>
      <c r="PEZ225" s="593"/>
      <c r="PFA225" s="593"/>
      <c r="PFB225" s="593"/>
      <c r="PFC225" s="593"/>
      <c r="PFD225" s="593"/>
      <c r="PFE225" s="593"/>
      <c r="PFF225" s="593"/>
      <c r="PFG225" s="593"/>
      <c r="PFH225" s="593"/>
      <c r="PFI225" s="593"/>
      <c r="PFJ225" s="593"/>
      <c r="PFK225" s="593"/>
      <c r="PFL225" s="593"/>
      <c r="PFM225" s="593"/>
      <c r="PFN225" s="593"/>
      <c r="PFO225" s="593"/>
      <c r="PFP225" s="593"/>
      <c r="PFQ225" s="593"/>
      <c r="PFR225" s="593"/>
      <c r="PFS225" s="593"/>
      <c r="PFT225" s="593"/>
      <c r="PFU225" s="593"/>
      <c r="PFV225" s="593"/>
      <c r="PFW225" s="593"/>
      <c r="PFX225" s="593"/>
      <c r="PFY225" s="593"/>
      <c r="PFZ225" s="593"/>
      <c r="PGA225" s="593"/>
      <c r="PGB225" s="593"/>
      <c r="PGC225" s="593"/>
      <c r="PGD225" s="593"/>
      <c r="PGE225" s="593"/>
      <c r="PGF225" s="593"/>
      <c r="PGG225" s="593"/>
      <c r="PGH225" s="593"/>
      <c r="PGI225" s="593"/>
      <c r="PGJ225" s="593"/>
      <c r="PGK225" s="593"/>
      <c r="PGL225" s="593"/>
      <c r="PGM225" s="593"/>
      <c r="PGN225" s="593"/>
      <c r="PGO225" s="593"/>
      <c r="PGP225" s="593"/>
      <c r="PGQ225" s="593"/>
      <c r="PGR225" s="593"/>
      <c r="PGS225" s="593"/>
      <c r="PGT225" s="593"/>
      <c r="PGU225" s="593"/>
      <c r="PGV225" s="593"/>
      <c r="PGW225" s="593"/>
      <c r="PGX225" s="593"/>
      <c r="PGY225" s="593"/>
      <c r="PGZ225" s="593"/>
      <c r="PHA225" s="593"/>
      <c r="PHB225" s="593"/>
      <c r="PHC225" s="593"/>
      <c r="PHD225" s="593"/>
      <c r="PHE225" s="593"/>
      <c r="PHF225" s="593"/>
      <c r="PHG225" s="593"/>
      <c r="PHH225" s="593"/>
      <c r="PHI225" s="593"/>
      <c r="PHJ225" s="593"/>
      <c r="PHK225" s="593"/>
      <c r="PHL225" s="593"/>
      <c r="PHM225" s="593"/>
      <c r="PHN225" s="593"/>
      <c r="PHO225" s="593"/>
      <c r="PHP225" s="593"/>
      <c r="PHQ225" s="593"/>
      <c r="PHR225" s="593"/>
      <c r="PHS225" s="593"/>
      <c r="PHT225" s="593"/>
      <c r="PHU225" s="593"/>
      <c r="PHV225" s="593"/>
      <c r="PHW225" s="593"/>
      <c r="PHX225" s="593"/>
      <c r="PHY225" s="593"/>
      <c r="PHZ225" s="593"/>
      <c r="PIA225" s="593"/>
      <c r="PIB225" s="593"/>
      <c r="PIC225" s="593"/>
      <c r="PID225" s="593"/>
      <c r="PIE225" s="593"/>
      <c r="PIF225" s="593"/>
      <c r="PIG225" s="593"/>
      <c r="PIH225" s="593"/>
      <c r="PII225" s="593"/>
      <c r="PIJ225" s="593"/>
      <c r="PIK225" s="593"/>
      <c r="PIL225" s="593"/>
      <c r="PIM225" s="593"/>
      <c r="PIN225" s="593"/>
      <c r="PIO225" s="593"/>
      <c r="PIP225" s="593"/>
      <c r="PIQ225" s="593"/>
      <c r="PIR225" s="593"/>
      <c r="PIS225" s="593"/>
      <c r="PIT225" s="593"/>
      <c r="PIU225" s="593"/>
      <c r="PIV225" s="593"/>
      <c r="PIW225" s="593"/>
      <c r="PIX225" s="593"/>
      <c r="PIY225" s="593"/>
      <c r="PIZ225" s="593"/>
      <c r="PJA225" s="593"/>
      <c r="PJB225" s="593"/>
      <c r="PJC225" s="593"/>
      <c r="PJD225" s="593"/>
      <c r="PJE225" s="593"/>
      <c r="PJF225" s="593"/>
      <c r="PJG225" s="593"/>
      <c r="PJH225" s="593"/>
      <c r="PJI225" s="593"/>
      <c r="PJJ225" s="593"/>
      <c r="PJK225" s="593"/>
      <c r="PJL225" s="593"/>
      <c r="PJM225" s="593"/>
      <c r="PJN225" s="593"/>
      <c r="PJO225" s="593"/>
      <c r="PJP225" s="593"/>
      <c r="PJQ225" s="593"/>
      <c r="PJR225" s="593"/>
      <c r="PJS225" s="593"/>
      <c r="PJT225" s="593"/>
      <c r="PJU225" s="593"/>
      <c r="PJV225" s="593"/>
      <c r="PJW225" s="593"/>
      <c r="PJX225" s="593"/>
      <c r="PJY225" s="593"/>
      <c r="PJZ225" s="593"/>
      <c r="PKA225" s="593"/>
      <c r="PKB225" s="593"/>
      <c r="PKC225" s="593"/>
      <c r="PKD225" s="593"/>
      <c r="PKE225" s="593"/>
      <c r="PKF225" s="593"/>
      <c r="PKG225" s="593"/>
      <c r="PKH225" s="593"/>
      <c r="PKI225" s="593"/>
      <c r="PKJ225" s="593"/>
      <c r="PKK225" s="593"/>
      <c r="PKL225" s="593"/>
      <c r="PKM225" s="593"/>
      <c r="PKN225" s="593"/>
      <c r="PKO225" s="593"/>
      <c r="PKP225" s="593"/>
      <c r="PKQ225" s="593"/>
      <c r="PKR225" s="593"/>
      <c r="PKS225" s="593"/>
      <c r="PKT225" s="593"/>
      <c r="PKU225" s="593"/>
      <c r="PKV225" s="593"/>
      <c r="PKW225" s="593"/>
      <c r="PKX225" s="593"/>
      <c r="PKY225" s="593"/>
      <c r="PKZ225" s="593"/>
      <c r="PLA225" s="593"/>
      <c r="PLB225" s="593"/>
      <c r="PLC225" s="593"/>
      <c r="PLD225" s="593"/>
      <c r="PLE225" s="593"/>
      <c r="PLF225" s="593"/>
      <c r="PLG225" s="593"/>
      <c r="PLH225" s="593"/>
      <c r="PLI225" s="593"/>
      <c r="PLJ225" s="593"/>
      <c r="PLK225" s="593"/>
      <c r="PLL225" s="593"/>
      <c r="PLM225" s="593"/>
      <c r="PLN225" s="593"/>
      <c r="PLO225" s="593"/>
      <c r="PLP225" s="593"/>
      <c r="PLQ225" s="593"/>
      <c r="PLR225" s="593"/>
      <c r="PLS225" s="593"/>
      <c r="PLT225" s="593"/>
      <c r="PLU225" s="593"/>
      <c r="PLV225" s="593"/>
      <c r="PLW225" s="593"/>
      <c r="PLX225" s="593"/>
      <c r="PLY225" s="593"/>
      <c r="PLZ225" s="593"/>
      <c r="PMA225" s="593"/>
      <c r="PMB225" s="593"/>
      <c r="PMC225" s="593"/>
      <c r="PMD225" s="593"/>
      <c r="PME225" s="593"/>
      <c r="PMF225" s="593"/>
      <c r="PMG225" s="593"/>
      <c r="PMH225" s="593"/>
      <c r="PMI225" s="593"/>
      <c r="PMJ225" s="593"/>
      <c r="PMK225" s="593"/>
      <c r="PML225" s="593"/>
      <c r="PMM225" s="593"/>
      <c r="PMN225" s="593"/>
      <c r="PMO225" s="593"/>
      <c r="PMP225" s="593"/>
      <c r="PMQ225" s="593"/>
      <c r="PMR225" s="593"/>
      <c r="PMS225" s="593"/>
      <c r="PMT225" s="593"/>
      <c r="PMU225" s="593"/>
      <c r="PMV225" s="593"/>
      <c r="PMW225" s="593"/>
      <c r="PMX225" s="593"/>
      <c r="PMY225" s="593"/>
      <c r="PMZ225" s="593"/>
      <c r="PNA225" s="593"/>
      <c r="PNB225" s="593"/>
      <c r="PNC225" s="593"/>
      <c r="PND225" s="593"/>
      <c r="PNE225" s="593"/>
      <c r="PNF225" s="593"/>
      <c r="PNG225" s="593"/>
      <c r="PNH225" s="593"/>
      <c r="PNI225" s="593"/>
      <c r="PNJ225" s="593"/>
      <c r="PNK225" s="593"/>
      <c r="PNL225" s="593"/>
      <c r="PNM225" s="593"/>
      <c r="PNN225" s="593"/>
      <c r="PNO225" s="593"/>
      <c r="PNP225" s="593"/>
      <c r="PNQ225" s="593"/>
      <c r="PNR225" s="593"/>
      <c r="PNS225" s="593"/>
      <c r="PNT225" s="593"/>
      <c r="PNU225" s="593"/>
      <c r="PNV225" s="593"/>
      <c r="PNW225" s="593"/>
      <c r="PNX225" s="593"/>
      <c r="PNY225" s="593"/>
      <c r="PNZ225" s="593"/>
      <c r="POA225" s="593"/>
      <c r="POB225" s="593"/>
      <c r="POC225" s="593"/>
      <c r="POD225" s="593"/>
      <c r="POE225" s="593"/>
      <c r="POF225" s="593"/>
      <c r="POG225" s="593"/>
      <c r="POH225" s="593"/>
      <c r="POI225" s="593"/>
      <c r="POJ225" s="593"/>
      <c r="POK225" s="593"/>
      <c r="POL225" s="593"/>
      <c r="POM225" s="593"/>
      <c r="PON225" s="593"/>
      <c r="POO225" s="593"/>
      <c r="POP225" s="593"/>
      <c r="POQ225" s="593"/>
      <c r="POR225" s="593"/>
      <c r="POS225" s="593"/>
      <c r="POT225" s="593"/>
      <c r="POU225" s="593"/>
      <c r="POV225" s="593"/>
      <c r="POW225" s="593"/>
      <c r="POX225" s="593"/>
      <c r="POY225" s="593"/>
      <c r="POZ225" s="593"/>
      <c r="PPA225" s="593"/>
      <c r="PPB225" s="593"/>
      <c r="PPC225" s="593"/>
      <c r="PPD225" s="593"/>
      <c r="PPE225" s="593"/>
      <c r="PPF225" s="593"/>
      <c r="PPG225" s="593"/>
      <c r="PPH225" s="593"/>
      <c r="PPI225" s="593"/>
      <c r="PPJ225" s="593"/>
      <c r="PPK225" s="593"/>
      <c r="PPL225" s="593"/>
      <c r="PPM225" s="593"/>
      <c r="PPN225" s="593"/>
      <c r="PPO225" s="593"/>
      <c r="PPP225" s="593"/>
      <c r="PPQ225" s="593"/>
      <c r="PPR225" s="593"/>
      <c r="PPS225" s="593"/>
      <c r="PPT225" s="593"/>
      <c r="PPU225" s="593"/>
      <c r="PPV225" s="593"/>
      <c r="PPW225" s="593"/>
      <c r="PPX225" s="593"/>
      <c r="PPY225" s="593"/>
      <c r="PPZ225" s="593"/>
      <c r="PQA225" s="593"/>
      <c r="PQB225" s="593"/>
      <c r="PQC225" s="593"/>
      <c r="PQD225" s="593"/>
      <c r="PQE225" s="593"/>
      <c r="PQF225" s="593"/>
      <c r="PQG225" s="593"/>
      <c r="PQH225" s="593"/>
      <c r="PQI225" s="593"/>
      <c r="PQJ225" s="593"/>
      <c r="PQK225" s="593"/>
      <c r="PQL225" s="593"/>
      <c r="PQM225" s="593"/>
      <c r="PQN225" s="593"/>
      <c r="PQO225" s="593"/>
      <c r="PQP225" s="593"/>
      <c r="PQQ225" s="593"/>
      <c r="PQR225" s="593"/>
      <c r="PQS225" s="593"/>
      <c r="PQT225" s="593"/>
      <c r="PQU225" s="593"/>
      <c r="PQV225" s="593"/>
      <c r="PQW225" s="593"/>
      <c r="PQX225" s="593"/>
      <c r="PQY225" s="593"/>
      <c r="PQZ225" s="593"/>
      <c r="PRA225" s="593"/>
      <c r="PRB225" s="593"/>
      <c r="PRC225" s="593"/>
      <c r="PRD225" s="593"/>
      <c r="PRE225" s="593"/>
      <c r="PRF225" s="593"/>
      <c r="PRG225" s="593"/>
      <c r="PRH225" s="593"/>
      <c r="PRI225" s="593"/>
      <c r="PRJ225" s="593"/>
      <c r="PRK225" s="593"/>
      <c r="PRL225" s="593"/>
      <c r="PRM225" s="593"/>
      <c r="PRN225" s="593"/>
      <c r="PRO225" s="593"/>
      <c r="PRP225" s="593"/>
      <c r="PRQ225" s="593"/>
      <c r="PRR225" s="593"/>
      <c r="PRS225" s="593"/>
      <c r="PRT225" s="593"/>
      <c r="PRU225" s="593"/>
      <c r="PRV225" s="593"/>
      <c r="PRW225" s="593"/>
      <c r="PRX225" s="593"/>
      <c r="PRY225" s="593"/>
      <c r="PRZ225" s="593"/>
      <c r="PSA225" s="593"/>
      <c r="PSB225" s="593"/>
      <c r="PSC225" s="593"/>
      <c r="PSD225" s="593"/>
      <c r="PSE225" s="593"/>
      <c r="PSF225" s="593"/>
      <c r="PSG225" s="593"/>
      <c r="PSH225" s="593"/>
      <c r="PSI225" s="593"/>
      <c r="PSJ225" s="593"/>
      <c r="PSK225" s="593"/>
      <c r="PSL225" s="593"/>
      <c r="PSM225" s="593"/>
      <c r="PSN225" s="593"/>
      <c r="PSO225" s="593"/>
      <c r="PSP225" s="593"/>
      <c r="PSQ225" s="593"/>
      <c r="PSR225" s="593"/>
      <c r="PSS225" s="593"/>
      <c r="PST225" s="593"/>
      <c r="PSU225" s="593"/>
      <c r="PSV225" s="593"/>
      <c r="PSW225" s="593"/>
      <c r="PSX225" s="593"/>
      <c r="PSY225" s="593"/>
      <c r="PSZ225" s="593"/>
      <c r="PTA225" s="593"/>
      <c r="PTB225" s="593"/>
      <c r="PTC225" s="593"/>
      <c r="PTD225" s="593"/>
      <c r="PTE225" s="593"/>
      <c r="PTF225" s="593"/>
      <c r="PTG225" s="593"/>
      <c r="PTH225" s="593"/>
      <c r="PTI225" s="593"/>
      <c r="PTJ225" s="593"/>
      <c r="PTK225" s="593"/>
      <c r="PTL225" s="593"/>
      <c r="PTM225" s="593"/>
      <c r="PTN225" s="593"/>
      <c r="PTO225" s="593"/>
      <c r="PTP225" s="593"/>
      <c r="PTQ225" s="593"/>
      <c r="PTR225" s="593"/>
      <c r="PTS225" s="593"/>
      <c r="PTT225" s="593"/>
      <c r="PTU225" s="593"/>
      <c r="PTV225" s="593"/>
      <c r="PTW225" s="593"/>
      <c r="PTX225" s="593"/>
      <c r="PTY225" s="593"/>
      <c r="PTZ225" s="593"/>
      <c r="PUA225" s="593"/>
      <c r="PUB225" s="593"/>
      <c r="PUC225" s="593"/>
      <c r="PUD225" s="593"/>
      <c r="PUE225" s="593"/>
      <c r="PUF225" s="593"/>
      <c r="PUG225" s="593"/>
      <c r="PUH225" s="593"/>
      <c r="PUI225" s="593"/>
      <c r="PUJ225" s="593"/>
      <c r="PUK225" s="593"/>
      <c r="PUL225" s="593"/>
      <c r="PUM225" s="593"/>
      <c r="PUN225" s="593"/>
      <c r="PUO225" s="593"/>
      <c r="PUP225" s="593"/>
      <c r="PUQ225" s="593"/>
      <c r="PUR225" s="593"/>
      <c r="PUS225" s="593"/>
      <c r="PUT225" s="593"/>
      <c r="PUU225" s="593"/>
      <c r="PUV225" s="593"/>
      <c r="PUW225" s="593"/>
      <c r="PUX225" s="593"/>
      <c r="PUY225" s="593"/>
      <c r="PUZ225" s="593"/>
      <c r="PVA225" s="593"/>
      <c r="PVB225" s="593"/>
      <c r="PVC225" s="593"/>
      <c r="PVD225" s="593"/>
      <c r="PVE225" s="593"/>
      <c r="PVF225" s="593"/>
      <c r="PVG225" s="593"/>
      <c r="PVH225" s="593"/>
      <c r="PVI225" s="593"/>
      <c r="PVJ225" s="593"/>
      <c r="PVK225" s="593"/>
      <c r="PVL225" s="593"/>
      <c r="PVM225" s="593"/>
      <c r="PVN225" s="593"/>
      <c r="PVO225" s="593"/>
      <c r="PVP225" s="593"/>
      <c r="PVQ225" s="593"/>
      <c r="PVR225" s="593"/>
      <c r="PVS225" s="593"/>
      <c r="PVT225" s="593"/>
      <c r="PVU225" s="593"/>
      <c r="PVV225" s="593"/>
      <c r="PVW225" s="593"/>
      <c r="PVX225" s="593"/>
      <c r="PVY225" s="593"/>
      <c r="PVZ225" s="593"/>
      <c r="PWA225" s="593"/>
      <c r="PWB225" s="593"/>
      <c r="PWC225" s="593"/>
      <c r="PWD225" s="593"/>
      <c r="PWE225" s="593"/>
      <c r="PWF225" s="593"/>
      <c r="PWG225" s="593"/>
      <c r="PWH225" s="593"/>
      <c r="PWI225" s="593"/>
      <c r="PWJ225" s="593"/>
      <c r="PWK225" s="593"/>
      <c r="PWL225" s="593"/>
      <c r="PWM225" s="593"/>
      <c r="PWN225" s="593"/>
      <c r="PWO225" s="593"/>
      <c r="PWP225" s="593"/>
      <c r="PWQ225" s="593"/>
      <c r="PWR225" s="593"/>
      <c r="PWS225" s="593"/>
      <c r="PWT225" s="593"/>
      <c r="PWU225" s="593"/>
      <c r="PWV225" s="593"/>
      <c r="PWW225" s="593"/>
      <c r="PWX225" s="593"/>
      <c r="PWY225" s="593"/>
      <c r="PWZ225" s="593"/>
      <c r="PXA225" s="593"/>
      <c r="PXB225" s="593"/>
      <c r="PXC225" s="593"/>
      <c r="PXD225" s="593"/>
      <c r="PXE225" s="593"/>
      <c r="PXF225" s="593"/>
      <c r="PXG225" s="593"/>
      <c r="PXH225" s="593"/>
      <c r="PXI225" s="593"/>
      <c r="PXJ225" s="593"/>
      <c r="PXK225" s="593"/>
      <c r="PXL225" s="593"/>
      <c r="PXM225" s="593"/>
      <c r="PXN225" s="593"/>
      <c r="PXO225" s="593"/>
      <c r="PXP225" s="593"/>
      <c r="PXQ225" s="593"/>
      <c r="PXR225" s="593"/>
      <c r="PXS225" s="593"/>
      <c r="PXT225" s="593"/>
      <c r="PXU225" s="593"/>
      <c r="PXV225" s="593"/>
      <c r="PXW225" s="593"/>
      <c r="PXX225" s="593"/>
      <c r="PXY225" s="593"/>
      <c r="PXZ225" s="593"/>
      <c r="PYA225" s="593"/>
      <c r="PYB225" s="593"/>
      <c r="PYC225" s="593"/>
      <c r="PYD225" s="593"/>
      <c r="PYE225" s="593"/>
      <c r="PYF225" s="593"/>
      <c r="PYG225" s="593"/>
      <c r="PYH225" s="593"/>
      <c r="PYI225" s="593"/>
      <c r="PYJ225" s="593"/>
      <c r="PYK225" s="593"/>
      <c r="PYL225" s="593"/>
      <c r="PYM225" s="593"/>
      <c r="PYN225" s="593"/>
      <c r="PYO225" s="593"/>
      <c r="PYP225" s="593"/>
      <c r="PYQ225" s="593"/>
      <c r="PYR225" s="593"/>
      <c r="PYS225" s="593"/>
      <c r="PYT225" s="593"/>
      <c r="PYU225" s="593"/>
      <c r="PYV225" s="593"/>
      <c r="PYW225" s="593"/>
      <c r="PYX225" s="593"/>
      <c r="PYY225" s="593"/>
      <c r="PYZ225" s="593"/>
      <c r="PZA225" s="593"/>
      <c r="PZB225" s="593"/>
      <c r="PZC225" s="593"/>
      <c r="PZD225" s="593"/>
      <c r="PZE225" s="593"/>
      <c r="PZF225" s="593"/>
      <c r="PZG225" s="593"/>
      <c r="PZH225" s="593"/>
      <c r="PZI225" s="593"/>
      <c r="PZJ225" s="593"/>
      <c r="PZK225" s="593"/>
      <c r="PZL225" s="593"/>
      <c r="PZM225" s="593"/>
      <c r="PZN225" s="593"/>
      <c r="PZO225" s="593"/>
      <c r="PZP225" s="593"/>
      <c r="PZQ225" s="593"/>
      <c r="PZR225" s="593"/>
      <c r="PZS225" s="593"/>
      <c r="PZT225" s="593"/>
      <c r="PZU225" s="593"/>
      <c r="PZV225" s="593"/>
      <c r="PZW225" s="593"/>
      <c r="PZX225" s="593"/>
      <c r="PZY225" s="593"/>
      <c r="PZZ225" s="593"/>
      <c r="QAA225" s="593"/>
      <c r="QAB225" s="593"/>
      <c r="QAC225" s="593"/>
      <c r="QAD225" s="593"/>
      <c r="QAE225" s="593"/>
      <c r="QAF225" s="593"/>
      <c r="QAG225" s="593"/>
      <c r="QAH225" s="593"/>
      <c r="QAI225" s="593"/>
      <c r="QAJ225" s="593"/>
      <c r="QAK225" s="593"/>
      <c r="QAL225" s="593"/>
      <c r="QAM225" s="593"/>
      <c r="QAN225" s="593"/>
      <c r="QAO225" s="593"/>
      <c r="QAP225" s="593"/>
      <c r="QAQ225" s="593"/>
      <c r="QAR225" s="593"/>
      <c r="QAS225" s="593"/>
      <c r="QAT225" s="593"/>
      <c r="QAU225" s="593"/>
      <c r="QAV225" s="593"/>
      <c r="QAW225" s="593"/>
      <c r="QAX225" s="593"/>
      <c r="QAY225" s="593"/>
      <c r="QAZ225" s="593"/>
      <c r="QBA225" s="593"/>
      <c r="QBB225" s="593"/>
      <c r="QBC225" s="593"/>
      <c r="QBD225" s="593"/>
      <c r="QBE225" s="593"/>
      <c r="QBF225" s="593"/>
      <c r="QBG225" s="593"/>
      <c r="QBH225" s="593"/>
      <c r="QBI225" s="593"/>
      <c r="QBJ225" s="593"/>
      <c r="QBK225" s="593"/>
      <c r="QBL225" s="593"/>
      <c r="QBM225" s="593"/>
      <c r="QBN225" s="593"/>
      <c r="QBO225" s="593"/>
      <c r="QBP225" s="593"/>
      <c r="QBQ225" s="593"/>
      <c r="QBR225" s="593"/>
      <c r="QBS225" s="593"/>
      <c r="QBT225" s="593"/>
      <c r="QBU225" s="593"/>
      <c r="QBV225" s="593"/>
      <c r="QBW225" s="593"/>
      <c r="QBX225" s="593"/>
      <c r="QBY225" s="593"/>
      <c r="QBZ225" s="593"/>
      <c r="QCA225" s="593"/>
      <c r="QCB225" s="593"/>
      <c r="QCC225" s="593"/>
      <c r="QCD225" s="593"/>
      <c r="QCE225" s="593"/>
      <c r="QCF225" s="593"/>
      <c r="QCG225" s="593"/>
      <c r="QCH225" s="593"/>
      <c r="QCI225" s="593"/>
      <c r="QCJ225" s="593"/>
      <c r="QCK225" s="593"/>
      <c r="QCL225" s="593"/>
      <c r="QCM225" s="593"/>
      <c r="QCN225" s="593"/>
      <c r="QCO225" s="593"/>
      <c r="QCP225" s="593"/>
      <c r="QCQ225" s="593"/>
      <c r="QCR225" s="593"/>
      <c r="QCS225" s="593"/>
      <c r="QCT225" s="593"/>
      <c r="QCU225" s="593"/>
      <c r="QCV225" s="593"/>
      <c r="QCW225" s="593"/>
      <c r="QCX225" s="593"/>
      <c r="QCY225" s="593"/>
      <c r="QCZ225" s="593"/>
      <c r="QDA225" s="593"/>
      <c r="QDB225" s="593"/>
      <c r="QDC225" s="593"/>
      <c r="QDD225" s="593"/>
      <c r="QDE225" s="593"/>
      <c r="QDF225" s="593"/>
      <c r="QDG225" s="593"/>
      <c r="QDH225" s="593"/>
      <c r="QDI225" s="593"/>
      <c r="QDJ225" s="593"/>
      <c r="QDK225" s="593"/>
      <c r="QDL225" s="593"/>
      <c r="QDM225" s="593"/>
      <c r="QDN225" s="593"/>
      <c r="QDO225" s="593"/>
      <c r="QDP225" s="593"/>
      <c r="QDQ225" s="593"/>
      <c r="QDR225" s="593"/>
      <c r="QDS225" s="593"/>
      <c r="QDT225" s="593"/>
      <c r="QDU225" s="593"/>
      <c r="QDV225" s="593"/>
      <c r="QDW225" s="593"/>
      <c r="QDX225" s="593"/>
      <c r="QDY225" s="593"/>
      <c r="QDZ225" s="593"/>
      <c r="QEA225" s="593"/>
      <c r="QEB225" s="593"/>
      <c r="QEC225" s="593"/>
      <c r="QED225" s="593"/>
      <c r="QEE225" s="593"/>
      <c r="QEF225" s="593"/>
      <c r="QEG225" s="593"/>
      <c r="QEH225" s="593"/>
      <c r="QEI225" s="593"/>
      <c r="QEJ225" s="593"/>
      <c r="QEK225" s="593"/>
      <c r="QEL225" s="593"/>
      <c r="QEM225" s="593"/>
      <c r="QEN225" s="593"/>
      <c r="QEO225" s="593"/>
      <c r="QEP225" s="593"/>
      <c r="QEQ225" s="593"/>
      <c r="QER225" s="593"/>
      <c r="QES225" s="593"/>
      <c r="QET225" s="593"/>
      <c r="QEU225" s="593"/>
      <c r="QEV225" s="593"/>
      <c r="QEW225" s="593"/>
      <c r="QEX225" s="593"/>
      <c r="QEY225" s="593"/>
      <c r="QEZ225" s="593"/>
      <c r="QFA225" s="593"/>
      <c r="QFB225" s="593"/>
      <c r="QFC225" s="593"/>
      <c r="QFD225" s="593"/>
      <c r="QFE225" s="593"/>
      <c r="QFF225" s="593"/>
      <c r="QFG225" s="593"/>
      <c r="QFH225" s="593"/>
      <c r="QFI225" s="593"/>
      <c r="QFJ225" s="593"/>
      <c r="QFK225" s="593"/>
      <c r="QFL225" s="593"/>
      <c r="QFM225" s="593"/>
      <c r="QFN225" s="593"/>
      <c r="QFO225" s="593"/>
      <c r="QFP225" s="593"/>
      <c r="QFQ225" s="593"/>
      <c r="QFR225" s="593"/>
      <c r="QFS225" s="593"/>
      <c r="QFT225" s="593"/>
      <c r="QFU225" s="593"/>
      <c r="QFV225" s="593"/>
      <c r="QFW225" s="593"/>
      <c r="QFX225" s="593"/>
      <c r="QFY225" s="593"/>
      <c r="QFZ225" s="593"/>
      <c r="QGA225" s="593"/>
      <c r="QGB225" s="593"/>
      <c r="QGC225" s="593"/>
      <c r="QGD225" s="593"/>
      <c r="QGE225" s="593"/>
      <c r="QGF225" s="593"/>
      <c r="QGG225" s="593"/>
      <c r="QGH225" s="593"/>
      <c r="QGI225" s="593"/>
      <c r="QGJ225" s="593"/>
      <c r="QGK225" s="593"/>
      <c r="QGL225" s="593"/>
      <c r="QGM225" s="593"/>
      <c r="QGN225" s="593"/>
      <c r="QGO225" s="593"/>
      <c r="QGP225" s="593"/>
      <c r="QGQ225" s="593"/>
      <c r="QGR225" s="593"/>
      <c r="QGS225" s="593"/>
      <c r="QGT225" s="593"/>
      <c r="QGU225" s="593"/>
      <c r="QGV225" s="593"/>
      <c r="QGW225" s="593"/>
      <c r="QGX225" s="593"/>
      <c r="QGY225" s="593"/>
      <c r="QGZ225" s="593"/>
      <c r="QHA225" s="593"/>
      <c r="QHB225" s="593"/>
      <c r="QHC225" s="593"/>
      <c r="QHD225" s="593"/>
      <c r="QHE225" s="593"/>
      <c r="QHF225" s="593"/>
      <c r="QHG225" s="593"/>
      <c r="QHH225" s="593"/>
      <c r="QHI225" s="593"/>
      <c r="QHJ225" s="593"/>
      <c r="QHK225" s="593"/>
      <c r="QHL225" s="593"/>
      <c r="QHM225" s="593"/>
      <c r="QHN225" s="593"/>
      <c r="QHO225" s="593"/>
      <c r="QHP225" s="593"/>
      <c r="QHQ225" s="593"/>
      <c r="QHR225" s="593"/>
      <c r="QHS225" s="593"/>
      <c r="QHT225" s="593"/>
      <c r="QHU225" s="593"/>
      <c r="QHV225" s="593"/>
      <c r="QHW225" s="593"/>
      <c r="QHX225" s="593"/>
      <c r="QHY225" s="593"/>
      <c r="QHZ225" s="593"/>
      <c r="QIA225" s="593"/>
      <c r="QIB225" s="593"/>
      <c r="QIC225" s="593"/>
      <c r="QID225" s="593"/>
      <c r="QIE225" s="593"/>
      <c r="QIF225" s="593"/>
      <c r="QIG225" s="593"/>
      <c r="QIH225" s="593"/>
      <c r="QII225" s="593"/>
      <c r="QIJ225" s="593"/>
      <c r="QIK225" s="593"/>
      <c r="QIL225" s="593"/>
      <c r="QIM225" s="593"/>
      <c r="QIN225" s="593"/>
      <c r="QIO225" s="593"/>
      <c r="QIP225" s="593"/>
      <c r="QIQ225" s="593"/>
      <c r="QIR225" s="593"/>
      <c r="QIS225" s="593"/>
      <c r="QIT225" s="593"/>
      <c r="QIU225" s="593"/>
      <c r="QIV225" s="593"/>
      <c r="QIW225" s="593"/>
      <c r="QIX225" s="593"/>
      <c r="QIY225" s="593"/>
      <c r="QIZ225" s="593"/>
      <c r="QJA225" s="593"/>
      <c r="QJB225" s="593"/>
      <c r="QJC225" s="593"/>
      <c r="QJD225" s="593"/>
      <c r="QJE225" s="593"/>
      <c r="QJF225" s="593"/>
      <c r="QJG225" s="593"/>
      <c r="QJH225" s="593"/>
      <c r="QJI225" s="593"/>
      <c r="QJJ225" s="593"/>
      <c r="QJK225" s="593"/>
      <c r="QJL225" s="593"/>
      <c r="QJM225" s="593"/>
      <c r="QJN225" s="593"/>
      <c r="QJO225" s="593"/>
      <c r="QJP225" s="593"/>
      <c r="QJQ225" s="593"/>
      <c r="QJR225" s="593"/>
      <c r="QJS225" s="593"/>
      <c r="QJT225" s="593"/>
      <c r="QJU225" s="593"/>
      <c r="QJV225" s="593"/>
      <c r="QJW225" s="593"/>
      <c r="QJX225" s="593"/>
      <c r="QJY225" s="593"/>
      <c r="QJZ225" s="593"/>
      <c r="QKA225" s="593"/>
      <c r="QKB225" s="593"/>
      <c r="QKC225" s="593"/>
      <c r="QKD225" s="593"/>
      <c r="QKE225" s="593"/>
      <c r="QKF225" s="593"/>
      <c r="QKG225" s="593"/>
      <c r="QKH225" s="593"/>
      <c r="QKI225" s="593"/>
      <c r="QKJ225" s="593"/>
      <c r="QKK225" s="593"/>
      <c r="QKL225" s="593"/>
      <c r="QKM225" s="593"/>
      <c r="QKN225" s="593"/>
      <c r="QKO225" s="593"/>
      <c r="QKP225" s="593"/>
      <c r="QKQ225" s="593"/>
      <c r="QKR225" s="593"/>
      <c r="QKS225" s="593"/>
      <c r="QKT225" s="593"/>
      <c r="QKU225" s="593"/>
      <c r="QKV225" s="593"/>
      <c r="QKW225" s="593"/>
      <c r="QKX225" s="593"/>
      <c r="QKY225" s="593"/>
      <c r="QKZ225" s="593"/>
      <c r="QLA225" s="593"/>
      <c r="QLB225" s="593"/>
      <c r="QLC225" s="593"/>
      <c r="QLD225" s="593"/>
      <c r="QLE225" s="593"/>
      <c r="QLF225" s="593"/>
      <c r="QLG225" s="593"/>
      <c r="QLH225" s="593"/>
      <c r="QLI225" s="593"/>
      <c r="QLJ225" s="593"/>
      <c r="QLK225" s="593"/>
      <c r="QLL225" s="593"/>
      <c r="QLM225" s="593"/>
      <c r="QLN225" s="593"/>
      <c r="QLO225" s="593"/>
      <c r="QLP225" s="593"/>
      <c r="QLQ225" s="593"/>
      <c r="QLR225" s="593"/>
      <c r="QLS225" s="593"/>
      <c r="QLT225" s="593"/>
      <c r="QLU225" s="593"/>
      <c r="QLV225" s="593"/>
      <c r="QLW225" s="593"/>
      <c r="QLX225" s="593"/>
      <c r="QLY225" s="593"/>
      <c r="QLZ225" s="593"/>
      <c r="QMA225" s="593"/>
      <c r="QMB225" s="593"/>
      <c r="QMC225" s="593"/>
      <c r="QMD225" s="593"/>
      <c r="QME225" s="593"/>
      <c r="QMF225" s="593"/>
      <c r="QMG225" s="593"/>
      <c r="QMH225" s="593"/>
      <c r="QMI225" s="593"/>
      <c r="QMJ225" s="593"/>
      <c r="QMK225" s="593"/>
      <c r="QML225" s="593"/>
      <c r="QMM225" s="593"/>
      <c r="QMN225" s="593"/>
      <c r="QMO225" s="593"/>
      <c r="QMP225" s="593"/>
      <c r="QMQ225" s="593"/>
      <c r="QMR225" s="593"/>
      <c r="QMS225" s="593"/>
      <c r="QMT225" s="593"/>
      <c r="QMU225" s="593"/>
      <c r="QMV225" s="593"/>
      <c r="QMW225" s="593"/>
      <c r="QMX225" s="593"/>
      <c r="QMY225" s="593"/>
      <c r="QMZ225" s="593"/>
      <c r="QNA225" s="593"/>
      <c r="QNB225" s="593"/>
      <c r="QNC225" s="593"/>
      <c r="QND225" s="593"/>
      <c r="QNE225" s="593"/>
      <c r="QNF225" s="593"/>
      <c r="QNG225" s="593"/>
      <c r="QNH225" s="593"/>
      <c r="QNI225" s="593"/>
      <c r="QNJ225" s="593"/>
      <c r="QNK225" s="593"/>
      <c r="QNL225" s="593"/>
      <c r="QNM225" s="593"/>
      <c r="QNN225" s="593"/>
      <c r="QNO225" s="593"/>
      <c r="QNP225" s="593"/>
      <c r="QNQ225" s="593"/>
      <c r="QNR225" s="593"/>
      <c r="QNS225" s="593"/>
      <c r="QNT225" s="593"/>
      <c r="QNU225" s="593"/>
      <c r="QNV225" s="593"/>
      <c r="QNW225" s="593"/>
      <c r="QNX225" s="593"/>
      <c r="QNY225" s="593"/>
      <c r="QNZ225" s="593"/>
      <c r="QOA225" s="593"/>
      <c r="QOB225" s="593"/>
      <c r="QOC225" s="593"/>
      <c r="QOD225" s="593"/>
      <c r="QOE225" s="593"/>
      <c r="QOF225" s="593"/>
      <c r="QOG225" s="593"/>
      <c r="QOH225" s="593"/>
      <c r="QOI225" s="593"/>
      <c r="QOJ225" s="593"/>
      <c r="QOK225" s="593"/>
      <c r="QOL225" s="593"/>
      <c r="QOM225" s="593"/>
      <c r="QON225" s="593"/>
      <c r="QOO225" s="593"/>
      <c r="QOP225" s="593"/>
      <c r="QOQ225" s="593"/>
      <c r="QOR225" s="593"/>
      <c r="QOS225" s="593"/>
      <c r="QOT225" s="593"/>
      <c r="QOU225" s="593"/>
      <c r="QOV225" s="593"/>
      <c r="QOW225" s="593"/>
      <c r="QOX225" s="593"/>
      <c r="QOY225" s="593"/>
      <c r="QOZ225" s="593"/>
      <c r="QPA225" s="593"/>
      <c r="QPB225" s="593"/>
      <c r="QPC225" s="593"/>
      <c r="QPD225" s="593"/>
      <c r="QPE225" s="593"/>
      <c r="QPF225" s="593"/>
      <c r="QPG225" s="593"/>
      <c r="QPH225" s="593"/>
      <c r="QPI225" s="593"/>
      <c r="QPJ225" s="593"/>
      <c r="QPK225" s="593"/>
      <c r="QPL225" s="593"/>
      <c r="QPM225" s="593"/>
      <c r="QPN225" s="593"/>
      <c r="QPO225" s="593"/>
      <c r="QPP225" s="593"/>
      <c r="QPQ225" s="593"/>
      <c r="QPR225" s="593"/>
      <c r="QPS225" s="593"/>
      <c r="QPT225" s="593"/>
      <c r="QPU225" s="593"/>
      <c r="QPV225" s="593"/>
      <c r="QPW225" s="593"/>
      <c r="QPX225" s="593"/>
      <c r="QPY225" s="593"/>
      <c r="QPZ225" s="593"/>
      <c r="QQA225" s="593"/>
      <c r="QQB225" s="593"/>
      <c r="QQC225" s="593"/>
      <c r="QQD225" s="593"/>
      <c r="QQE225" s="593"/>
      <c r="QQF225" s="593"/>
      <c r="QQG225" s="593"/>
      <c r="QQH225" s="593"/>
      <c r="QQI225" s="593"/>
      <c r="QQJ225" s="593"/>
      <c r="QQK225" s="593"/>
      <c r="QQL225" s="593"/>
      <c r="QQM225" s="593"/>
      <c r="QQN225" s="593"/>
      <c r="QQO225" s="593"/>
      <c r="QQP225" s="593"/>
      <c r="QQQ225" s="593"/>
      <c r="QQR225" s="593"/>
      <c r="QQS225" s="593"/>
      <c r="QQT225" s="593"/>
      <c r="QQU225" s="593"/>
      <c r="QQV225" s="593"/>
      <c r="QQW225" s="593"/>
      <c r="QQX225" s="593"/>
      <c r="QQY225" s="593"/>
      <c r="QQZ225" s="593"/>
      <c r="QRA225" s="593"/>
      <c r="QRB225" s="593"/>
      <c r="QRC225" s="593"/>
      <c r="QRD225" s="593"/>
      <c r="QRE225" s="593"/>
      <c r="QRF225" s="593"/>
      <c r="QRG225" s="593"/>
      <c r="QRH225" s="593"/>
      <c r="QRI225" s="593"/>
      <c r="QRJ225" s="593"/>
      <c r="QRK225" s="593"/>
      <c r="QRL225" s="593"/>
      <c r="QRM225" s="593"/>
      <c r="QRN225" s="593"/>
      <c r="QRO225" s="593"/>
      <c r="QRP225" s="593"/>
      <c r="QRQ225" s="593"/>
      <c r="QRR225" s="593"/>
      <c r="QRS225" s="593"/>
      <c r="QRT225" s="593"/>
      <c r="QRU225" s="593"/>
      <c r="QRV225" s="593"/>
      <c r="QRW225" s="593"/>
      <c r="QRX225" s="593"/>
      <c r="QRY225" s="593"/>
      <c r="QRZ225" s="593"/>
      <c r="QSA225" s="593"/>
      <c r="QSB225" s="593"/>
      <c r="QSC225" s="593"/>
      <c r="QSD225" s="593"/>
      <c r="QSE225" s="593"/>
      <c r="QSF225" s="593"/>
      <c r="QSG225" s="593"/>
      <c r="QSH225" s="593"/>
      <c r="QSI225" s="593"/>
      <c r="QSJ225" s="593"/>
      <c r="QSK225" s="593"/>
      <c r="QSL225" s="593"/>
      <c r="QSM225" s="593"/>
      <c r="QSN225" s="593"/>
      <c r="QSO225" s="593"/>
      <c r="QSP225" s="593"/>
      <c r="QSQ225" s="593"/>
      <c r="QSR225" s="593"/>
      <c r="QSS225" s="593"/>
      <c r="QST225" s="593"/>
      <c r="QSU225" s="593"/>
      <c r="QSV225" s="593"/>
      <c r="QSW225" s="593"/>
      <c r="QSX225" s="593"/>
      <c r="QSY225" s="593"/>
      <c r="QSZ225" s="593"/>
      <c r="QTA225" s="593"/>
      <c r="QTB225" s="593"/>
      <c r="QTC225" s="593"/>
      <c r="QTD225" s="593"/>
      <c r="QTE225" s="593"/>
      <c r="QTF225" s="593"/>
      <c r="QTG225" s="593"/>
      <c r="QTH225" s="593"/>
      <c r="QTI225" s="593"/>
      <c r="QTJ225" s="593"/>
      <c r="QTK225" s="593"/>
      <c r="QTL225" s="593"/>
      <c r="QTM225" s="593"/>
      <c r="QTN225" s="593"/>
      <c r="QTO225" s="593"/>
      <c r="QTP225" s="593"/>
      <c r="QTQ225" s="593"/>
      <c r="QTR225" s="593"/>
      <c r="QTS225" s="593"/>
      <c r="QTT225" s="593"/>
      <c r="QTU225" s="593"/>
      <c r="QTV225" s="593"/>
      <c r="QTW225" s="593"/>
      <c r="QTX225" s="593"/>
      <c r="QTY225" s="593"/>
      <c r="QTZ225" s="593"/>
      <c r="QUA225" s="593"/>
      <c r="QUB225" s="593"/>
      <c r="QUC225" s="593"/>
      <c r="QUD225" s="593"/>
      <c r="QUE225" s="593"/>
      <c r="QUF225" s="593"/>
      <c r="QUG225" s="593"/>
      <c r="QUH225" s="593"/>
      <c r="QUI225" s="593"/>
      <c r="QUJ225" s="593"/>
      <c r="QUK225" s="593"/>
      <c r="QUL225" s="593"/>
      <c r="QUM225" s="593"/>
      <c r="QUN225" s="593"/>
      <c r="QUO225" s="593"/>
      <c r="QUP225" s="593"/>
      <c r="QUQ225" s="593"/>
      <c r="QUR225" s="593"/>
      <c r="QUS225" s="593"/>
      <c r="QUT225" s="593"/>
      <c r="QUU225" s="593"/>
      <c r="QUV225" s="593"/>
      <c r="QUW225" s="593"/>
      <c r="QUX225" s="593"/>
      <c r="QUY225" s="593"/>
      <c r="QUZ225" s="593"/>
      <c r="QVA225" s="593"/>
      <c r="QVB225" s="593"/>
      <c r="QVC225" s="593"/>
      <c r="QVD225" s="593"/>
      <c r="QVE225" s="593"/>
      <c r="QVF225" s="593"/>
      <c r="QVG225" s="593"/>
      <c r="QVH225" s="593"/>
      <c r="QVI225" s="593"/>
      <c r="QVJ225" s="593"/>
      <c r="QVK225" s="593"/>
      <c r="QVL225" s="593"/>
      <c r="QVM225" s="593"/>
      <c r="QVN225" s="593"/>
      <c r="QVO225" s="593"/>
      <c r="QVP225" s="593"/>
      <c r="QVQ225" s="593"/>
      <c r="QVR225" s="593"/>
      <c r="QVS225" s="593"/>
      <c r="QVT225" s="593"/>
      <c r="QVU225" s="593"/>
      <c r="QVV225" s="593"/>
      <c r="QVW225" s="593"/>
      <c r="QVX225" s="593"/>
      <c r="QVY225" s="593"/>
      <c r="QVZ225" s="593"/>
      <c r="QWA225" s="593"/>
      <c r="QWB225" s="593"/>
      <c r="QWC225" s="593"/>
      <c r="QWD225" s="593"/>
      <c r="QWE225" s="593"/>
      <c r="QWF225" s="593"/>
      <c r="QWG225" s="593"/>
      <c r="QWH225" s="593"/>
      <c r="QWI225" s="593"/>
      <c r="QWJ225" s="593"/>
      <c r="QWK225" s="593"/>
      <c r="QWL225" s="593"/>
      <c r="QWM225" s="593"/>
      <c r="QWN225" s="593"/>
      <c r="QWO225" s="593"/>
      <c r="QWP225" s="593"/>
      <c r="QWQ225" s="593"/>
      <c r="QWR225" s="593"/>
      <c r="QWS225" s="593"/>
      <c r="QWT225" s="593"/>
      <c r="QWU225" s="593"/>
      <c r="QWV225" s="593"/>
      <c r="QWW225" s="593"/>
      <c r="QWX225" s="593"/>
      <c r="QWY225" s="593"/>
      <c r="QWZ225" s="593"/>
      <c r="QXA225" s="593"/>
      <c r="QXB225" s="593"/>
      <c r="QXC225" s="593"/>
      <c r="QXD225" s="593"/>
      <c r="QXE225" s="593"/>
      <c r="QXF225" s="593"/>
      <c r="QXG225" s="593"/>
      <c r="QXH225" s="593"/>
      <c r="QXI225" s="593"/>
      <c r="QXJ225" s="593"/>
      <c r="QXK225" s="593"/>
      <c r="QXL225" s="593"/>
      <c r="QXM225" s="593"/>
      <c r="QXN225" s="593"/>
      <c r="QXO225" s="593"/>
      <c r="QXP225" s="593"/>
      <c r="QXQ225" s="593"/>
      <c r="QXR225" s="593"/>
      <c r="QXS225" s="593"/>
      <c r="QXT225" s="593"/>
      <c r="QXU225" s="593"/>
      <c r="QXV225" s="593"/>
      <c r="QXW225" s="593"/>
      <c r="QXX225" s="593"/>
      <c r="QXY225" s="593"/>
      <c r="QXZ225" s="593"/>
      <c r="QYA225" s="593"/>
      <c r="QYB225" s="593"/>
      <c r="QYC225" s="593"/>
      <c r="QYD225" s="593"/>
      <c r="QYE225" s="593"/>
      <c r="QYF225" s="593"/>
      <c r="QYG225" s="593"/>
      <c r="QYH225" s="593"/>
      <c r="QYI225" s="593"/>
      <c r="QYJ225" s="593"/>
      <c r="QYK225" s="593"/>
      <c r="QYL225" s="593"/>
      <c r="QYM225" s="593"/>
      <c r="QYN225" s="593"/>
      <c r="QYO225" s="593"/>
      <c r="QYP225" s="593"/>
      <c r="QYQ225" s="593"/>
      <c r="QYR225" s="593"/>
      <c r="QYS225" s="593"/>
      <c r="QYT225" s="593"/>
      <c r="QYU225" s="593"/>
      <c r="QYV225" s="593"/>
      <c r="QYW225" s="593"/>
      <c r="QYX225" s="593"/>
      <c r="QYY225" s="593"/>
      <c r="QYZ225" s="593"/>
      <c r="QZA225" s="593"/>
      <c r="QZB225" s="593"/>
      <c r="QZC225" s="593"/>
      <c r="QZD225" s="593"/>
      <c r="QZE225" s="593"/>
      <c r="QZF225" s="593"/>
      <c r="QZG225" s="593"/>
      <c r="QZH225" s="593"/>
      <c r="QZI225" s="593"/>
      <c r="QZJ225" s="593"/>
      <c r="QZK225" s="593"/>
      <c r="QZL225" s="593"/>
      <c r="QZM225" s="593"/>
      <c r="QZN225" s="593"/>
      <c r="QZO225" s="593"/>
      <c r="QZP225" s="593"/>
      <c r="QZQ225" s="593"/>
      <c r="QZR225" s="593"/>
      <c r="QZS225" s="593"/>
      <c r="QZT225" s="593"/>
      <c r="QZU225" s="593"/>
      <c r="QZV225" s="593"/>
      <c r="QZW225" s="593"/>
      <c r="QZX225" s="593"/>
      <c r="QZY225" s="593"/>
      <c r="QZZ225" s="593"/>
      <c r="RAA225" s="593"/>
      <c r="RAB225" s="593"/>
      <c r="RAC225" s="593"/>
      <c r="RAD225" s="593"/>
      <c r="RAE225" s="593"/>
      <c r="RAF225" s="593"/>
      <c r="RAG225" s="593"/>
      <c r="RAH225" s="593"/>
      <c r="RAI225" s="593"/>
      <c r="RAJ225" s="593"/>
      <c r="RAK225" s="593"/>
      <c r="RAL225" s="593"/>
      <c r="RAM225" s="593"/>
      <c r="RAN225" s="593"/>
      <c r="RAO225" s="593"/>
      <c r="RAP225" s="593"/>
      <c r="RAQ225" s="593"/>
      <c r="RAR225" s="593"/>
      <c r="RAS225" s="593"/>
      <c r="RAT225" s="593"/>
      <c r="RAU225" s="593"/>
      <c r="RAV225" s="593"/>
      <c r="RAW225" s="593"/>
      <c r="RAX225" s="593"/>
      <c r="RAY225" s="593"/>
      <c r="RAZ225" s="593"/>
      <c r="RBA225" s="593"/>
      <c r="RBB225" s="593"/>
      <c r="RBC225" s="593"/>
      <c r="RBD225" s="593"/>
      <c r="RBE225" s="593"/>
      <c r="RBF225" s="593"/>
      <c r="RBG225" s="593"/>
      <c r="RBH225" s="593"/>
      <c r="RBI225" s="593"/>
      <c r="RBJ225" s="593"/>
      <c r="RBK225" s="593"/>
      <c r="RBL225" s="593"/>
      <c r="RBM225" s="593"/>
      <c r="RBN225" s="593"/>
      <c r="RBO225" s="593"/>
      <c r="RBP225" s="593"/>
      <c r="RBQ225" s="593"/>
      <c r="RBR225" s="593"/>
      <c r="RBS225" s="593"/>
      <c r="RBT225" s="593"/>
      <c r="RBU225" s="593"/>
      <c r="RBV225" s="593"/>
      <c r="RBW225" s="593"/>
      <c r="RBX225" s="593"/>
      <c r="RBY225" s="593"/>
      <c r="RBZ225" s="593"/>
      <c r="RCA225" s="593"/>
      <c r="RCB225" s="593"/>
      <c r="RCC225" s="593"/>
      <c r="RCD225" s="593"/>
      <c r="RCE225" s="593"/>
      <c r="RCF225" s="593"/>
      <c r="RCG225" s="593"/>
      <c r="RCH225" s="593"/>
      <c r="RCI225" s="593"/>
      <c r="RCJ225" s="593"/>
      <c r="RCK225" s="593"/>
      <c r="RCL225" s="593"/>
      <c r="RCM225" s="593"/>
      <c r="RCN225" s="593"/>
      <c r="RCO225" s="593"/>
      <c r="RCP225" s="593"/>
      <c r="RCQ225" s="593"/>
      <c r="RCR225" s="593"/>
      <c r="RCS225" s="593"/>
      <c r="RCT225" s="593"/>
      <c r="RCU225" s="593"/>
      <c r="RCV225" s="593"/>
      <c r="RCW225" s="593"/>
      <c r="RCX225" s="593"/>
      <c r="RCY225" s="593"/>
      <c r="RCZ225" s="593"/>
      <c r="RDA225" s="593"/>
      <c r="RDB225" s="593"/>
      <c r="RDC225" s="593"/>
      <c r="RDD225" s="593"/>
      <c r="RDE225" s="593"/>
      <c r="RDF225" s="593"/>
      <c r="RDG225" s="593"/>
      <c r="RDH225" s="593"/>
      <c r="RDI225" s="593"/>
      <c r="RDJ225" s="593"/>
      <c r="RDK225" s="593"/>
      <c r="RDL225" s="593"/>
      <c r="RDM225" s="593"/>
      <c r="RDN225" s="593"/>
      <c r="RDO225" s="593"/>
      <c r="RDP225" s="593"/>
      <c r="RDQ225" s="593"/>
      <c r="RDR225" s="593"/>
      <c r="RDS225" s="593"/>
      <c r="RDT225" s="593"/>
      <c r="RDU225" s="593"/>
      <c r="RDV225" s="593"/>
      <c r="RDW225" s="593"/>
      <c r="RDX225" s="593"/>
      <c r="RDY225" s="593"/>
      <c r="RDZ225" s="593"/>
      <c r="REA225" s="593"/>
      <c r="REB225" s="593"/>
      <c r="REC225" s="593"/>
      <c r="RED225" s="593"/>
      <c r="REE225" s="593"/>
      <c r="REF225" s="593"/>
      <c r="REG225" s="593"/>
      <c r="REH225" s="593"/>
      <c r="REI225" s="593"/>
      <c r="REJ225" s="593"/>
      <c r="REK225" s="593"/>
      <c r="REL225" s="593"/>
      <c r="REM225" s="593"/>
      <c r="REN225" s="593"/>
      <c r="REO225" s="593"/>
      <c r="REP225" s="593"/>
      <c r="REQ225" s="593"/>
      <c r="RER225" s="593"/>
      <c r="RES225" s="593"/>
      <c r="RET225" s="593"/>
      <c r="REU225" s="593"/>
      <c r="REV225" s="593"/>
      <c r="REW225" s="593"/>
      <c r="REX225" s="593"/>
      <c r="REY225" s="593"/>
      <c r="REZ225" s="593"/>
      <c r="RFA225" s="593"/>
      <c r="RFB225" s="593"/>
      <c r="RFC225" s="593"/>
      <c r="RFD225" s="593"/>
      <c r="RFE225" s="593"/>
      <c r="RFF225" s="593"/>
      <c r="RFG225" s="593"/>
      <c r="RFH225" s="593"/>
      <c r="RFI225" s="593"/>
      <c r="RFJ225" s="593"/>
      <c r="RFK225" s="593"/>
      <c r="RFL225" s="593"/>
      <c r="RFM225" s="593"/>
      <c r="RFN225" s="593"/>
      <c r="RFO225" s="593"/>
      <c r="RFP225" s="593"/>
      <c r="RFQ225" s="593"/>
      <c r="RFR225" s="593"/>
      <c r="RFS225" s="593"/>
      <c r="RFT225" s="593"/>
      <c r="RFU225" s="593"/>
      <c r="RFV225" s="593"/>
      <c r="RFW225" s="593"/>
      <c r="RFX225" s="593"/>
      <c r="RFY225" s="593"/>
      <c r="RFZ225" s="593"/>
      <c r="RGA225" s="593"/>
      <c r="RGB225" s="593"/>
      <c r="RGC225" s="593"/>
      <c r="RGD225" s="593"/>
      <c r="RGE225" s="593"/>
      <c r="RGF225" s="593"/>
      <c r="RGG225" s="593"/>
      <c r="RGH225" s="593"/>
      <c r="RGI225" s="593"/>
      <c r="RGJ225" s="593"/>
      <c r="RGK225" s="593"/>
      <c r="RGL225" s="593"/>
      <c r="RGM225" s="593"/>
      <c r="RGN225" s="593"/>
      <c r="RGO225" s="593"/>
      <c r="RGP225" s="593"/>
      <c r="RGQ225" s="593"/>
      <c r="RGR225" s="593"/>
      <c r="RGS225" s="593"/>
      <c r="RGT225" s="593"/>
      <c r="RGU225" s="593"/>
      <c r="RGV225" s="593"/>
      <c r="RGW225" s="593"/>
      <c r="RGX225" s="593"/>
      <c r="RGY225" s="593"/>
      <c r="RGZ225" s="593"/>
      <c r="RHA225" s="593"/>
      <c r="RHB225" s="593"/>
      <c r="RHC225" s="593"/>
      <c r="RHD225" s="593"/>
      <c r="RHE225" s="593"/>
      <c r="RHF225" s="593"/>
      <c r="RHG225" s="593"/>
      <c r="RHH225" s="593"/>
      <c r="RHI225" s="593"/>
      <c r="RHJ225" s="593"/>
      <c r="RHK225" s="593"/>
      <c r="RHL225" s="593"/>
      <c r="RHM225" s="593"/>
      <c r="RHN225" s="593"/>
      <c r="RHO225" s="593"/>
      <c r="RHP225" s="593"/>
      <c r="RHQ225" s="593"/>
      <c r="RHR225" s="593"/>
      <c r="RHS225" s="593"/>
      <c r="RHT225" s="593"/>
      <c r="RHU225" s="593"/>
      <c r="RHV225" s="593"/>
      <c r="RHW225" s="593"/>
      <c r="RHX225" s="593"/>
      <c r="RHY225" s="593"/>
      <c r="RHZ225" s="593"/>
      <c r="RIA225" s="593"/>
      <c r="RIB225" s="593"/>
      <c r="RIC225" s="593"/>
      <c r="RID225" s="593"/>
      <c r="RIE225" s="593"/>
      <c r="RIF225" s="593"/>
      <c r="RIG225" s="593"/>
      <c r="RIH225" s="593"/>
      <c r="RII225" s="593"/>
      <c r="RIJ225" s="593"/>
      <c r="RIK225" s="593"/>
      <c r="RIL225" s="593"/>
      <c r="RIM225" s="593"/>
      <c r="RIN225" s="593"/>
      <c r="RIO225" s="593"/>
      <c r="RIP225" s="593"/>
      <c r="RIQ225" s="593"/>
      <c r="RIR225" s="593"/>
      <c r="RIS225" s="593"/>
      <c r="RIT225" s="593"/>
      <c r="RIU225" s="593"/>
      <c r="RIV225" s="593"/>
      <c r="RIW225" s="593"/>
      <c r="RIX225" s="593"/>
      <c r="RIY225" s="593"/>
      <c r="RIZ225" s="593"/>
      <c r="RJA225" s="593"/>
      <c r="RJB225" s="593"/>
      <c r="RJC225" s="593"/>
      <c r="RJD225" s="593"/>
      <c r="RJE225" s="593"/>
      <c r="RJF225" s="593"/>
      <c r="RJG225" s="593"/>
      <c r="RJH225" s="593"/>
      <c r="RJI225" s="593"/>
      <c r="RJJ225" s="593"/>
      <c r="RJK225" s="593"/>
      <c r="RJL225" s="593"/>
      <c r="RJM225" s="593"/>
      <c r="RJN225" s="593"/>
      <c r="RJO225" s="593"/>
      <c r="RJP225" s="593"/>
      <c r="RJQ225" s="593"/>
      <c r="RJR225" s="593"/>
      <c r="RJS225" s="593"/>
      <c r="RJT225" s="593"/>
      <c r="RJU225" s="593"/>
      <c r="RJV225" s="593"/>
      <c r="RJW225" s="593"/>
      <c r="RJX225" s="593"/>
      <c r="RJY225" s="593"/>
      <c r="RJZ225" s="593"/>
      <c r="RKA225" s="593"/>
      <c r="RKB225" s="593"/>
      <c r="RKC225" s="593"/>
      <c r="RKD225" s="593"/>
      <c r="RKE225" s="593"/>
      <c r="RKF225" s="593"/>
      <c r="RKG225" s="593"/>
      <c r="RKH225" s="593"/>
      <c r="RKI225" s="593"/>
      <c r="RKJ225" s="593"/>
      <c r="RKK225" s="593"/>
      <c r="RKL225" s="593"/>
      <c r="RKM225" s="593"/>
      <c r="RKN225" s="593"/>
      <c r="RKO225" s="593"/>
      <c r="RKP225" s="593"/>
      <c r="RKQ225" s="593"/>
      <c r="RKR225" s="593"/>
      <c r="RKS225" s="593"/>
      <c r="RKT225" s="593"/>
      <c r="RKU225" s="593"/>
      <c r="RKV225" s="593"/>
      <c r="RKW225" s="593"/>
      <c r="RKX225" s="593"/>
      <c r="RKY225" s="593"/>
      <c r="RKZ225" s="593"/>
      <c r="RLA225" s="593"/>
      <c r="RLB225" s="593"/>
      <c r="RLC225" s="593"/>
      <c r="RLD225" s="593"/>
      <c r="RLE225" s="593"/>
      <c r="RLF225" s="593"/>
      <c r="RLG225" s="593"/>
      <c r="RLH225" s="593"/>
      <c r="RLI225" s="593"/>
      <c r="RLJ225" s="593"/>
      <c r="RLK225" s="593"/>
      <c r="RLL225" s="593"/>
      <c r="RLM225" s="593"/>
      <c r="RLN225" s="593"/>
      <c r="RLO225" s="593"/>
      <c r="RLP225" s="593"/>
      <c r="RLQ225" s="593"/>
      <c r="RLR225" s="593"/>
      <c r="RLS225" s="593"/>
      <c r="RLT225" s="593"/>
      <c r="RLU225" s="593"/>
      <c r="RLV225" s="593"/>
      <c r="RLW225" s="593"/>
      <c r="RLX225" s="593"/>
      <c r="RLY225" s="593"/>
      <c r="RLZ225" s="593"/>
      <c r="RMA225" s="593"/>
      <c r="RMB225" s="593"/>
      <c r="RMC225" s="593"/>
      <c r="RMD225" s="593"/>
      <c r="RME225" s="593"/>
      <c r="RMF225" s="593"/>
      <c r="RMG225" s="593"/>
      <c r="RMH225" s="593"/>
      <c r="RMI225" s="593"/>
      <c r="RMJ225" s="593"/>
      <c r="RMK225" s="593"/>
      <c r="RML225" s="593"/>
      <c r="RMM225" s="593"/>
      <c r="RMN225" s="593"/>
      <c r="RMO225" s="593"/>
      <c r="RMP225" s="593"/>
      <c r="RMQ225" s="593"/>
      <c r="RMR225" s="593"/>
      <c r="RMS225" s="593"/>
      <c r="RMT225" s="593"/>
      <c r="RMU225" s="593"/>
      <c r="RMV225" s="593"/>
      <c r="RMW225" s="593"/>
      <c r="RMX225" s="593"/>
      <c r="RMY225" s="593"/>
      <c r="RMZ225" s="593"/>
      <c r="RNA225" s="593"/>
      <c r="RNB225" s="593"/>
      <c r="RNC225" s="593"/>
      <c r="RND225" s="593"/>
      <c r="RNE225" s="593"/>
      <c r="RNF225" s="593"/>
      <c r="RNG225" s="593"/>
      <c r="RNH225" s="593"/>
      <c r="RNI225" s="593"/>
      <c r="RNJ225" s="593"/>
      <c r="RNK225" s="593"/>
      <c r="RNL225" s="593"/>
      <c r="RNM225" s="593"/>
      <c r="RNN225" s="593"/>
      <c r="RNO225" s="593"/>
      <c r="RNP225" s="593"/>
      <c r="RNQ225" s="593"/>
      <c r="RNR225" s="593"/>
      <c r="RNS225" s="593"/>
      <c r="RNT225" s="593"/>
      <c r="RNU225" s="593"/>
      <c r="RNV225" s="593"/>
      <c r="RNW225" s="593"/>
      <c r="RNX225" s="593"/>
      <c r="RNY225" s="593"/>
      <c r="RNZ225" s="593"/>
      <c r="ROA225" s="593"/>
      <c r="ROB225" s="593"/>
      <c r="ROC225" s="593"/>
      <c r="ROD225" s="593"/>
      <c r="ROE225" s="593"/>
      <c r="ROF225" s="593"/>
      <c r="ROG225" s="593"/>
      <c r="ROH225" s="593"/>
      <c r="ROI225" s="593"/>
      <c r="ROJ225" s="593"/>
      <c r="ROK225" s="593"/>
      <c r="ROL225" s="593"/>
      <c r="ROM225" s="593"/>
      <c r="RON225" s="593"/>
      <c r="ROO225" s="593"/>
      <c r="ROP225" s="593"/>
      <c r="ROQ225" s="593"/>
      <c r="ROR225" s="593"/>
      <c r="ROS225" s="593"/>
      <c r="ROT225" s="593"/>
      <c r="ROU225" s="593"/>
      <c r="ROV225" s="593"/>
      <c r="ROW225" s="593"/>
      <c r="ROX225" s="593"/>
      <c r="ROY225" s="593"/>
      <c r="ROZ225" s="593"/>
      <c r="RPA225" s="593"/>
      <c r="RPB225" s="593"/>
      <c r="RPC225" s="593"/>
      <c r="RPD225" s="593"/>
      <c r="RPE225" s="593"/>
      <c r="RPF225" s="593"/>
      <c r="RPG225" s="593"/>
      <c r="RPH225" s="593"/>
      <c r="RPI225" s="593"/>
      <c r="RPJ225" s="593"/>
      <c r="RPK225" s="593"/>
      <c r="RPL225" s="593"/>
      <c r="RPM225" s="593"/>
      <c r="RPN225" s="593"/>
      <c r="RPO225" s="593"/>
      <c r="RPP225" s="593"/>
      <c r="RPQ225" s="593"/>
      <c r="RPR225" s="593"/>
      <c r="RPS225" s="593"/>
      <c r="RPT225" s="593"/>
      <c r="RPU225" s="593"/>
      <c r="RPV225" s="593"/>
      <c r="RPW225" s="593"/>
      <c r="RPX225" s="593"/>
      <c r="RPY225" s="593"/>
      <c r="RPZ225" s="593"/>
      <c r="RQA225" s="593"/>
      <c r="RQB225" s="593"/>
      <c r="RQC225" s="593"/>
      <c r="RQD225" s="593"/>
      <c r="RQE225" s="593"/>
      <c r="RQF225" s="593"/>
      <c r="RQG225" s="593"/>
      <c r="RQH225" s="593"/>
      <c r="RQI225" s="593"/>
      <c r="RQJ225" s="593"/>
      <c r="RQK225" s="593"/>
      <c r="RQL225" s="593"/>
      <c r="RQM225" s="593"/>
      <c r="RQN225" s="593"/>
      <c r="RQO225" s="593"/>
      <c r="RQP225" s="593"/>
      <c r="RQQ225" s="593"/>
      <c r="RQR225" s="593"/>
      <c r="RQS225" s="593"/>
      <c r="RQT225" s="593"/>
      <c r="RQU225" s="593"/>
      <c r="RQV225" s="593"/>
      <c r="RQW225" s="593"/>
      <c r="RQX225" s="593"/>
      <c r="RQY225" s="593"/>
      <c r="RQZ225" s="593"/>
      <c r="RRA225" s="593"/>
      <c r="RRB225" s="593"/>
      <c r="RRC225" s="593"/>
      <c r="RRD225" s="593"/>
      <c r="RRE225" s="593"/>
      <c r="RRF225" s="593"/>
      <c r="RRG225" s="593"/>
      <c r="RRH225" s="593"/>
      <c r="RRI225" s="593"/>
      <c r="RRJ225" s="593"/>
      <c r="RRK225" s="593"/>
      <c r="RRL225" s="593"/>
      <c r="RRM225" s="593"/>
      <c r="RRN225" s="593"/>
      <c r="RRO225" s="593"/>
      <c r="RRP225" s="593"/>
      <c r="RRQ225" s="593"/>
      <c r="RRR225" s="593"/>
      <c r="RRS225" s="593"/>
      <c r="RRT225" s="593"/>
      <c r="RRU225" s="593"/>
      <c r="RRV225" s="593"/>
      <c r="RRW225" s="593"/>
      <c r="RRX225" s="593"/>
      <c r="RRY225" s="593"/>
      <c r="RRZ225" s="593"/>
      <c r="RSA225" s="593"/>
      <c r="RSB225" s="593"/>
      <c r="RSC225" s="593"/>
      <c r="RSD225" s="593"/>
      <c r="RSE225" s="593"/>
      <c r="RSF225" s="593"/>
      <c r="RSG225" s="593"/>
      <c r="RSH225" s="593"/>
      <c r="RSI225" s="593"/>
      <c r="RSJ225" s="593"/>
      <c r="RSK225" s="593"/>
      <c r="RSL225" s="593"/>
      <c r="RSM225" s="593"/>
      <c r="RSN225" s="593"/>
      <c r="RSO225" s="593"/>
      <c r="RSP225" s="593"/>
      <c r="RSQ225" s="593"/>
      <c r="RSR225" s="593"/>
      <c r="RSS225" s="593"/>
      <c r="RST225" s="593"/>
      <c r="RSU225" s="593"/>
      <c r="RSV225" s="593"/>
      <c r="RSW225" s="593"/>
      <c r="RSX225" s="593"/>
      <c r="RSY225" s="593"/>
      <c r="RSZ225" s="593"/>
      <c r="RTA225" s="593"/>
      <c r="RTB225" s="593"/>
      <c r="RTC225" s="593"/>
      <c r="RTD225" s="593"/>
      <c r="RTE225" s="593"/>
      <c r="RTF225" s="593"/>
      <c r="RTG225" s="593"/>
      <c r="RTH225" s="593"/>
      <c r="RTI225" s="593"/>
      <c r="RTJ225" s="593"/>
      <c r="RTK225" s="593"/>
      <c r="RTL225" s="593"/>
      <c r="RTM225" s="593"/>
      <c r="RTN225" s="593"/>
      <c r="RTO225" s="593"/>
      <c r="RTP225" s="593"/>
      <c r="RTQ225" s="593"/>
      <c r="RTR225" s="593"/>
      <c r="RTS225" s="593"/>
      <c r="RTT225" s="593"/>
      <c r="RTU225" s="593"/>
      <c r="RTV225" s="593"/>
      <c r="RTW225" s="593"/>
      <c r="RTX225" s="593"/>
      <c r="RTY225" s="593"/>
      <c r="RTZ225" s="593"/>
      <c r="RUA225" s="593"/>
      <c r="RUB225" s="593"/>
      <c r="RUC225" s="593"/>
      <c r="RUD225" s="593"/>
      <c r="RUE225" s="593"/>
      <c r="RUF225" s="593"/>
      <c r="RUG225" s="593"/>
      <c r="RUH225" s="593"/>
      <c r="RUI225" s="593"/>
      <c r="RUJ225" s="593"/>
      <c r="RUK225" s="593"/>
      <c r="RUL225" s="593"/>
      <c r="RUM225" s="593"/>
      <c r="RUN225" s="593"/>
      <c r="RUO225" s="593"/>
      <c r="RUP225" s="593"/>
      <c r="RUQ225" s="593"/>
      <c r="RUR225" s="593"/>
      <c r="RUS225" s="593"/>
      <c r="RUT225" s="593"/>
      <c r="RUU225" s="593"/>
      <c r="RUV225" s="593"/>
      <c r="RUW225" s="593"/>
      <c r="RUX225" s="593"/>
      <c r="RUY225" s="593"/>
      <c r="RUZ225" s="593"/>
      <c r="RVA225" s="593"/>
      <c r="RVB225" s="593"/>
      <c r="RVC225" s="593"/>
      <c r="RVD225" s="593"/>
      <c r="RVE225" s="593"/>
      <c r="RVF225" s="593"/>
      <c r="RVG225" s="593"/>
      <c r="RVH225" s="593"/>
      <c r="RVI225" s="593"/>
      <c r="RVJ225" s="593"/>
      <c r="RVK225" s="593"/>
      <c r="RVL225" s="593"/>
      <c r="RVM225" s="593"/>
      <c r="RVN225" s="593"/>
      <c r="RVO225" s="593"/>
      <c r="RVP225" s="593"/>
      <c r="RVQ225" s="593"/>
      <c r="RVR225" s="593"/>
      <c r="RVS225" s="593"/>
      <c r="RVT225" s="593"/>
      <c r="RVU225" s="593"/>
      <c r="RVV225" s="593"/>
      <c r="RVW225" s="593"/>
      <c r="RVX225" s="593"/>
      <c r="RVY225" s="593"/>
      <c r="RVZ225" s="593"/>
      <c r="RWA225" s="593"/>
      <c r="RWB225" s="593"/>
      <c r="RWC225" s="593"/>
      <c r="RWD225" s="593"/>
      <c r="RWE225" s="593"/>
      <c r="RWF225" s="593"/>
      <c r="RWG225" s="593"/>
      <c r="RWH225" s="593"/>
      <c r="RWI225" s="593"/>
      <c r="RWJ225" s="593"/>
      <c r="RWK225" s="593"/>
      <c r="RWL225" s="593"/>
      <c r="RWM225" s="593"/>
      <c r="RWN225" s="593"/>
      <c r="RWO225" s="593"/>
      <c r="RWP225" s="593"/>
      <c r="RWQ225" s="593"/>
      <c r="RWR225" s="593"/>
      <c r="RWS225" s="593"/>
      <c r="RWT225" s="593"/>
      <c r="RWU225" s="593"/>
      <c r="RWV225" s="593"/>
      <c r="RWW225" s="593"/>
      <c r="RWX225" s="593"/>
      <c r="RWY225" s="593"/>
      <c r="RWZ225" s="593"/>
      <c r="RXA225" s="593"/>
      <c r="RXB225" s="593"/>
      <c r="RXC225" s="593"/>
      <c r="RXD225" s="593"/>
      <c r="RXE225" s="593"/>
      <c r="RXF225" s="593"/>
      <c r="RXG225" s="593"/>
      <c r="RXH225" s="593"/>
      <c r="RXI225" s="593"/>
      <c r="RXJ225" s="593"/>
      <c r="RXK225" s="593"/>
      <c r="RXL225" s="593"/>
      <c r="RXM225" s="593"/>
      <c r="RXN225" s="593"/>
      <c r="RXO225" s="593"/>
      <c r="RXP225" s="593"/>
      <c r="RXQ225" s="593"/>
      <c r="RXR225" s="593"/>
      <c r="RXS225" s="593"/>
      <c r="RXT225" s="593"/>
      <c r="RXU225" s="593"/>
      <c r="RXV225" s="593"/>
      <c r="RXW225" s="593"/>
      <c r="RXX225" s="593"/>
      <c r="RXY225" s="593"/>
      <c r="RXZ225" s="593"/>
      <c r="RYA225" s="593"/>
      <c r="RYB225" s="593"/>
      <c r="RYC225" s="593"/>
      <c r="RYD225" s="593"/>
      <c r="RYE225" s="593"/>
      <c r="RYF225" s="593"/>
      <c r="RYG225" s="593"/>
      <c r="RYH225" s="593"/>
      <c r="RYI225" s="593"/>
      <c r="RYJ225" s="593"/>
      <c r="RYK225" s="593"/>
      <c r="RYL225" s="593"/>
      <c r="RYM225" s="593"/>
      <c r="RYN225" s="593"/>
      <c r="RYO225" s="593"/>
      <c r="RYP225" s="593"/>
      <c r="RYQ225" s="593"/>
      <c r="RYR225" s="593"/>
      <c r="RYS225" s="593"/>
      <c r="RYT225" s="593"/>
      <c r="RYU225" s="593"/>
      <c r="RYV225" s="593"/>
      <c r="RYW225" s="593"/>
      <c r="RYX225" s="593"/>
      <c r="RYY225" s="593"/>
      <c r="RYZ225" s="593"/>
      <c r="RZA225" s="593"/>
      <c r="RZB225" s="593"/>
      <c r="RZC225" s="593"/>
      <c r="RZD225" s="593"/>
      <c r="RZE225" s="593"/>
      <c r="RZF225" s="593"/>
      <c r="RZG225" s="593"/>
      <c r="RZH225" s="593"/>
      <c r="RZI225" s="593"/>
      <c r="RZJ225" s="593"/>
      <c r="RZK225" s="593"/>
      <c r="RZL225" s="593"/>
      <c r="RZM225" s="593"/>
      <c r="RZN225" s="593"/>
      <c r="RZO225" s="593"/>
      <c r="RZP225" s="593"/>
      <c r="RZQ225" s="593"/>
      <c r="RZR225" s="593"/>
      <c r="RZS225" s="593"/>
      <c r="RZT225" s="593"/>
      <c r="RZU225" s="593"/>
      <c r="RZV225" s="593"/>
      <c r="RZW225" s="593"/>
      <c r="RZX225" s="593"/>
      <c r="RZY225" s="593"/>
      <c r="RZZ225" s="593"/>
      <c r="SAA225" s="593"/>
      <c r="SAB225" s="593"/>
      <c r="SAC225" s="593"/>
      <c r="SAD225" s="593"/>
      <c r="SAE225" s="593"/>
      <c r="SAF225" s="593"/>
      <c r="SAG225" s="593"/>
      <c r="SAH225" s="593"/>
      <c r="SAI225" s="593"/>
      <c r="SAJ225" s="593"/>
      <c r="SAK225" s="593"/>
      <c r="SAL225" s="593"/>
      <c r="SAM225" s="593"/>
      <c r="SAN225" s="593"/>
      <c r="SAO225" s="593"/>
      <c r="SAP225" s="593"/>
      <c r="SAQ225" s="593"/>
      <c r="SAR225" s="593"/>
      <c r="SAS225" s="593"/>
      <c r="SAT225" s="593"/>
      <c r="SAU225" s="593"/>
      <c r="SAV225" s="593"/>
      <c r="SAW225" s="593"/>
      <c r="SAX225" s="593"/>
      <c r="SAY225" s="593"/>
      <c r="SAZ225" s="593"/>
      <c r="SBA225" s="593"/>
      <c r="SBB225" s="593"/>
      <c r="SBC225" s="593"/>
      <c r="SBD225" s="593"/>
      <c r="SBE225" s="593"/>
      <c r="SBF225" s="593"/>
      <c r="SBG225" s="593"/>
      <c r="SBH225" s="593"/>
      <c r="SBI225" s="593"/>
      <c r="SBJ225" s="593"/>
      <c r="SBK225" s="593"/>
      <c r="SBL225" s="593"/>
      <c r="SBM225" s="593"/>
      <c r="SBN225" s="593"/>
      <c r="SBO225" s="593"/>
      <c r="SBP225" s="593"/>
      <c r="SBQ225" s="593"/>
      <c r="SBR225" s="593"/>
      <c r="SBS225" s="593"/>
      <c r="SBT225" s="593"/>
      <c r="SBU225" s="593"/>
      <c r="SBV225" s="593"/>
      <c r="SBW225" s="593"/>
      <c r="SBX225" s="593"/>
      <c r="SBY225" s="593"/>
      <c r="SBZ225" s="593"/>
      <c r="SCA225" s="593"/>
      <c r="SCB225" s="593"/>
      <c r="SCC225" s="593"/>
      <c r="SCD225" s="593"/>
      <c r="SCE225" s="593"/>
      <c r="SCF225" s="593"/>
      <c r="SCG225" s="593"/>
      <c r="SCH225" s="593"/>
      <c r="SCI225" s="593"/>
      <c r="SCJ225" s="593"/>
      <c r="SCK225" s="593"/>
      <c r="SCL225" s="593"/>
      <c r="SCM225" s="593"/>
      <c r="SCN225" s="593"/>
      <c r="SCO225" s="593"/>
      <c r="SCP225" s="593"/>
      <c r="SCQ225" s="593"/>
      <c r="SCR225" s="593"/>
      <c r="SCS225" s="593"/>
      <c r="SCT225" s="593"/>
      <c r="SCU225" s="593"/>
      <c r="SCV225" s="593"/>
      <c r="SCW225" s="593"/>
      <c r="SCX225" s="593"/>
      <c r="SCY225" s="593"/>
      <c r="SCZ225" s="593"/>
      <c r="SDA225" s="593"/>
      <c r="SDB225" s="593"/>
      <c r="SDC225" s="593"/>
      <c r="SDD225" s="593"/>
      <c r="SDE225" s="593"/>
      <c r="SDF225" s="593"/>
      <c r="SDG225" s="593"/>
      <c r="SDH225" s="593"/>
      <c r="SDI225" s="593"/>
      <c r="SDJ225" s="593"/>
      <c r="SDK225" s="593"/>
      <c r="SDL225" s="593"/>
      <c r="SDM225" s="593"/>
      <c r="SDN225" s="593"/>
      <c r="SDO225" s="593"/>
      <c r="SDP225" s="593"/>
      <c r="SDQ225" s="593"/>
      <c r="SDR225" s="593"/>
      <c r="SDS225" s="593"/>
      <c r="SDT225" s="593"/>
      <c r="SDU225" s="593"/>
      <c r="SDV225" s="593"/>
      <c r="SDW225" s="593"/>
      <c r="SDX225" s="593"/>
      <c r="SDY225" s="593"/>
      <c r="SDZ225" s="593"/>
      <c r="SEA225" s="593"/>
      <c r="SEB225" s="593"/>
      <c r="SEC225" s="593"/>
      <c r="SED225" s="593"/>
      <c r="SEE225" s="593"/>
      <c r="SEF225" s="593"/>
      <c r="SEG225" s="593"/>
      <c r="SEH225" s="593"/>
      <c r="SEI225" s="593"/>
      <c r="SEJ225" s="593"/>
      <c r="SEK225" s="593"/>
      <c r="SEL225" s="593"/>
      <c r="SEM225" s="593"/>
      <c r="SEN225" s="593"/>
      <c r="SEO225" s="593"/>
      <c r="SEP225" s="593"/>
      <c r="SEQ225" s="593"/>
      <c r="SER225" s="593"/>
      <c r="SES225" s="593"/>
      <c r="SET225" s="593"/>
      <c r="SEU225" s="593"/>
      <c r="SEV225" s="593"/>
      <c r="SEW225" s="593"/>
      <c r="SEX225" s="593"/>
      <c r="SEY225" s="593"/>
      <c r="SEZ225" s="593"/>
      <c r="SFA225" s="593"/>
      <c r="SFB225" s="593"/>
      <c r="SFC225" s="593"/>
      <c r="SFD225" s="593"/>
      <c r="SFE225" s="593"/>
      <c r="SFF225" s="593"/>
      <c r="SFG225" s="593"/>
      <c r="SFH225" s="593"/>
      <c r="SFI225" s="593"/>
      <c r="SFJ225" s="593"/>
      <c r="SFK225" s="593"/>
      <c r="SFL225" s="593"/>
      <c r="SFM225" s="593"/>
      <c r="SFN225" s="593"/>
      <c r="SFO225" s="593"/>
      <c r="SFP225" s="593"/>
      <c r="SFQ225" s="593"/>
      <c r="SFR225" s="593"/>
      <c r="SFS225" s="593"/>
      <c r="SFT225" s="593"/>
      <c r="SFU225" s="593"/>
      <c r="SFV225" s="593"/>
      <c r="SFW225" s="593"/>
      <c r="SFX225" s="593"/>
      <c r="SFY225" s="593"/>
      <c r="SFZ225" s="593"/>
      <c r="SGA225" s="593"/>
      <c r="SGB225" s="593"/>
      <c r="SGC225" s="593"/>
      <c r="SGD225" s="593"/>
      <c r="SGE225" s="593"/>
      <c r="SGF225" s="593"/>
      <c r="SGG225" s="593"/>
      <c r="SGH225" s="593"/>
      <c r="SGI225" s="593"/>
      <c r="SGJ225" s="593"/>
      <c r="SGK225" s="593"/>
      <c r="SGL225" s="593"/>
      <c r="SGM225" s="593"/>
      <c r="SGN225" s="593"/>
      <c r="SGO225" s="593"/>
      <c r="SGP225" s="593"/>
      <c r="SGQ225" s="593"/>
      <c r="SGR225" s="593"/>
      <c r="SGS225" s="593"/>
      <c r="SGT225" s="593"/>
      <c r="SGU225" s="593"/>
      <c r="SGV225" s="593"/>
      <c r="SGW225" s="593"/>
      <c r="SGX225" s="593"/>
      <c r="SGY225" s="593"/>
      <c r="SGZ225" s="593"/>
      <c r="SHA225" s="593"/>
      <c r="SHB225" s="593"/>
      <c r="SHC225" s="593"/>
      <c r="SHD225" s="593"/>
      <c r="SHE225" s="593"/>
      <c r="SHF225" s="593"/>
      <c r="SHG225" s="593"/>
      <c r="SHH225" s="593"/>
      <c r="SHI225" s="593"/>
      <c r="SHJ225" s="593"/>
      <c r="SHK225" s="593"/>
      <c r="SHL225" s="593"/>
      <c r="SHM225" s="593"/>
      <c r="SHN225" s="593"/>
      <c r="SHO225" s="593"/>
      <c r="SHP225" s="593"/>
      <c r="SHQ225" s="593"/>
      <c r="SHR225" s="593"/>
      <c r="SHS225" s="593"/>
      <c r="SHT225" s="593"/>
      <c r="SHU225" s="593"/>
      <c r="SHV225" s="593"/>
      <c r="SHW225" s="593"/>
      <c r="SHX225" s="593"/>
      <c r="SHY225" s="593"/>
      <c r="SHZ225" s="593"/>
      <c r="SIA225" s="593"/>
      <c r="SIB225" s="593"/>
      <c r="SIC225" s="593"/>
      <c r="SID225" s="593"/>
      <c r="SIE225" s="593"/>
      <c r="SIF225" s="593"/>
      <c r="SIG225" s="593"/>
      <c r="SIH225" s="593"/>
      <c r="SII225" s="593"/>
      <c r="SIJ225" s="593"/>
      <c r="SIK225" s="593"/>
      <c r="SIL225" s="593"/>
      <c r="SIM225" s="593"/>
      <c r="SIN225" s="593"/>
      <c r="SIO225" s="593"/>
      <c r="SIP225" s="593"/>
      <c r="SIQ225" s="593"/>
      <c r="SIR225" s="593"/>
      <c r="SIS225" s="593"/>
      <c r="SIT225" s="593"/>
      <c r="SIU225" s="593"/>
      <c r="SIV225" s="593"/>
      <c r="SIW225" s="593"/>
      <c r="SIX225" s="593"/>
      <c r="SIY225" s="593"/>
      <c r="SIZ225" s="593"/>
      <c r="SJA225" s="593"/>
      <c r="SJB225" s="593"/>
      <c r="SJC225" s="593"/>
      <c r="SJD225" s="593"/>
      <c r="SJE225" s="593"/>
      <c r="SJF225" s="593"/>
      <c r="SJG225" s="593"/>
      <c r="SJH225" s="593"/>
      <c r="SJI225" s="593"/>
      <c r="SJJ225" s="593"/>
      <c r="SJK225" s="593"/>
      <c r="SJL225" s="593"/>
      <c r="SJM225" s="593"/>
      <c r="SJN225" s="593"/>
      <c r="SJO225" s="593"/>
      <c r="SJP225" s="593"/>
      <c r="SJQ225" s="593"/>
      <c r="SJR225" s="593"/>
      <c r="SJS225" s="593"/>
      <c r="SJT225" s="593"/>
      <c r="SJU225" s="593"/>
      <c r="SJV225" s="593"/>
      <c r="SJW225" s="593"/>
      <c r="SJX225" s="593"/>
      <c r="SJY225" s="593"/>
      <c r="SJZ225" s="593"/>
      <c r="SKA225" s="593"/>
      <c r="SKB225" s="593"/>
      <c r="SKC225" s="593"/>
      <c r="SKD225" s="593"/>
      <c r="SKE225" s="593"/>
      <c r="SKF225" s="593"/>
      <c r="SKG225" s="593"/>
      <c r="SKH225" s="593"/>
      <c r="SKI225" s="593"/>
      <c r="SKJ225" s="593"/>
      <c r="SKK225" s="593"/>
      <c r="SKL225" s="593"/>
      <c r="SKM225" s="593"/>
      <c r="SKN225" s="593"/>
      <c r="SKO225" s="593"/>
      <c r="SKP225" s="593"/>
      <c r="SKQ225" s="593"/>
      <c r="SKR225" s="593"/>
      <c r="SKS225" s="593"/>
      <c r="SKT225" s="593"/>
      <c r="SKU225" s="593"/>
      <c r="SKV225" s="593"/>
      <c r="SKW225" s="593"/>
      <c r="SKX225" s="593"/>
      <c r="SKY225" s="593"/>
      <c r="SKZ225" s="593"/>
      <c r="SLA225" s="593"/>
      <c r="SLB225" s="593"/>
      <c r="SLC225" s="593"/>
      <c r="SLD225" s="593"/>
      <c r="SLE225" s="593"/>
      <c r="SLF225" s="593"/>
      <c r="SLG225" s="593"/>
      <c r="SLH225" s="593"/>
      <c r="SLI225" s="593"/>
      <c r="SLJ225" s="593"/>
      <c r="SLK225" s="593"/>
      <c r="SLL225" s="593"/>
      <c r="SLM225" s="593"/>
      <c r="SLN225" s="593"/>
      <c r="SLO225" s="593"/>
      <c r="SLP225" s="593"/>
      <c r="SLQ225" s="593"/>
      <c r="SLR225" s="593"/>
      <c r="SLS225" s="593"/>
      <c r="SLT225" s="593"/>
      <c r="SLU225" s="593"/>
      <c r="SLV225" s="593"/>
      <c r="SLW225" s="593"/>
      <c r="SLX225" s="593"/>
      <c r="SLY225" s="593"/>
      <c r="SLZ225" s="593"/>
      <c r="SMA225" s="593"/>
      <c r="SMB225" s="593"/>
      <c r="SMC225" s="593"/>
      <c r="SMD225" s="593"/>
      <c r="SME225" s="593"/>
      <c r="SMF225" s="593"/>
      <c r="SMG225" s="593"/>
      <c r="SMH225" s="593"/>
      <c r="SMI225" s="593"/>
      <c r="SMJ225" s="593"/>
      <c r="SMK225" s="593"/>
      <c r="SML225" s="593"/>
      <c r="SMM225" s="593"/>
      <c r="SMN225" s="593"/>
      <c r="SMO225" s="593"/>
      <c r="SMP225" s="593"/>
      <c r="SMQ225" s="593"/>
      <c r="SMR225" s="593"/>
      <c r="SMS225" s="593"/>
      <c r="SMT225" s="593"/>
      <c r="SMU225" s="593"/>
      <c r="SMV225" s="593"/>
      <c r="SMW225" s="593"/>
      <c r="SMX225" s="593"/>
      <c r="SMY225" s="593"/>
      <c r="SMZ225" s="593"/>
      <c r="SNA225" s="593"/>
      <c r="SNB225" s="593"/>
      <c r="SNC225" s="593"/>
      <c r="SND225" s="593"/>
      <c r="SNE225" s="593"/>
      <c r="SNF225" s="593"/>
      <c r="SNG225" s="593"/>
      <c r="SNH225" s="593"/>
      <c r="SNI225" s="593"/>
      <c r="SNJ225" s="593"/>
      <c r="SNK225" s="593"/>
      <c r="SNL225" s="593"/>
      <c r="SNM225" s="593"/>
      <c r="SNN225" s="593"/>
      <c r="SNO225" s="593"/>
      <c r="SNP225" s="593"/>
      <c r="SNQ225" s="593"/>
      <c r="SNR225" s="593"/>
      <c r="SNS225" s="593"/>
      <c r="SNT225" s="593"/>
      <c r="SNU225" s="593"/>
      <c r="SNV225" s="593"/>
      <c r="SNW225" s="593"/>
      <c r="SNX225" s="593"/>
      <c r="SNY225" s="593"/>
      <c r="SNZ225" s="593"/>
      <c r="SOA225" s="593"/>
      <c r="SOB225" s="593"/>
      <c r="SOC225" s="593"/>
      <c r="SOD225" s="593"/>
      <c r="SOE225" s="593"/>
      <c r="SOF225" s="593"/>
      <c r="SOG225" s="593"/>
      <c r="SOH225" s="593"/>
      <c r="SOI225" s="593"/>
      <c r="SOJ225" s="593"/>
      <c r="SOK225" s="593"/>
      <c r="SOL225" s="593"/>
      <c r="SOM225" s="593"/>
      <c r="SON225" s="593"/>
      <c r="SOO225" s="593"/>
      <c r="SOP225" s="593"/>
      <c r="SOQ225" s="593"/>
      <c r="SOR225" s="593"/>
      <c r="SOS225" s="593"/>
      <c r="SOT225" s="593"/>
      <c r="SOU225" s="593"/>
      <c r="SOV225" s="593"/>
      <c r="SOW225" s="593"/>
      <c r="SOX225" s="593"/>
      <c r="SOY225" s="593"/>
      <c r="SOZ225" s="593"/>
      <c r="SPA225" s="593"/>
      <c r="SPB225" s="593"/>
      <c r="SPC225" s="593"/>
      <c r="SPD225" s="593"/>
      <c r="SPE225" s="593"/>
      <c r="SPF225" s="593"/>
      <c r="SPG225" s="593"/>
      <c r="SPH225" s="593"/>
      <c r="SPI225" s="593"/>
      <c r="SPJ225" s="593"/>
      <c r="SPK225" s="593"/>
      <c r="SPL225" s="593"/>
      <c r="SPM225" s="593"/>
      <c r="SPN225" s="593"/>
      <c r="SPO225" s="593"/>
      <c r="SPP225" s="593"/>
      <c r="SPQ225" s="593"/>
      <c r="SPR225" s="593"/>
      <c r="SPS225" s="593"/>
      <c r="SPT225" s="593"/>
      <c r="SPU225" s="593"/>
      <c r="SPV225" s="593"/>
      <c r="SPW225" s="593"/>
      <c r="SPX225" s="593"/>
      <c r="SPY225" s="593"/>
      <c r="SPZ225" s="593"/>
      <c r="SQA225" s="593"/>
      <c r="SQB225" s="593"/>
      <c r="SQC225" s="593"/>
      <c r="SQD225" s="593"/>
      <c r="SQE225" s="593"/>
      <c r="SQF225" s="593"/>
      <c r="SQG225" s="593"/>
      <c r="SQH225" s="593"/>
      <c r="SQI225" s="593"/>
      <c r="SQJ225" s="593"/>
      <c r="SQK225" s="593"/>
      <c r="SQL225" s="593"/>
      <c r="SQM225" s="593"/>
      <c r="SQN225" s="593"/>
      <c r="SQO225" s="593"/>
      <c r="SQP225" s="593"/>
      <c r="SQQ225" s="593"/>
      <c r="SQR225" s="593"/>
      <c r="SQS225" s="593"/>
      <c r="SQT225" s="593"/>
      <c r="SQU225" s="593"/>
      <c r="SQV225" s="593"/>
      <c r="SQW225" s="593"/>
      <c r="SQX225" s="593"/>
      <c r="SQY225" s="593"/>
      <c r="SQZ225" s="593"/>
      <c r="SRA225" s="593"/>
      <c r="SRB225" s="593"/>
      <c r="SRC225" s="593"/>
      <c r="SRD225" s="593"/>
      <c r="SRE225" s="593"/>
      <c r="SRF225" s="593"/>
      <c r="SRG225" s="593"/>
      <c r="SRH225" s="593"/>
      <c r="SRI225" s="593"/>
      <c r="SRJ225" s="593"/>
      <c r="SRK225" s="593"/>
      <c r="SRL225" s="593"/>
      <c r="SRM225" s="593"/>
      <c r="SRN225" s="593"/>
      <c r="SRO225" s="593"/>
      <c r="SRP225" s="593"/>
      <c r="SRQ225" s="593"/>
      <c r="SRR225" s="593"/>
      <c r="SRS225" s="593"/>
      <c r="SRT225" s="593"/>
      <c r="SRU225" s="593"/>
      <c r="SRV225" s="593"/>
      <c r="SRW225" s="593"/>
      <c r="SRX225" s="593"/>
      <c r="SRY225" s="593"/>
      <c r="SRZ225" s="593"/>
      <c r="SSA225" s="593"/>
      <c r="SSB225" s="593"/>
      <c r="SSC225" s="593"/>
      <c r="SSD225" s="593"/>
      <c r="SSE225" s="593"/>
      <c r="SSF225" s="593"/>
      <c r="SSG225" s="593"/>
      <c r="SSH225" s="593"/>
      <c r="SSI225" s="593"/>
      <c r="SSJ225" s="593"/>
      <c r="SSK225" s="593"/>
      <c r="SSL225" s="593"/>
      <c r="SSM225" s="593"/>
      <c r="SSN225" s="593"/>
      <c r="SSO225" s="593"/>
      <c r="SSP225" s="593"/>
      <c r="SSQ225" s="593"/>
      <c r="SSR225" s="593"/>
      <c r="SSS225" s="593"/>
      <c r="SST225" s="593"/>
      <c r="SSU225" s="593"/>
      <c r="SSV225" s="593"/>
      <c r="SSW225" s="593"/>
      <c r="SSX225" s="593"/>
      <c r="SSY225" s="593"/>
      <c r="SSZ225" s="593"/>
      <c r="STA225" s="593"/>
      <c r="STB225" s="593"/>
      <c r="STC225" s="593"/>
      <c r="STD225" s="593"/>
      <c r="STE225" s="593"/>
      <c r="STF225" s="593"/>
      <c r="STG225" s="593"/>
      <c r="STH225" s="593"/>
      <c r="STI225" s="593"/>
      <c r="STJ225" s="593"/>
      <c r="STK225" s="593"/>
      <c r="STL225" s="593"/>
      <c r="STM225" s="593"/>
      <c r="STN225" s="593"/>
      <c r="STO225" s="593"/>
      <c r="STP225" s="593"/>
      <c r="STQ225" s="593"/>
      <c r="STR225" s="593"/>
      <c r="STS225" s="593"/>
      <c r="STT225" s="593"/>
      <c r="STU225" s="593"/>
      <c r="STV225" s="593"/>
      <c r="STW225" s="593"/>
      <c r="STX225" s="593"/>
      <c r="STY225" s="593"/>
      <c r="STZ225" s="593"/>
      <c r="SUA225" s="593"/>
      <c r="SUB225" s="593"/>
      <c r="SUC225" s="593"/>
      <c r="SUD225" s="593"/>
      <c r="SUE225" s="593"/>
      <c r="SUF225" s="593"/>
      <c r="SUG225" s="593"/>
      <c r="SUH225" s="593"/>
      <c r="SUI225" s="593"/>
      <c r="SUJ225" s="593"/>
      <c r="SUK225" s="593"/>
      <c r="SUL225" s="593"/>
      <c r="SUM225" s="593"/>
      <c r="SUN225" s="593"/>
      <c r="SUO225" s="593"/>
      <c r="SUP225" s="593"/>
      <c r="SUQ225" s="593"/>
      <c r="SUR225" s="593"/>
      <c r="SUS225" s="593"/>
      <c r="SUT225" s="593"/>
      <c r="SUU225" s="593"/>
      <c r="SUV225" s="593"/>
      <c r="SUW225" s="593"/>
      <c r="SUX225" s="593"/>
      <c r="SUY225" s="593"/>
      <c r="SUZ225" s="593"/>
      <c r="SVA225" s="593"/>
      <c r="SVB225" s="593"/>
      <c r="SVC225" s="593"/>
      <c r="SVD225" s="593"/>
      <c r="SVE225" s="593"/>
      <c r="SVF225" s="593"/>
      <c r="SVG225" s="593"/>
      <c r="SVH225" s="593"/>
      <c r="SVI225" s="593"/>
      <c r="SVJ225" s="593"/>
      <c r="SVK225" s="593"/>
      <c r="SVL225" s="593"/>
      <c r="SVM225" s="593"/>
      <c r="SVN225" s="593"/>
      <c r="SVO225" s="593"/>
      <c r="SVP225" s="593"/>
      <c r="SVQ225" s="593"/>
      <c r="SVR225" s="593"/>
      <c r="SVS225" s="593"/>
      <c r="SVT225" s="593"/>
      <c r="SVU225" s="593"/>
      <c r="SVV225" s="593"/>
      <c r="SVW225" s="593"/>
      <c r="SVX225" s="593"/>
      <c r="SVY225" s="593"/>
      <c r="SVZ225" s="593"/>
      <c r="SWA225" s="593"/>
      <c r="SWB225" s="593"/>
      <c r="SWC225" s="593"/>
      <c r="SWD225" s="593"/>
      <c r="SWE225" s="593"/>
      <c r="SWF225" s="593"/>
      <c r="SWG225" s="593"/>
      <c r="SWH225" s="593"/>
      <c r="SWI225" s="593"/>
      <c r="SWJ225" s="593"/>
      <c r="SWK225" s="593"/>
      <c r="SWL225" s="593"/>
      <c r="SWM225" s="593"/>
      <c r="SWN225" s="593"/>
      <c r="SWO225" s="593"/>
      <c r="SWP225" s="593"/>
      <c r="SWQ225" s="593"/>
      <c r="SWR225" s="593"/>
      <c r="SWS225" s="593"/>
      <c r="SWT225" s="593"/>
      <c r="SWU225" s="593"/>
      <c r="SWV225" s="593"/>
      <c r="SWW225" s="593"/>
      <c r="SWX225" s="593"/>
      <c r="SWY225" s="593"/>
      <c r="SWZ225" s="593"/>
      <c r="SXA225" s="593"/>
      <c r="SXB225" s="593"/>
      <c r="SXC225" s="593"/>
      <c r="SXD225" s="593"/>
      <c r="SXE225" s="593"/>
      <c r="SXF225" s="593"/>
      <c r="SXG225" s="593"/>
      <c r="SXH225" s="593"/>
      <c r="SXI225" s="593"/>
      <c r="SXJ225" s="593"/>
      <c r="SXK225" s="593"/>
      <c r="SXL225" s="593"/>
      <c r="SXM225" s="593"/>
      <c r="SXN225" s="593"/>
      <c r="SXO225" s="593"/>
      <c r="SXP225" s="593"/>
      <c r="SXQ225" s="593"/>
      <c r="SXR225" s="593"/>
      <c r="SXS225" s="593"/>
      <c r="SXT225" s="593"/>
      <c r="SXU225" s="593"/>
      <c r="SXV225" s="593"/>
      <c r="SXW225" s="593"/>
      <c r="SXX225" s="593"/>
      <c r="SXY225" s="593"/>
      <c r="SXZ225" s="593"/>
      <c r="SYA225" s="593"/>
      <c r="SYB225" s="593"/>
      <c r="SYC225" s="593"/>
      <c r="SYD225" s="593"/>
      <c r="SYE225" s="593"/>
      <c r="SYF225" s="593"/>
      <c r="SYG225" s="593"/>
      <c r="SYH225" s="593"/>
      <c r="SYI225" s="593"/>
      <c r="SYJ225" s="593"/>
      <c r="SYK225" s="593"/>
      <c r="SYL225" s="593"/>
      <c r="SYM225" s="593"/>
      <c r="SYN225" s="593"/>
      <c r="SYO225" s="593"/>
      <c r="SYP225" s="593"/>
      <c r="SYQ225" s="593"/>
      <c r="SYR225" s="593"/>
      <c r="SYS225" s="593"/>
      <c r="SYT225" s="593"/>
      <c r="SYU225" s="593"/>
      <c r="SYV225" s="593"/>
      <c r="SYW225" s="593"/>
      <c r="SYX225" s="593"/>
      <c r="SYY225" s="593"/>
      <c r="SYZ225" s="593"/>
      <c r="SZA225" s="593"/>
      <c r="SZB225" s="593"/>
      <c r="SZC225" s="593"/>
      <c r="SZD225" s="593"/>
      <c r="SZE225" s="593"/>
      <c r="SZF225" s="593"/>
      <c r="SZG225" s="593"/>
      <c r="SZH225" s="593"/>
      <c r="SZI225" s="593"/>
      <c r="SZJ225" s="593"/>
      <c r="SZK225" s="593"/>
      <c r="SZL225" s="593"/>
      <c r="SZM225" s="593"/>
      <c r="SZN225" s="593"/>
      <c r="SZO225" s="593"/>
      <c r="SZP225" s="593"/>
      <c r="SZQ225" s="593"/>
      <c r="SZR225" s="593"/>
      <c r="SZS225" s="593"/>
      <c r="SZT225" s="593"/>
      <c r="SZU225" s="593"/>
      <c r="SZV225" s="593"/>
      <c r="SZW225" s="593"/>
      <c r="SZX225" s="593"/>
      <c r="SZY225" s="593"/>
      <c r="SZZ225" s="593"/>
      <c r="TAA225" s="593"/>
      <c r="TAB225" s="593"/>
      <c r="TAC225" s="593"/>
      <c r="TAD225" s="593"/>
      <c r="TAE225" s="593"/>
      <c r="TAF225" s="593"/>
      <c r="TAG225" s="593"/>
      <c r="TAH225" s="593"/>
      <c r="TAI225" s="593"/>
      <c r="TAJ225" s="593"/>
      <c r="TAK225" s="593"/>
      <c r="TAL225" s="593"/>
      <c r="TAM225" s="593"/>
      <c r="TAN225" s="593"/>
      <c r="TAO225" s="593"/>
      <c r="TAP225" s="593"/>
      <c r="TAQ225" s="593"/>
      <c r="TAR225" s="593"/>
      <c r="TAS225" s="593"/>
      <c r="TAT225" s="593"/>
      <c r="TAU225" s="593"/>
      <c r="TAV225" s="593"/>
      <c r="TAW225" s="593"/>
      <c r="TAX225" s="593"/>
      <c r="TAY225" s="593"/>
      <c r="TAZ225" s="593"/>
      <c r="TBA225" s="593"/>
      <c r="TBB225" s="593"/>
      <c r="TBC225" s="593"/>
      <c r="TBD225" s="593"/>
      <c r="TBE225" s="593"/>
      <c r="TBF225" s="593"/>
      <c r="TBG225" s="593"/>
      <c r="TBH225" s="593"/>
      <c r="TBI225" s="593"/>
      <c r="TBJ225" s="593"/>
      <c r="TBK225" s="593"/>
      <c r="TBL225" s="593"/>
      <c r="TBM225" s="593"/>
      <c r="TBN225" s="593"/>
      <c r="TBO225" s="593"/>
      <c r="TBP225" s="593"/>
      <c r="TBQ225" s="593"/>
      <c r="TBR225" s="593"/>
      <c r="TBS225" s="593"/>
      <c r="TBT225" s="593"/>
      <c r="TBU225" s="593"/>
      <c r="TBV225" s="593"/>
      <c r="TBW225" s="593"/>
      <c r="TBX225" s="593"/>
      <c r="TBY225" s="593"/>
      <c r="TBZ225" s="593"/>
      <c r="TCA225" s="593"/>
      <c r="TCB225" s="593"/>
      <c r="TCC225" s="593"/>
      <c r="TCD225" s="593"/>
      <c r="TCE225" s="593"/>
      <c r="TCF225" s="593"/>
      <c r="TCG225" s="593"/>
      <c r="TCH225" s="593"/>
      <c r="TCI225" s="593"/>
      <c r="TCJ225" s="593"/>
      <c r="TCK225" s="593"/>
      <c r="TCL225" s="593"/>
      <c r="TCM225" s="593"/>
      <c r="TCN225" s="593"/>
      <c r="TCO225" s="593"/>
      <c r="TCP225" s="593"/>
      <c r="TCQ225" s="593"/>
      <c r="TCR225" s="593"/>
      <c r="TCS225" s="593"/>
      <c r="TCT225" s="593"/>
      <c r="TCU225" s="593"/>
      <c r="TCV225" s="593"/>
      <c r="TCW225" s="593"/>
      <c r="TCX225" s="593"/>
      <c r="TCY225" s="593"/>
      <c r="TCZ225" s="593"/>
      <c r="TDA225" s="593"/>
      <c r="TDB225" s="593"/>
      <c r="TDC225" s="593"/>
      <c r="TDD225" s="593"/>
      <c r="TDE225" s="593"/>
      <c r="TDF225" s="593"/>
      <c r="TDG225" s="593"/>
      <c r="TDH225" s="593"/>
      <c r="TDI225" s="593"/>
      <c r="TDJ225" s="593"/>
      <c r="TDK225" s="593"/>
      <c r="TDL225" s="593"/>
      <c r="TDM225" s="593"/>
      <c r="TDN225" s="593"/>
      <c r="TDO225" s="593"/>
      <c r="TDP225" s="593"/>
      <c r="TDQ225" s="593"/>
      <c r="TDR225" s="593"/>
      <c r="TDS225" s="593"/>
      <c r="TDT225" s="593"/>
      <c r="TDU225" s="593"/>
      <c r="TDV225" s="593"/>
      <c r="TDW225" s="593"/>
      <c r="TDX225" s="593"/>
      <c r="TDY225" s="593"/>
      <c r="TDZ225" s="593"/>
      <c r="TEA225" s="593"/>
      <c r="TEB225" s="593"/>
      <c r="TEC225" s="593"/>
      <c r="TED225" s="593"/>
      <c r="TEE225" s="593"/>
      <c r="TEF225" s="593"/>
      <c r="TEG225" s="593"/>
      <c r="TEH225" s="593"/>
      <c r="TEI225" s="593"/>
      <c r="TEJ225" s="593"/>
      <c r="TEK225" s="593"/>
      <c r="TEL225" s="593"/>
      <c r="TEM225" s="593"/>
      <c r="TEN225" s="593"/>
      <c r="TEO225" s="593"/>
      <c r="TEP225" s="593"/>
      <c r="TEQ225" s="593"/>
      <c r="TER225" s="593"/>
      <c r="TES225" s="593"/>
      <c r="TET225" s="593"/>
      <c r="TEU225" s="593"/>
      <c r="TEV225" s="593"/>
      <c r="TEW225" s="593"/>
      <c r="TEX225" s="593"/>
      <c r="TEY225" s="593"/>
      <c r="TEZ225" s="593"/>
      <c r="TFA225" s="593"/>
      <c r="TFB225" s="593"/>
      <c r="TFC225" s="593"/>
      <c r="TFD225" s="593"/>
      <c r="TFE225" s="593"/>
      <c r="TFF225" s="593"/>
      <c r="TFG225" s="593"/>
      <c r="TFH225" s="593"/>
      <c r="TFI225" s="593"/>
      <c r="TFJ225" s="593"/>
      <c r="TFK225" s="593"/>
      <c r="TFL225" s="593"/>
      <c r="TFM225" s="593"/>
      <c r="TFN225" s="593"/>
      <c r="TFO225" s="593"/>
      <c r="TFP225" s="593"/>
      <c r="TFQ225" s="593"/>
      <c r="TFR225" s="593"/>
      <c r="TFS225" s="593"/>
      <c r="TFT225" s="593"/>
      <c r="TFU225" s="593"/>
      <c r="TFV225" s="593"/>
      <c r="TFW225" s="593"/>
      <c r="TFX225" s="593"/>
      <c r="TFY225" s="593"/>
      <c r="TFZ225" s="593"/>
      <c r="TGA225" s="593"/>
      <c r="TGB225" s="593"/>
      <c r="TGC225" s="593"/>
      <c r="TGD225" s="593"/>
      <c r="TGE225" s="593"/>
      <c r="TGF225" s="593"/>
      <c r="TGG225" s="593"/>
      <c r="TGH225" s="593"/>
      <c r="TGI225" s="593"/>
      <c r="TGJ225" s="593"/>
      <c r="TGK225" s="593"/>
      <c r="TGL225" s="593"/>
      <c r="TGM225" s="593"/>
      <c r="TGN225" s="593"/>
      <c r="TGO225" s="593"/>
      <c r="TGP225" s="593"/>
      <c r="TGQ225" s="593"/>
      <c r="TGR225" s="593"/>
      <c r="TGS225" s="593"/>
      <c r="TGT225" s="593"/>
      <c r="TGU225" s="593"/>
      <c r="TGV225" s="593"/>
      <c r="TGW225" s="593"/>
      <c r="TGX225" s="593"/>
      <c r="TGY225" s="593"/>
      <c r="TGZ225" s="593"/>
      <c r="THA225" s="593"/>
      <c r="THB225" s="593"/>
      <c r="THC225" s="593"/>
      <c r="THD225" s="593"/>
      <c r="THE225" s="593"/>
      <c r="THF225" s="593"/>
      <c r="THG225" s="593"/>
      <c r="THH225" s="593"/>
      <c r="THI225" s="593"/>
      <c r="THJ225" s="593"/>
      <c r="THK225" s="593"/>
      <c r="THL225" s="593"/>
      <c r="THM225" s="593"/>
      <c r="THN225" s="593"/>
      <c r="THO225" s="593"/>
      <c r="THP225" s="593"/>
      <c r="THQ225" s="593"/>
      <c r="THR225" s="593"/>
      <c r="THS225" s="593"/>
      <c r="THT225" s="593"/>
      <c r="THU225" s="593"/>
      <c r="THV225" s="593"/>
      <c r="THW225" s="593"/>
      <c r="THX225" s="593"/>
      <c r="THY225" s="593"/>
      <c r="THZ225" s="593"/>
      <c r="TIA225" s="593"/>
      <c r="TIB225" s="593"/>
      <c r="TIC225" s="593"/>
      <c r="TID225" s="593"/>
      <c r="TIE225" s="593"/>
      <c r="TIF225" s="593"/>
      <c r="TIG225" s="593"/>
      <c r="TIH225" s="593"/>
      <c r="TII225" s="593"/>
      <c r="TIJ225" s="593"/>
      <c r="TIK225" s="593"/>
      <c r="TIL225" s="593"/>
      <c r="TIM225" s="593"/>
      <c r="TIN225" s="593"/>
      <c r="TIO225" s="593"/>
      <c r="TIP225" s="593"/>
      <c r="TIQ225" s="593"/>
      <c r="TIR225" s="593"/>
      <c r="TIS225" s="593"/>
      <c r="TIT225" s="593"/>
      <c r="TIU225" s="593"/>
      <c r="TIV225" s="593"/>
      <c r="TIW225" s="593"/>
      <c r="TIX225" s="593"/>
      <c r="TIY225" s="593"/>
      <c r="TIZ225" s="593"/>
      <c r="TJA225" s="593"/>
      <c r="TJB225" s="593"/>
      <c r="TJC225" s="593"/>
      <c r="TJD225" s="593"/>
      <c r="TJE225" s="593"/>
      <c r="TJF225" s="593"/>
      <c r="TJG225" s="593"/>
      <c r="TJH225" s="593"/>
      <c r="TJI225" s="593"/>
      <c r="TJJ225" s="593"/>
      <c r="TJK225" s="593"/>
      <c r="TJL225" s="593"/>
      <c r="TJM225" s="593"/>
      <c r="TJN225" s="593"/>
      <c r="TJO225" s="593"/>
      <c r="TJP225" s="593"/>
      <c r="TJQ225" s="593"/>
      <c r="TJR225" s="593"/>
      <c r="TJS225" s="593"/>
      <c r="TJT225" s="593"/>
      <c r="TJU225" s="593"/>
      <c r="TJV225" s="593"/>
      <c r="TJW225" s="593"/>
      <c r="TJX225" s="593"/>
      <c r="TJY225" s="593"/>
      <c r="TJZ225" s="593"/>
      <c r="TKA225" s="593"/>
      <c r="TKB225" s="593"/>
      <c r="TKC225" s="593"/>
      <c r="TKD225" s="593"/>
      <c r="TKE225" s="593"/>
      <c r="TKF225" s="593"/>
      <c r="TKG225" s="593"/>
      <c r="TKH225" s="593"/>
      <c r="TKI225" s="593"/>
      <c r="TKJ225" s="593"/>
      <c r="TKK225" s="593"/>
      <c r="TKL225" s="593"/>
      <c r="TKM225" s="593"/>
      <c r="TKN225" s="593"/>
      <c r="TKO225" s="593"/>
      <c r="TKP225" s="593"/>
      <c r="TKQ225" s="593"/>
      <c r="TKR225" s="593"/>
      <c r="TKS225" s="593"/>
      <c r="TKT225" s="593"/>
      <c r="TKU225" s="593"/>
      <c r="TKV225" s="593"/>
      <c r="TKW225" s="593"/>
      <c r="TKX225" s="593"/>
      <c r="TKY225" s="593"/>
      <c r="TKZ225" s="593"/>
      <c r="TLA225" s="593"/>
      <c r="TLB225" s="593"/>
      <c r="TLC225" s="593"/>
      <c r="TLD225" s="593"/>
      <c r="TLE225" s="593"/>
      <c r="TLF225" s="593"/>
      <c r="TLG225" s="593"/>
      <c r="TLH225" s="593"/>
      <c r="TLI225" s="593"/>
      <c r="TLJ225" s="593"/>
      <c r="TLK225" s="593"/>
      <c r="TLL225" s="593"/>
      <c r="TLM225" s="593"/>
      <c r="TLN225" s="593"/>
      <c r="TLO225" s="593"/>
      <c r="TLP225" s="593"/>
      <c r="TLQ225" s="593"/>
      <c r="TLR225" s="593"/>
      <c r="TLS225" s="593"/>
      <c r="TLT225" s="593"/>
      <c r="TLU225" s="593"/>
      <c r="TLV225" s="593"/>
      <c r="TLW225" s="593"/>
      <c r="TLX225" s="593"/>
      <c r="TLY225" s="593"/>
      <c r="TLZ225" s="593"/>
      <c r="TMA225" s="593"/>
      <c r="TMB225" s="593"/>
      <c r="TMC225" s="593"/>
      <c r="TMD225" s="593"/>
      <c r="TME225" s="593"/>
      <c r="TMF225" s="593"/>
      <c r="TMG225" s="593"/>
      <c r="TMH225" s="593"/>
      <c r="TMI225" s="593"/>
      <c r="TMJ225" s="593"/>
      <c r="TMK225" s="593"/>
      <c r="TML225" s="593"/>
      <c r="TMM225" s="593"/>
      <c r="TMN225" s="593"/>
      <c r="TMO225" s="593"/>
      <c r="TMP225" s="593"/>
      <c r="TMQ225" s="593"/>
      <c r="TMR225" s="593"/>
      <c r="TMS225" s="593"/>
      <c r="TMT225" s="593"/>
      <c r="TMU225" s="593"/>
      <c r="TMV225" s="593"/>
      <c r="TMW225" s="593"/>
      <c r="TMX225" s="593"/>
      <c r="TMY225" s="593"/>
      <c r="TMZ225" s="593"/>
      <c r="TNA225" s="593"/>
      <c r="TNB225" s="593"/>
      <c r="TNC225" s="593"/>
      <c r="TND225" s="593"/>
      <c r="TNE225" s="593"/>
      <c r="TNF225" s="593"/>
      <c r="TNG225" s="593"/>
      <c r="TNH225" s="593"/>
      <c r="TNI225" s="593"/>
      <c r="TNJ225" s="593"/>
      <c r="TNK225" s="593"/>
      <c r="TNL225" s="593"/>
      <c r="TNM225" s="593"/>
      <c r="TNN225" s="593"/>
      <c r="TNO225" s="593"/>
      <c r="TNP225" s="593"/>
      <c r="TNQ225" s="593"/>
      <c r="TNR225" s="593"/>
      <c r="TNS225" s="593"/>
      <c r="TNT225" s="593"/>
      <c r="TNU225" s="593"/>
      <c r="TNV225" s="593"/>
      <c r="TNW225" s="593"/>
      <c r="TNX225" s="593"/>
      <c r="TNY225" s="593"/>
      <c r="TNZ225" s="593"/>
      <c r="TOA225" s="593"/>
      <c r="TOB225" s="593"/>
      <c r="TOC225" s="593"/>
      <c r="TOD225" s="593"/>
      <c r="TOE225" s="593"/>
      <c r="TOF225" s="593"/>
      <c r="TOG225" s="593"/>
      <c r="TOH225" s="593"/>
      <c r="TOI225" s="593"/>
      <c r="TOJ225" s="593"/>
      <c r="TOK225" s="593"/>
      <c r="TOL225" s="593"/>
      <c r="TOM225" s="593"/>
      <c r="TON225" s="593"/>
      <c r="TOO225" s="593"/>
      <c r="TOP225" s="593"/>
      <c r="TOQ225" s="593"/>
      <c r="TOR225" s="593"/>
      <c r="TOS225" s="593"/>
      <c r="TOT225" s="593"/>
      <c r="TOU225" s="593"/>
      <c r="TOV225" s="593"/>
      <c r="TOW225" s="593"/>
      <c r="TOX225" s="593"/>
      <c r="TOY225" s="593"/>
      <c r="TOZ225" s="593"/>
      <c r="TPA225" s="593"/>
      <c r="TPB225" s="593"/>
      <c r="TPC225" s="593"/>
      <c r="TPD225" s="593"/>
      <c r="TPE225" s="593"/>
      <c r="TPF225" s="593"/>
      <c r="TPG225" s="593"/>
      <c r="TPH225" s="593"/>
      <c r="TPI225" s="593"/>
      <c r="TPJ225" s="593"/>
      <c r="TPK225" s="593"/>
      <c r="TPL225" s="593"/>
      <c r="TPM225" s="593"/>
      <c r="TPN225" s="593"/>
      <c r="TPO225" s="593"/>
      <c r="TPP225" s="593"/>
      <c r="TPQ225" s="593"/>
      <c r="TPR225" s="593"/>
      <c r="TPS225" s="593"/>
      <c r="TPT225" s="593"/>
      <c r="TPU225" s="593"/>
      <c r="TPV225" s="593"/>
      <c r="TPW225" s="593"/>
      <c r="TPX225" s="593"/>
      <c r="TPY225" s="593"/>
      <c r="TPZ225" s="593"/>
      <c r="TQA225" s="593"/>
      <c r="TQB225" s="593"/>
      <c r="TQC225" s="593"/>
      <c r="TQD225" s="593"/>
      <c r="TQE225" s="593"/>
      <c r="TQF225" s="593"/>
      <c r="TQG225" s="593"/>
      <c r="TQH225" s="593"/>
      <c r="TQI225" s="593"/>
      <c r="TQJ225" s="593"/>
      <c r="TQK225" s="593"/>
      <c r="TQL225" s="593"/>
      <c r="TQM225" s="593"/>
      <c r="TQN225" s="593"/>
      <c r="TQO225" s="593"/>
      <c r="TQP225" s="593"/>
      <c r="TQQ225" s="593"/>
      <c r="TQR225" s="593"/>
      <c r="TQS225" s="593"/>
      <c r="TQT225" s="593"/>
      <c r="TQU225" s="593"/>
      <c r="TQV225" s="593"/>
      <c r="TQW225" s="593"/>
      <c r="TQX225" s="593"/>
      <c r="TQY225" s="593"/>
      <c r="TQZ225" s="593"/>
      <c r="TRA225" s="593"/>
      <c r="TRB225" s="593"/>
      <c r="TRC225" s="593"/>
      <c r="TRD225" s="593"/>
      <c r="TRE225" s="593"/>
      <c r="TRF225" s="593"/>
      <c r="TRG225" s="593"/>
      <c r="TRH225" s="593"/>
      <c r="TRI225" s="593"/>
      <c r="TRJ225" s="593"/>
      <c r="TRK225" s="593"/>
      <c r="TRL225" s="593"/>
      <c r="TRM225" s="593"/>
      <c r="TRN225" s="593"/>
      <c r="TRO225" s="593"/>
      <c r="TRP225" s="593"/>
      <c r="TRQ225" s="593"/>
      <c r="TRR225" s="593"/>
      <c r="TRS225" s="593"/>
      <c r="TRT225" s="593"/>
      <c r="TRU225" s="593"/>
      <c r="TRV225" s="593"/>
      <c r="TRW225" s="593"/>
      <c r="TRX225" s="593"/>
      <c r="TRY225" s="593"/>
      <c r="TRZ225" s="593"/>
      <c r="TSA225" s="593"/>
      <c r="TSB225" s="593"/>
      <c r="TSC225" s="593"/>
      <c r="TSD225" s="593"/>
      <c r="TSE225" s="593"/>
      <c r="TSF225" s="593"/>
      <c r="TSG225" s="593"/>
      <c r="TSH225" s="593"/>
      <c r="TSI225" s="593"/>
      <c r="TSJ225" s="593"/>
      <c r="TSK225" s="593"/>
      <c r="TSL225" s="593"/>
      <c r="TSM225" s="593"/>
      <c r="TSN225" s="593"/>
      <c r="TSO225" s="593"/>
      <c r="TSP225" s="593"/>
      <c r="TSQ225" s="593"/>
      <c r="TSR225" s="593"/>
      <c r="TSS225" s="593"/>
      <c r="TST225" s="593"/>
      <c r="TSU225" s="593"/>
      <c r="TSV225" s="593"/>
      <c r="TSW225" s="593"/>
      <c r="TSX225" s="593"/>
      <c r="TSY225" s="593"/>
      <c r="TSZ225" s="593"/>
      <c r="TTA225" s="593"/>
      <c r="TTB225" s="593"/>
      <c r="TTC225" s="593"/>
      <c r="TTD225" s="593"/>
      <c r="TTE225" s="593"/>
      <c r="TTF225" s="593"/>
      <c r="TTG225" s="593"/>
      <c r="TTH225" s="593"/>
      <c r="TTI225" s="593"/>
      <c r="TTJ225" s="593"/>
      <c r="TTK225" s="593"/>
      <c r="TTL225" s="593"/>
      <c r="TTM225" s="593"/>
      <c r="TTN225" s="593"/>
      <c r="TTO225" s="593"/>
      <c r="TTP225" s="593"/>
      <c r="TTQ225" s="593"/>
      <c r="TTR225" s="593"/>
      <c r="TTS225" s="593"/>
      <c r="TTT225" s="593"/>
      <c r="TTU225" s="593"/>
      <c r="TTV225" s="593"/>
      <c r="TTW225" s="593"/>
      <c r="TTX225" s="593"/>
      <c r="TTY225" s="593"/>
      <c r="TTZ225" s="593"/>
      <c r="TUA225" s="593"/>
      <c r="TUB225" s="593"/>
      <c r="TUC225" s="593"/>
      <c r="TUD225" s="593"/>
      <c r="TUE225" s="593"/>
      <c r="TUF225" s="593"/>
      <c r="TUG225" s="593"/>
      <c r="TUH225" s="593"/>
      <c r="TUI225" s="593"/>
      <c r="TUJ225" s="593"/>
      <c r="TUK225" s="593"/>
      <c r="TUL225" s="593"/>
      <c r="TUM225" s="593"/>
      <c r="TUN225" s="593"/>
      <c r="TUO225" s="593"/>
      <c r="TUP225" s="593"/>
      <c r="TUQ225" s="593"/>
      <c r="TUR225" s="593"/>
      <c r="TUS225" s="593"/>
      <c r="TUT225" s="593"/>
      <c r="TUU225" s="593"/>
      <c r="TUV225" s="593"/>
      <c r="TUW225" s="593"/>
      <c r="TUX225" s="593"/>
      <c r="TUY225" s="593"/>
      <c r="TUZ225" s="593"/>
      <c r="TVA225" s="593"/>
      <c r="TVB225" s="593"/>
      <c r="TVC225" s="593"/>
      <c r="TVD225" s="593"/>
      <c r="TVE225" s="593"/>
      <c r="TVF225" s="593"/>
      <c r="TVG225" s="593"/>
      <c r="TVH225" s="593"/>
      <c r="TVI225" s="593"/>
      <c r="TVJ225" s="593"/>
      <c r="TVK225" s="593"/>
      <c r="TVL225" s="593"/>
      <c r="TVM225" s="593"/>
      <c r="TVN225" s="593"/>
      <c r="TVO225" s="593"/>
      <c r="TVP225" s="593"/>
      <c r="TVQ225" s="593"/>
      <c r="TVR225" s="593"/>
      <c r="TVS225" s="593"/>
      <c r="TVT225" s="593"/>
      <c r="TVU225" s="593"/>
      <c r="TVV225" s="593"/>
      <c r="TVW225" s="593"/>
      <c r="TVX225" s="593"/>
      <c r="TVY225" s="593"/>
      <c r="TVZ225" s="593"/>
      <c r="TWA225" s="593"/>
      <c r="TWB225" s="593"/>
      <c r="TWC225" s="593"/>
      <c r="TWD225" s="593"/>
      <c r="TWE225" s="593"/>
      <c r="TWF225" s="593"/>
      <c r="TWG225" s="593"/>
      <c r="TWH225" s="593"/>
      <c r="TWI225" s="593"/>
      <c r="TWJ225" s="593"/>
      <c r="TWK225" s="593"/>
      <c r="TWL225" s="593"/>
      <c r="TWM225" s="593"/>
      <c r="TWN225" s="593"/>
      <c r="TWO225" s="593"/>
      <c r="TWP225" s="593"/>
      <c r="TWQ225" s="593"/>
      <c r="TWR225" s="593"/>
      <c r="TWS225" s="593"/>
      <c r="TWT225" s="593"/>
      <c r="TWU225" s="593"/>
      <c r="TWV225" s="593"/>
      <c r="TWW225" s="593"/>
      <c r="TWX225" s="593"/>
      <c r="TWY225" s="593"/>
      <c r="TWZ225" s="593"/>
      <c r="TXA225" s="593"/>
      <c r="TXB225" s="593"/>
      <c r="TXC225" s="593"/>
      <c r="TXD225" s="593"/>
      <c r="TXE225" s="593"/>
      <c r="TXF225" s="593"/>
      <c r="TXG225" s="593"/>
      <c r="TXH225" s="593"/>
      <c r="TXI225" s="593"/>
      <c r="TXJ225" s="593"/>
      <c r="TXK225" s="593"/>
      <c r="TXL225" s="593"/>
      <c r="TXM225" s="593"/>
      <c r="TXN225" s="593"/>
      <c r="TXO225" s="593"/>
      <c r="TXP225" s="593"/>
      <c r="TXQ225" s="593"/>
      <c r="TXR225" s="593"/>
      <c r="TXS225" s="593"/>
      <c r="TXT225" s="593"/>
      <c r="TXU225" s="593"/>
      <c r="TXV225" s="593"/>
      <c r="TXW225" s="593"/>
      <c r="TXX225" s="593"/>
      <c r="TXY225" s="593"/>
      <c r="TXZ225" s="593"/>
      <c r="TYA225" s="593"/>
      <c r="TYB225" s="593"/>
      <c r="TYC225" s="593"/>
      <c r="TYD225" s="593"/>
      <c r="TYE225" s="593"/>
      <c r="TYF225" s="593"/>
      <c r="TYG225" s="593"/>
      <c r="TYH225" s="593"/>
      <c r="TYI225" s="593"/>
      <c r="TYJ225" s="593"/>
      <c r="TYK225" s="593"/>
      <c r="TYL225" s="593"/>
      <c r="TYM225" s="593"/>
      <c r="TYN225" s="593"/>
      <c r="TYO225" s="593"/>
      <c r="TYP225" s="593"/>
      <c r="TYQ225" s="593"/>
      <c r="TYR225" s="593"/>
      <c r="TYS225" s="593"/>
      <c r="TYT225" s="593"/>
      <c r="TYU225" s="593"/>
      <c r="TYV225" s="593"/>
      <c r="TYW225" s="593"/>
      <c r="TYX225" s="593"/>
      <c r="TYY225" s="593"/>
      <c r="TYZ225" s="593"/>
      <c r="TZA225" s="593"/>
      <c r="TZB225" s="593"/>
      <c r="TZC225" s="593"/>
      <c r="TZD225" s="593"/>
      <c r="TZE225" s="593"/>
      <c r="TZF225" s="593"/>
      <c r="TZG225" s="593"/>
      <c r="TZH225" s="593"/>
      <c r="TZI225" s="593"/>
      <c r="TZJ225" s="593"/>
      <c r="TZK225" s="593"/>
      <c r="TZL225" s="593"/>
      <c r="TZM225" s="593"/>
      <c r="TZN225" s="593"/>
      <c r="TZO225" s="593"/>
      <c r="TZP225" s="593"/>
      <c r="TZQ225" s="593"/>
      <c r="TZR225" s="593"/>
      <c r="TZS225" s="593"/>
      <c r="TZT225" s="593"/>
      <c r="TZU225" s="593"/>
      <c r="TZV225" s="593"/>
      <c r="TZW225" s="593"/>
      <c r="TZX225" s="593"/>
      <c r="TZY225" s="593"/>
      <c r="TZZ225" s="593"/>
      <c r="UAA225" s="593"/>
      <c r="UAB225" s="593"/>
      <c r="UAC225" s="593"/>
      <c r="UAD225" s="593"/>
      <c r="UAE225" s="593"/>
      <c r="UAF225" s="593"/>
      <c r="UAG225" s="593"/>
      <c r="UAH225" s="593"/>
      <c r="UAI225" s="593"/>
      <c r="UAJ225" s="593"/>
      <c r="UAK225" s="593"/>
      <c r="UAL225" s="593"/>
      <c r="UAM225" s="593"/>
      <c r="UAN225" s="593"/>
      <c r="UAO225" s="593"/>
      <c r="UAP225" s="593"/>
      <c r="UAQ225" s="593"/>
      <c r="UAR225" s="593"/>
      <c r="UAS225" s="593"/>
      <c r="UAT225" s="593"/>
      <c r="UAU225" s="593"/>
      <c r="UAV225" s="593"/>
      <c r="UAW225" s="593"/>
      <c r="UAX225" s="593"/>
      <c r="UAY225" s="593"/>
      <c r="UAZ225" s="593"/>
      <c r="UBA225" s="593"/>
      <c r="UBB225" s="593"/>
      <c r="UBC225" s="593"/>
      <c r="UBD225" s="593"/>
      <c r="UBE225" s="593"/>
      <c r="UBF225" s="593"/>
      <c r="UBG225" s="593"/>
      <c r="UBH225" s="593"/>
      <c r="UBI225" s="593"/>
      <c r="UBJ225" s="593"/>
      <c r="UBK225" s="593"/>
      <c r="UBL225" s="593"/>
      <c r="UBM225" s="593"/>
      <c r="UBN225" s="593"/>
      <c r="UBO225" s="593"/>
      <c r="UBP225" s="593"/>
      <c r="UBQ225" s="593"/>
      <c r="UBR225" s="593"/>
      <c r="UBS225" s="593"/>
      <c r="UBT225" s="593"/>
      <c r="UBU225" s="593"/>
      <c r="UBV225" s="593"/>
      <c r="UBW225" s="593"/>
      <c r="UBX225" s="593"/>
      <c r="UBY225" s="593"/>
      <c r="UBZ225" s="593"/>
      <c r="UCA225" s="593"/>
      <c r="UCB225" s="593"/>
      <c r="UCC225" s="593"/>
      <c r="UCD225" s="593"/>
      <c r="UCE225" s="593"/>
      <c r="UCF225" s="593"/>
      <c r="UCG225" s="593"/>
      <c r="UCH225" s="593"/>
      <c r="UCI225" s="593"/>
      <c r="UCJ225" s="593"/>
      <c r="UCK225" s="593"/>
      <c r="UCL225" s="593"/>
      <c r="UCM225" s="593"/>
      <c r="UCN225" s="593"/>
      <c r="UCO225" s="593"/>
      <c r="UCP225" s="593"/>
      <c r="UCQ225" s="593"/>
      <c r="UCR225" s="593"/>
      <c r="UCS225" s="593"/>
      <c r="UCT225" s="593"/>
      <c r="UCU225" s="593"/>
      <c r="UCV225" s="593"/>
      <c r="UCW225" s="593"/>
      <c r="UCX225" s="593"/>
      <c r="UCY225" s="593"/>
      <c r="UCZ225" s="593"/>
      <c r="UDA225" s="593"/>
      <c r="UDB225" s="593"/>
      <c r="UDC225" s="593"/>
      <c r="UDD225" s="593"/>
      <c r="UDE225" s="593"/>
      <c r="UDF225" s="593"/>
      <c r="UDG225" s="593"/>
      <c r="UDH225" s="593"/>
      <c r="UDI225" s="593"/>
      <c r="UDJ225" s="593"/>
      <c r="UDK225" s="593"/>
      <c r="UDL225" s="593"/>
      <c r="UDM225" s="593"/>
      <c r="UDN225" s="593"/>
      <c r="UDO225" s="593"/>
      <c r="UDP225" s="593"/>
      <c r="UDQ225" s="593"/>
      <c r="UDR225" s="593"/>
      <c r="UDS225" s="593"/>
      <c r="UDT225" s="593"/>
      <c r="UDU225" s="593"/>
      <c r="UDV225" s="593"/>
      <c r="UDW225" s="593"/>
      <c r="UDX225" s="593"/>
      <c r="UDY225" s="593"/>
      <c r="UDZ225" s="593"/>
      <c r="UEA225" s="593"/>
      <c r="UEB225" s="593"/>
      <c r="UEC225" s="593"/>
      <c r="UED225" s="593"/>
      <c r="UEE225" s="593"/>
      <c r="UEF225" s="593"/>
      <c r="UEG225" s="593"/>
      <c r="UEH225" s="593"/>
      <c r="UEI225" s="593"/>
      <c r="UEJ225" s="593"/>
      <c r="UEK225" s="593"/>
      <c r="UEL225" s="593"/>
      <c r="UEM225" s="593"/>
      <c r="UEN225" s="593"/>
      <c r="UEO225" s="593"/>
      <c r="UEP225" s="593"/>
      <c r="UEQ225" s="593"/>
      <c r="UER225" s="593"/>
      <c r="UES225" s="593"/>
      <c r="UET225" s="593"/>
      <c r="UEU225" s="593"/>
      <c r="UEV225" s="593"/>
      <c r="UEW225" s="593"/>
      <c r="UEX225" s="593"/>
      <c r="UEY225" s="593"/>
      <c r="UEZ225" s="593"/>
      <c r="UFA225" s="593"/>
      <c r="UFB225" s="593"/>
      <c r="UFC225" s="593"/>
      <c r="UFD225" s="593"/>
      <c r="UFE225" s="593"/>
      <c r="UFF225" s="593"/>
      <c r="UFG225" s="593"/>
      <c r="UFH225" s="593"/>
      <c r="UFI225" s="593"/>
      <c r="UFJ225" s="593"/>
      <c r="UFK225" s="593"/>
      <c r="UFL225" s="593"/>
      <c r="UFM225" s="593"/>
      <c r="UFN225" s="593"/>
      <c r="UFO225" s="593"/>
      <c r="UFP225" s="593"/>
      <c r="UFQ225" s="593"/>
      <c r="UFR225" s="593"/>
      <c r="UFS225" s="593"/>
      <c r="UFT225" s="593"/>
      <c r="UFU225" s="593"/>
      <c r="UFV225" s="593"/>
      <c r="UFW225" s="593"/>
      <c r="UFX225" s="593"/>
      <c r="UFY225" s="593"/>
      <c r="UFZ225" s="593"/>
      <c r="UGA225" s="593"/>
      <c r="UGB225" s="593"/>
      <c r="UGC225" s="593"/>
      <c r="UGD225" s="593"/>
      <c r="UGE225" s="593"/>
      <c r="UGF225" s="593"/>
      <c r="UGG225" s="593"/>
      <c r="UGH225" s="593"/>
      <c r="UGI225" s="593"/>
      <c r="UGJ225" s="593"/>
      <c r="UGK225" s="593"/>
      <c r="UGL225" s="593"/>
      <c r="UGM225" s="593"/>
      <c r="UGN225" s="593"/>
      <c r="UGO225" s="593"/>
      <c r="UGP225" s="593"/>
      <c r="UGQ225" s="593"/>
      <c r="UGR225" s="593"/>
      <c r="UGS225" s="593"/>
      <c r="UGT225" s="593"/>
      <c r="UGU225" s="593"/>
      <c r="UGV225" s="593"/>
      <c r="UGW225" s="593"/>
      <c r="UGX225" s="593"/>
      <c r="UGY225" s="593"/>
      <c r="UGZ225" s="593"/>
      <c r="UHA225" s="593"/>
      <c r="UHB225" s="593"/>
      <c r="UHC225" s="593"/>
      <c r="UHD225" s="593"/>
      <c r="UHE225" s="593"/>
      <c r="UHF225" s="593"/>
      <c r="UHG225" s="593"/>
      <c r="UHH225" s="593"/>
      <c r="UHI225" s="593"/>
      <c r="UHJ225" s="593"/>
      <c r="UHK225" s="593"/>
      <c r="UHL225" s="593"/>
      <c r="UHM225" s="593"/>
      <c r="UHN225" s="593"/>
      <c r="UHO225" s="593"/>
      <c r="UHP225" s="593"/>
      <c r="UHQ225" s="593"/>
      <c r="UHR225" s="593"/>
      <c r="UHS225" s="593"/>
      <c r="UHT225" s="593"/>
      <c r="UHU225" s="593"/>
      <c r="UHV225" s="593"/>
      <c r="UHW225" s="593"/>
      <c r="UHX225" s="593"/>
      <c r="UHY225" s="593"/>
      <c r="UHZ225" s="593"/>
      <c r="UIA225" s="593"/>
      <c r="UIB225" s="593"/>
      <c r="UIC225" s="593"/>
      <c r="UID225" s="593"/>
      <c r="UIE225" s="593"/>
      <c r="UIF225" s="593"/>
      <c r="UIG225" s="593"/>
      <c r="UIH225" s="593"/>
      <c r="UII225" s="593"/>
      <c r="UIJ225" s="593"/>
      <c r="UIK225" s="593"/>
      <c r="UIL225" s="593"/>
      <c r="UIM225" s="593"/>
      <c r="UIN225" s="593"/>
      <c r="UIO225" s="593"/>
      <c r="UIP225" s="593"/>
      <c r="UIQ225" s="593"/>
      <c r="UIR225" s="593"/>
      <c r="UIS225" s="593"/>
      <c r="UIT225" s="593"/>
      <c r="UIU225" s="593"/>
      <c r="UIV225" s="593"/>
      <c r="UIW225" s="593"/>
      <c r="UIX225" s="593"/>
      <c r="UIY225" s="593"/>
      <c r="UIZ225" s="593"/>
      <c r="UJA225" s="593"/>
      <c r="UJB225" s="593"/>
      <c r="UJC225" s="593"/>
      <c r="UJD225" s="593"/>
      <c r="UJE225" s="593"/>
      <c r="UJF225" s="593"/>
      <c r="UJG225" s="593"/>
      <c r="UJH225" s="593"/>
      <c r="UJI225" s="593"/>
      <c r="UJJ225" s="593"/>
      <c r="UJK225" s="593"/>
      <c r="UJL225" s="593"/>
      <c r="UJM225" s="593"/>
      <c r="UJN225" s="593"/>
      <c r="UJO225" s="593"/>
      <c r="UJP225" s="593"/>
      <c r="UJQ225" s="593"/>
      <c r="UJR225" s="593"/>
      <c r="UJS225" s="593"/>
      <c r="UJT225" s="593"/>
      <c r="UJU225" s="593"/>
      <c r="UJV225" s="593"/>
      <c r="UJW225" s="593"/>
      <c r="UJX225" s="593"/>
      <c r="UJY225" s="593"/>
      <c r="UJZ225" s="593"/>
      <c r="UKA225" s="593"/>
      <c r="UKB225" s="593"/>
      <c r="UKC225" s="593"/>
      <c r="UKD225" s="593"/>
      <c r="UKE225" s="593"/>
      <c r="UKF225" s="593"/>
      <c r="UKG225" s="593"/>
      <c r="UKH225" s="593"/>
      <c r="UKI225" s="593"/>
      <c r="UKJ225" s="593"/>
      <c r="UKK225" s="593"/>
      <c r="UKL225" s="593"/>
      <c r="UKM225" s="593"/>
      <c r="UKN225" s="593"/>
      <c r="UKO225" s="593"/>
      <c r="UKP225" s="593"/>
      <c r="UKQ225" s="593"/>
      <c r="UKR225" s="593"/>
      <c r="UKS225" s="593"/>
      <c r="UKT225" s="593"/>
      <c r="UKU225" s="593"/>
      <c r="UKV225" s="593"/>
      <c r="UKW225" s="593"/>
      <c r="UKX225" s="593"/>
      <c r="UKY225" s="593"/>
      <c r="UKZ225" s="593"/>
      <c r="ULA225" s="593"/>
      <c r="ULB225" s="593"/>
      <c r="ULC225" s="593"/>
      <c r="ULD225" s="593"/>
      <c r="ULE225" s="593"/>
      <c r="ULF225" s="593"/>
      <c r="ULG225" s="593"/>
      <c r="ULH225" s="593"/>
      <c r="ULI225" s="593"/>
      <c r="ULJ225" s="593"/>
      <c r="ULK225" s="593"/>
      <c r="ULL225" s="593"/>
      <c r="ULM225" s="593"/>
      <c r="ULN225" s="593"/>
      <c r="ULO225" s="593"/>
      <c r="ULP225" s="593"/>
      <c r="ULQ225" s="593"/>
      <c r="ULR225" s="593"/>
      <c r="ULS225" s="593"/>
      <c r="ULT225" s="593"/>
      <c r="ULU225" s="593"/>
      <c r="ULV225" s="593"/>
      <c r="ULW225" s="593"/>
      <c r="ULX225" s="593"/>
      <c r="ULY225" s="593"/>
      <c r="ULZ225" s="593"/>
      <c r="UMA225" s="593"/>
      <c r="UMB225" s="593"/>
      <c r="UMC225" s="593"/>
      <c r="UMD225" s="593"/>
      <c r="UME225" s="593"/>
      <c r="UMF225" s="593"/>
      <c r="UMG225" s="593"/>
      <c r="UMH225" s="593"/>
      <c r="UMI225" s="593"/>
      <c r="UMJ225" s="593"/>
      <c r="UMK225" s="593"/>
      <c r="UML225" s="593"/>
      <c r="UMM225" s="593"/>
      <c r="UMN225" s="593"/>
      <c r="UMO225" s="593"/>
      <c r="UMP225" s="593"/>
      <c r="UMQ225" s="593"/>
      <c r="UMR225" s="593"/>
      <c r="UMS225" s="593"/>
      <c r="UMT225" s="593"/>
      <c r="UMU225" s="593"/>
      <c r="UMV225" s="593"/>
      <c r="UMW225" s="593"/>
      <c r="UMX225" s="593"/>
      <c r="UMY225" s="593"/>
      <c r="UMZ225" s="593"/>
      <c r="UNA225" s="593"/>
      <c r="UNB225" s="593"/>
      <c r="UNC225" s="593"/>
      <c r="UND225" s="593"/>
      <c r="UNE225" s="593"/>
      <c r="UNF225" s="593"/>
      <c r="UNG225" s="593"/>
      <c r="UNH225" s="593"/>
      <c r="UNI225" s="593"/>
      <c r="UNJ225" s="593"/>
      <c r="UNK225" s="593"/>
      <c r="UNL225" s="593"/>
      <c r="UNM225" s="593"/>
      <c r="UNN225" s="593"/>
      <c r="UNO225" s="593"/>
      <c r="UNP225" s="593"/>
      <c r="UNQ225" s="593"/>
      <c r="UNR225" s="593"/>
      <c r="UNS225" s="593"/>
      <c r="UNT225" s="593"/>
      <c r="UNU225" s="593"/>
      <c r="UNV225" s="593"/>
      <c r="UNW225" s="593"/>
      <c r="UNX225" s="593"/>
      <c r="UNY225" s="593"/>
      <c r="UNZ225" s="593"/>
      <c r="UOA225" s="593"/>
      <c r="UOB225" s="593"/>
      <c r="UOC225" s="593"/>
      <c r="UOD225" s="593"/>
      <c r="UOE225" s="593"/>
      <c r="UOF225" s="593"/>
      <c r="UOG225" s="593"/>
      <c r="UOH225" s="593"/>
      <c r="UOI225" s="593"/>
      <c r="UOJ225" s="593"/>
      <c r="UOK225" s="593"/>
      <c r="UOL225" s="593"/>
      <c r="UOM225" s="593"/>
      <c r="UON225" s="593"/>
      <c r="UOO225" s="593"/>
      <c r="UOP225" s="593"/>
      <c r="UOQ225" s="593"/>
      <c r="UOR225" s="593"/>
      <c r="UOS225" s="593"/>
      <c r="UOT225" s="593"/>
      <c r="UOU225" s="593"/>
      <c r="UOV225" s="593"/>
      <c r="UOW225" s="593"/>
      <c r="UOX225" s="593"/>
      <c r="UOY225" s="593"/>
      <c r="UOZ225" s="593"/>
      <c r="UPA225" s="593"/>
      <c r="UPB225" s="593"/>
      <c r="UPC225" s="593"/>
      <c r="UPD225" s="593"/>
      <c r="UPE225" s="593"/>
      <c r="UPF225" s="593"/>
      <c r="UPG225" s="593"/>
      <c r="UPH225" s="593"/>
      <c r="UPI225" s="593"/>
      <c r="UPJ225" s="593"/>
      <c r="UPK225" s="593"/>
      <c r="UPL225" s="593"/>
      <c r="UPM225" s="593"/>
      <c r="UPN225" s="593"/>
      <c r="UPO225" s="593"/>
      <c r="UPP225" s="593"/>
      <c r="UPQ225" s="593"/>
      <c r="UPR225" s="593"/>
      <c r="UPS225" s="593"/>
      <c r="UPT225" s="593"/>
      <c r="UPU225" s="593"/>
      <c r="UPV225" s="593"/>
      <c r="UPW225" s="593"/>
      <c r="UPX225" s="593"/>
      <c r="UPY225" s="593"/>
      <c r="UPZ225" s="593"/>
      <c r="UQA225" s="593"/>
      <c r="UQB225" s="593"/>
      <c r="UQC225" s="593"/>
      <c r="UQD225" s="593"/>
      <c r="UQE225" s="593"/>
      <c r="UQF225" s="593"/>
      <c r="UQG225" s="593"/>
      <c r="UQH225" s="593"/>
      <c r="UQI225" s="593"/>
      <c r="UQJ225" s="593"/>
      <c r="UQK225" s="593"/>
      <c r="UQL225" s="593"/>
      <c r="UQM225" s="593"/>
      <c r="UQN225" s="593"/>
      <c r="UQO225" s="593"/>
      <c r="UQP225" s="593"/>
      <c r="UQQ225" s="593"/>
      <c r="UQR225" s="593"/>
      <c r="UQS225" s="593"/>
      <c r="UQT225" s="593"/>
      <c r="UQU225" s="593"/>
      <c r="UQV225" s="593"/>
      <c r="UQW225" s="593"/>
      <c r="UQX225" s="593"/>
      <c r="UQY225" s="593"/>
      <c r="UQZ225" s="593"/>
      <c r="URA225" s="593"/>
      <c r="URB225" s="593"/>
      <c r="URC225" s="593"/>
      <c r="URD225" s="593"/>
      <c r="URE225" s="593"/>
      <c r="URF225" s="593"/>
      <c r="URG225" s="593"/>
      <c r="URH225" s="593"/>
      <c r="URI225" s="593"/>
      <c r="URJ225" s="593"/>
      <c r="URK225" s="593"/>
      <c r="URL225" s="593"/>
      <c r="URM225" s="593"/>
      <c r="URN225" s="593"/>
      <c r="URO225" s="593"/>
      <c r="URP225" s="593"/>
      <c r="URQ225" s="593"/>
      <c r="URR225" s="593"/>
      <c r="URS225" s="593"/>
      <c r="URT225" s="593"/>
      <c r="URU225" s="593"/>
      <c r="URV225" s="593"/>
      <c r="URW225" s="593"/>
      <c r="URX225" s="593"/>
      <c r="URY225" s="593"/>
      <c r="URZ225" s="593"/>
      <c r="USA225" s="593"/>
      <c r="USB225" s="593"/>
      <c r="USC225" s="593"/>
      <c r="USD225" s="593"/>
      <c r="USE225" s="593"/>
      <c r="USF225" s="593"/>
      <c r="USG225" s="593"/>
      <c r="USH225" s="593"/>
      <c r="USI225" s="593"/>
      <c r="USJ225" s="593"/>
      <c r="USK225" s="593"/>
      <c r="USL225" s="593"/>
      <c r="USM225" s="593"/>
      <c r="USN225" s="593"/>
      <c r="USO225" s="593"/>
      <c r="USP225" s="593"/>
      <c r="USQ225" s="593"/>
      <c r="USR225" s="593"/>
      <c r="USS225" s="593"/>
      <c r="UST225" s="593"/>
      <c r="USU225" s="593"/>
      <c r="USV225" s="593"/>
      <c r="USW225" s="593"/>
      <c r="USX225" s="593"/>
      <c r="USY225" s="593"/>
      <c r="USZ225" s="593"/>
      <c r="UTA225" s="593"/>
      <c r="UTB225" s="593"/>
      <c r="UTC225" s="593"/>
      <c r="UTD225" s="593"/>
      <c r="UTE225" s="593"/>
      <c r="UTF225" s="593"/>
      <c r="UTG225" s="593"/>
      <c r="UTH225" s="593"/>
      <c r="UTI225" s="593"/>
      <c r="UTJ225" s="593"/>
      <c r="UTK225" s="593"/>
      <c r="UTL225" s="593"/>
      <c r="UTM225" s="593"/>
      <c r="UTN225" s="593"/>
      <c r="UTO225" s="593"/>
      <c r="UTP225" s="593"/>
      <c r="UTQ225" s="593"/>
      <c r="UTR225" s="593"/>
      <c r="UTS225" s="593"/>
      <c r="UTT225" s="593"/>
      <c r="UTU225" s="593"/>
      <c r="UTV225" s="593"/>
      <c r="UTW225" s="593"/>
      <c r="UTX225" s="593"/>
      <c r="UTY225" s="593"/>
      <c r="UTZ225" s="593"/>
      <c r="UUA225" s="593"/>
      <c r="UUB225" s="593"/>
      <c r="UUC225" s="593"/>
      <c r="UUD225" s="593"/>
      <c r="UUE225" s="593"/>
      <c r="UUF225" s="593"/>
      <c r="UUG225" s="593"/>
      <c r="UUH225" s="593"/>
      <c r="UUI225" s="593"/>
      <c r="UUJ225" s="593"/>
      <c r="UUK225" s="593"/>
      <c r="UUL225" s="593"/>
      <c r="UUM225" s="593"/>
      <c r="UUN225" s="593"/>
      <c r="UUO225" s="593"/>
      <c r="UUP225" s="593"/>
      <c r="UUQ225" s="593"/>
      <c r="UUR225" s="593"/>
      <c r="UUS225" s="593"/>
      <c r="UUT225" s="593"/>
      <c r="UUU225" s="593"/>
      <c r="UUV225" s="593"/>
      <c r="UUW225" s="593"/>
      <c r="UUX225" s="593"/>
      <c r="UUY225" s="593"/>
      <c r="UUZ225" s="593"/>
      <c r="UVA225" s="593"/>
      <c r="UVB225" s="593"/>
      <c r="UVC225" s="593"/>
      <c r="UVD225" s="593"/>
      <c r="UVE225" s="593"/>
      <c r="UVF225" s="593"/>
      <c r="UVG225" s="593"/>
      <c r="UVH225" s="593"/>
      <c r="UVI225" s="593"/>
      <c r="UVJ225" s="593"/>
      <c r="UVK225" s="593"/>
      <c r="UVL225" s="593"/>
      <c r="UVM225" s="593"/>
      <c r="UVN225" s="593"/>
      <c r="UVO225" s="593"/>
      <c r="UVP225" s="593"/>
      <c r="UVQ225" s="593"/>
      <c r="UVR225" s="593"/>
      <c r="UVS225" s="593"/>
      <c r="UVT225" s="593"/>
      <c r="UVU225" s="593"/>
      <c r="UVV225" s="593"/>
      <c r="UVW225" s="593"/>
      <c r="UVX225" s="593"/>
      <c r="UVY225" s="593"/>
      <c r="UVZ225" s="593"/>
      <c r="UWA225" s="593"/>
      <c r="UWB225" s="593"/>
      <c r="UWC225" s="593"/>
      <c r="UWD225" s="593"/>
      <c r="UWE225" s="593"/>
      <c r="UWF225" s="593"/>
      <c r="UWG225" s="593"/>
      <c r="UWH225" s="593"/>
      <c r="UWI225" s="593"/>
      <c r="UWJ225" s="593"/>
      <c r="UWK225" s="593"/>
      <c r="UWL225" s="593"/>
      <c r="UWM225" s="593"/>
      <c r="UWN225" s="593"/>
      <c r="UWO225" s="593"/>
      <c r="UWP225" s="593"/>
      <c r="UWQ225" s="593"/>
      <c r="UWR225" s="593"/>
      <c r="UWS225" s="593"/>
      <c r="UWT225" s="593"/>
      <c r="UWU225" s="593"/>
      <c r="UWV225" s="593"/>
      <c r="UWW225" s="593"/>
      <c r="UWX225" s="593"/>
      <c r="UWY225" s="593"/>
      <c r="UWZ225" s="593"/>
      <c r="UXA225" s="593"/>
      <c r="UXB225" s="593"/>
      <c r="UXC225" s="593"/>
      <c r="UXD225" s="593"/>
      <c r="UXE225" s="593"/>
      <c r="UXF225" s="593"/>
      <c r="UXG225" s="593"/>
      <c r="UXH225" s="593"/>
      <c r="UXI225" s="593"/>
      <c r="UXJ225" s="593"/>
      <c r="UXK225" s="593"/>
      <c r="UXL225" s="593"/>
      <c r="UXM225" s="593"/>
      <c r="UXN225" s="593"/>
      <c r="UXO225" s="593"/>
      <c r="UXP225" s="593"/>
      <c r="UXQ225" s="593"/>
      <c r="UXR225" s="593"/>
      <c r="UXS225" s="593"/>
      <c r="UXT225" s="593"/>
      <c r="UXU225" s="593"/>
      <c r="UXV225" s="593"/>
      <c r="UXW225" s="593"/>
      <c r="UXX225" s="593"/>
      <c r="UXY225" s="593"/>
      <c r="UXZ225" s="593"/>
      <c r="UYA225" s="593"/>
      <c r="UYB225" s="593"/>
      <c r="UYC225" s="593"/>
      <c r="UYD225" s="593"/>
      <c r="UYE225" s="593"/>
      <c r="UYF225" s="593"/>
      <c r="UYG225" s="593"/>
      <c r="UYH225" s="593"/>
      <c r="UYI225" s="593"/>
      <c r="UYJ225" s="593"/>
      <c r="UYK225" s="593"/>
      <c r="UYL225" s="593"/>
      <c r="UYM225" s="593"/>
      <c r="UYN225" s="593"/>
      <c r="UYO225" s="593"/>
      <c r="UYP225" s="593"/>
      <c r="UYQ225" s="593"/>
      <c r="UYR225" s="593"/>
      <c r="UYS225" s="593"/>
      <c r="UYT225" s="593"/>
      <c r="UYU225" s="593"/>
      <c r="UYV225" s="593"/>
      <c r="UYW225" s="593"/>
      <c r="UYX225" s="593"/>
      <c r="UYY225" s="593"/>
      <c r="UYZ225" s="593"/>
      <c r="UZA225" s="593"/>
      <c r="UZB225" s="593"/>
      <c r="UZC225" s="593"/>
      <c r="UZD225" s="593"/>
      <c r="UZE225" s="593"/>
      <c r="UZF225" s="593"/>
      <c r="UZG225" s="593"/>
      <c r="UZH225" s="593"/>
      <c r="UZI225" s="593"/>
      <c r="UZJ225" s="593"/>
      <c r="UZK225" s="593"/>
      <c r="UZL225" s="593"/>
      <c r="UZM225" s="593"/>
      <c r="UZN225" s="593"/>
      <c r="UZO225" s="593"/>
      <c r="UZP225" s="593"/>
      <c r="UZQ225" s="593"/>
      <c r="UZR225" s="593"/>
      <c r="UZS225" s="593"/>
      <c r="UZT225" s="593"/>
      <c r="UZU225" s="593"/>
      <c r="UZV225" s="593"/>
      <c r="UZW225" s="593"/>
      <c r="UZX225" s="593"/>
      <c r="UZY225" s="593"/>
      <c r="UZZ225" s="593"/>
      <c r="VAA225" s="593"/>
      <c r="VAB225" s="593"/>
      <c r="VAC225" s="593"/>
      <c r="VAD225" s="593"/>
      <c r="VAE225" s="593"/>
      <c r="VAF225" s="593"/>
      <c r="VAG225" s="593"/>
      <c r="VAH225" s="593"/>
      <c r="VAI225" s="593"/>
      <c r="VAJ225" s="593"/>
      <c r="VAK225" s="593"/>
      <c r="VAL225" s="593"/>
      <c r="VAM225" s="593"/>
      <c r="VAN225" s="593"/>
      <c r="VAO225" s="593"/>
      <c r="VAP225" s="593"/>
      <c r="VAQ225" s="593"/>
      <c r="VAR225" s="593"/>
      <c r="VAS225" s="593"/>
      <c r="VAT225" s="593"/>
      <c r="VAU225" s="593"/>
      <c r="VAV225" s="593"/>
      <c r="VAW225" s="593"/>
      <c r="VAX225" s="593"/>
      <c r="VAY225" s="593"/>
      <c r="VAZ225" s="593"/>
      <c r="VBA225" s="593"/>
      <c r="VBB225" s="593"/>
      <c r="VBC225" s="593"/>
      <c r="VBD225" s="593"/>
      <c r="VBE225" s="593"/>
      <c r="VBF225" s="593"/>
      <c r="VBG225" s="593"/>
      <c r="VBH225" s="593"/>
      <c r="VBI225" s="593"/>
      <c r="VBJ225" s="593"/>
      <c r="VBK225" s="593"/>
      <c r="VBL225" s="593"/>
      <c r="VBM225" s="593"/>
      <c r="VBN225" s="593"/>
      <c r="VBO225" s="593"/>
      <c r="VBP225" s="593"/>
      <c r="VBQ225" s="593"/>
      <c r="VBR225" s="593"/>
      <c r="VBS225" s="593"/>
      <c r="VBT225" s="593"/>
      <c r="VBU225" s="593"/>
      <c r="VBV225" s="593"/>
      <c r="VBW225" s="593"/>
      <c r="VBX225" s="593"/>
      <c r="VBY225" s="593"/>
      <c r="VBZ225" s="593"/>
      <c r="VCA225" s="593"/>
      <c r="VCB225" s="593"/>
      <c r="VCC225" s="593"/>
      <c r="VCD225" s="593"/>
      <c r="VCE225" s="593"/>
      <c r="VCF225" s="593"/>
      <c r="VCG225" s="593"/>
      <c r="VCH225" s="593"/>
      <c r="VCI225" s="593"/>
      <c r="VCJ225" s="593"/>
      <c r="VCK225" s="593"/>
      <c r="VCL225" s="593"/>
      <c r="VCM225" s="593"/>
      <c r="VCN225" s="593"/>
      <c r="VCO225" s="593"/>
      <c r="VCP225" s="593"/>
      <c r="VCQ225" s="593"/>
      <c r="VCR225" s="593"/>
      <c r="VCS225" s="593"/>
      <c r="VCT225" s="593"/>
      <c r="VCU225" s="593"/>
      <c r="VCV225" s="593"/>
      <c r="VCW225" s="593"/>
      <c r="VCX225" s="593"/>
      <c r="VCY225" s="593"/>
      <c r="VCZ225" s="593"/>
      <c r="VDA225" s="593"/>
      <c r="VDB225" s="593"/>
      <c r="VDC225" s="593"/>
      <c r="VDD225" s="593"/>
      <c r="VDE225" s="593"/>
      <c r="VDF225" s="593"/>
      <c r="VDG225" s="593"/>
      <c r="VDH225" s="593"/>
      <c r="VDI225" s="593"/>
      <c r="VDJ225" s="593"/>
      <c r="VDK225" s="593"/>
      <c r="VDL225" s="593"/>
      <c r="VDM225" s="593"/>
      <c r="VDN225" s="593"/>
      <c r="VDO225" s="593"/>
      <c r="VDP225" s="593"/>
      <c r="VDQ225" s="593"/>
      <c r="VDR225" s="593"/>
      <c r="VDS225" s="593"/>
      <c r="VDT225" s="593"/>
      <c r="VDU225" s="593"/>
      <c r="VDV225" s="593"/>
      <c r="VDW225" s="593"/>
      <c r="VDX225" s="593"/>
      <c r="VDY225" s="593"/>
      <c r="VDZ225" s="593"/>
      <c r="VEA225" s="593"/>
      <c r="VEB225" s="593"/>
      <c r="VEC225" s="593"/>
      <c r="VED225" s="593"/>
      <c r="VEE225" s="593"/>
      <c r="VEF225" s="593"/>
      <c r="VEG225" s="593"/>
      <c r="VEH225" s="593"/>
      <c r="VEI225" s="593"/>
      <c r="VEJ225" s="593"/>
      <c r="VEK225" s="593"/>
      <c r="VEL225" s="593"/>
      <c r="VEM225" s="593"/>
      <c r="VEN225" s="593"/>
      <c r="VEO225" s="593"/>
      <c r="VEP225" s="593"/>
      <c r="VEQ225" s="593"/>
      <c r="VER225" s="593"/>
      <c r="VES225" s="593"/>
      <c r="VET225" s="593"/>
      <c r="VEU225" s="593"/>
      <c r="VEV225" s="593"/>
      <c r="VEW225" s="593"/>
      <c r="VEX225" s="593"/>
      <c r="VEY225" s="593"/>
      <c r="VEZ225" s="593"/>
      <c r="VFA225" s="593"/>
      <c r="VFB225" s="593"/>
      <c r="VFC225" s="593"/>
      <c r="VFD225" s="593"/>
      <c r="VFE225" s="593"/>
      <c r="VFF225" s="593"/>
      <c r="VFG225" s="593"/>
      <c r="VFH225" s="593"/>
      <c r="VFI225" s="593"/>
      <c r="VFJ225" s="593"/>
      <c r="VFK225" s="593"/>
      <c r="VFL225" s="593"/>
      <c r="VFM225" s="593"/>
      <c r="VFN225" s="593"/>
      <c r="VFO225" s="593"/>
      <c r="VFP225" s="593"/>
      <c r="VFQ225" s="593"/>
      <c r="VFR225" s="593"/>
      <c r="VFS225" s="593"/>
      <c r="VFT225" s="593"/>
      <c r="VFU225" s="593"/>
      <c r="VFV225" s="593"/>
      <c r="VFW225" s="593"/>
      <c r="VFX225" s="593"/>
      <c r="VFY225" s="593"/>
      <c r="VFZ225" s="593"/>
      <c r="VGA225" s="593"/>
      <c r="VGB225" s="593"/>
      <c r="VGC225" s="593"/>
      <c r="VGD225" s="593"/>
      <c r="VGE225" s="593"/>
      <c r="VGF225" s="593"/>
      <c r="VGG225" s="593"/>
      <c r="VGH225" s="593"/>
      <c r="VGI225" s="593"/>
      <c r="VGJ225" s="593"/>
      <c r="VGK225" s="593"/>
      <c r="VGL225" s="593"/>
      <c r="VGM225" s="593"/>
      <c r="VGN225" s="593"/>
      <c r="VGO225" s="593"/>
      <c r="VGP225" s="593"/>
      <c r="VGQ225" s="593"/>
      <c r="VGR225" s="593"/>
      <c r="VGS225" s="593"/>
      <c r="VGT225" s="593"/>
      <c r="VGU225" s="593"/>
      <c r="VGV225" s="593"/>
      <c r="VGW225" s="593"/>
      <c r="VGX225" s="593"/>
      <c r="VGY225" s="593"/>
      <c r="VGZ225" s="593"/>
      <c r="VHA225" s="593"/>
      <c r="VHB225" s="593"/>
      <c r="VHC225" s="593"/>
      <c r="VHD225" s="593"/>
      <c r="VHE225" s="593"/>
      <c r="VHF225" s="593"/>
      <c r="VHG225" s="593"/>
      <c r="VHH225" s="593"/>
      <c r="VHI225" s="593"/>
      <c r="VHJ225" s="593"/>
      <c r="VHK225" s="593"/>
      <c r="VHL225" s="593"/>
      <c r="VHM225" s="593"/>
      <c r="VHN225" s="593"/>
      <c r="VHO225" s="593"/>
      <c r="VHP225" s="593"/>
      <c r="VHQ225" s="593"/>
      <c r="VHR225" s="593"/>
      <c r="VHS225" s="593"/>
      <c r="VHT225" s="593"/>
      <c r="VHU225" s="593"/>
      <c r="VHV225" s="593"/>
      <c r="VHW225" s="593"/>
      <c r="VHX225" s="593"/>
      <c r="VHY225" s="593"/>
      <c r="VHZ225" s="593"/>
      <c r="VIA225" s="593"/>
      <c r="VIB225" s="593"/>
      <c r="VIC225" s="593"/>
      <c r="VID225" s="593"/>
      <c r="VIE225" s="593"/>
      <c r="VIF225" s="593"/>
      <c r="VIG225" s="593"/>
      <c r="VIH225" s="593"/>
      <c r="VII225" s="593"/>
      <c r="VIJ225" s="593"/>
      <c r="VIK225" s="593"/>
      <c r="VIL225" s="593"/>
      <c r="VIM225" s="593"/>
      <c r="VIN225" s="593"/>
      <c r="VIO225" s="593"/>
      <c r="VIP225" s="593"/>
      <c r="VIQ225" s="593"/>
      <c r="VIR225" s="593"/>
      <c r="VIS225" s="593"/>
      <c r="VIT225" s="593"/>
      <c r="VIU225" s="593"/>
      <c r="VIV225" s="593"/>
      <c r="VIW225" s="593"/>
      <c r="VIX225" s="593"/>
      <c r="VIY225" s="593"/>
      <c r="VIZ225" s="593"/>
      <c r="VJA225" s="593"/>
      <c r="VJB225" s="593"/>
      <c r="VJC225" s="593"/>
      <c r="VJD225" s="593"/>
      <c r="VJE225" s="593"/>
      <c r="VJF225" s="593"/>
      <c r="VJG225" s="593"/>
      <c r="VJH225" s="593"/>
      <c r="VJI225" s="593"/>
      <c r="VJJ225" s="593"/>
      <c r="VJK225" s="593"/>
      <c r="VJL225" s="593"/>
      <c r="VJM225" s="593"/>
      <c r="VJN225" s="593"/>
      <c r="VJO225" s="593"/>
      <c r="VJP225" s="593"/>
      <c r="VJQ225" s="593"/>
      <c r="VJR225" s="593"/>
      <c r="VJS225" s="593"/>
      <c r="VJT225" s="593"/>
      <c r="VJU225" s="593"/>
      <c r="VJV225" s="593"/>
      <c r="VJW225" s="593"/>
      <c r="VJX225" s="593"/>
      <c r="VJY225" s="593"/>
      <c r="VJZ225" s="593"/>
      <c r="VKA225" s="593"/>
      <c r="VKB225" s="593"/>
      <c r="VKC225" s="593"/>
      <c r="VKD225" s="593"/>
      <c r="VKE225" s="593"/>
      <c r="VKF225" s="593"/>
      <c r="VKG225" s="593"/>
      <c r="VKH225" s="593"/>
      <c r="VKI225" s="593"/>
      <c r="VKJ225" s="593"/>
      <c r="VKK225" s="593"/>
      <c r="VKL225" s="593"/>
      <c r="VKM225" s="593"/>
      <c r="VKN225" s="593"/>
      <c r="VKO225" s="593"/>
      <c r="VKP225" s="593"/>
      <c r="VKQ225" s="593"/>
      <c r="VKR225" s="593"/>
      <c r="VKS225" s="593"/>
      <c r="VKT225" s="593"/>
      <c r="VKU225" s="593"/>
      <c r="VKV225" s="593"/>
      <c r="VKW225" s="593"/>
      <c r="VKX225" s="593"/>
      <c r="VKY225" s="593"/>
      <c r="VKZ225" s="593"/>
      <c r="VLA225" s="593"/>
      <c r="VLB225" s="593"/>
      <c r="VLC225" s="593"/>
      <c r="VLD225" s="593"/>
      <c r="VLE225" s="593"/>
      <c r="VLF225" s="593"/>
      <c r="VLG225" s="593"/>
      <c r="VLH225" s="593"/>
      <c r="VLI225" s="593"/>
      <c r="VLJ225" s="593"/>
      <c r="VLK225" s="593"/>
      <c r="VLL225" s="593"/>
      <c r="VLM225" s="593"/>
      <c r="VLN225" s="593"/>
      <c r="VLO225" s="593"/>
      <c r="VLP225" s="593"/>
      <c r="VLQ225" s="593"/>
      <c r="VLR225" s="593"/>
      <c r="VLS225" s="593"/>
      <c r="VLT225" s="593"/>
      <c r="VLU225" s="593"/>
      <c r="VLV225" s="593"/>
      <c r="VLW225" s="593"/>
      <c r="VLX225" s="593"/>
      <c r="VLY225" s="593"/>
      <c r="VLZ225" s="593"/>
      <c r="VMA225" s="593"/>
      <c r="VMB225" s="593"/>
      <c r="VMC225" s="593"/>
      <c r="VMD225" s="593"/>
      <c r="VME225" s="593"/>
      <c r="VMF225" s="593"/>
      <c r="VMG225" s="593"/>
      <c r="VMH225" s="593"/>
      <c r="VMI225" s="593"/>
      <c r="VMJ225" s="593"/>
      <c r="VMK225" s="593"/>
      <c r="VML225" s="593"/>
      <c r="VMM225" s="593"/>
      <c r="VMN225" s="593"/>
      <c r="VMO225" s="593"/>
      <c r="VMP225" s="593"/>
      <c r="VMQ225" s="593"/>
      <c r="VMR225" s="593"/>
      <c r="VMS225" s="593"/>
      <c r="VMT225" s="593"/>
      <c r="VMU225" s="593"/>
      <c r="VMV225" s="593"/>
      <c r="VMW225" s="593"/>
      <c r="VMX225" s="593"/>
      <c r="VMY225" s="593"/>
      <c r="VMZ225" s="593"/>
      <c r="VNA225" s="593"/>
      <c r="VNB225" s="593"/>
      <c r="VNC225" s="593"/>
      <c r="VND225" s="593"/>
      <c r="VNE225" s="593"/>
      <c r="VNF225" s="593"/>
      <c r="VNG225" s="593"/>
      <c r="VNH225" s="593"/>
      <c r="VNI225" s="593"/>
      <c r="VNJ225" s="593"/>
      <c r="VNK225" s="593"/>
      <c r="VNL225" s="593"/>
      <c r="VNM225" s="593"/>
      <c r="VNN225" s="593"/>
      <c r="VNO225" s="593"/>
      <c r="VNP225" s="593"/>
      <c r="VNQ225" s="593"/>
      <c r="VNR225" s="593"/>
      <c r="VNS225" s="593"/>
      <c r="VNT225" s="593"/>
      <c r="VNU225" s="593"/>
      <c r="VNV225" s="593"/>
      <c r="VNW225" s="593"/>
      <c r="VNX225" s="593"/>
      <c r="VNY225" s="593"/>
      <c r="VNZ225" s="593"/>
      <c r="VOA225" s="593"/>
      <c r="VOB225" s="593"/>
      <c r="VOC225" s="593"/>
      <c r="VOD225" s="593"/>
      <c r="VOE225" s="593"/>
      <c r="VOF225" s="593"/>
      <c r="VOG225" s="593"/>
      <c r="VOH225" s="593"/>
      <c r="VOI225" s="593"/>
      <c r="VOJ225" s="593"/>
      <c r="VOK225" s="593"/>
      <c r="VOL225" s="593"/>
      <c r="VOM225" s="593"/>
      <c r="VON225" s="593"/>
      <c r="VOO225" s="593"/>
      <c r="VOP225" s="593"/>
      <c r="VOQ225" s="593"/>
      <c r="VOR225" s="593"/>
      <c r="VOS225" s="593"/>
      <c r="VOT225" s="593"/>
      <c r="VOU225" s="593"/>
      <c r="VOV225" s="593"/>
      <c r="VOW225" s="593"/>
      <c r="VOX225" s="593"/>
      <c r="VOY225" s="593"/>
      <c r="VOZ225" s="593"/>
      <c r="VPA225" s="593"/>
      <c r="VPB225" s="593"/>
      <c r="VPC225" s="593"/>
      <c r="VPD225" s="593"/>
      <c r="VPE225" s="593"/>
      <c r="VPF225" s="593"/>
      <c r="VPG225" s="593"/>
      <c r="VPH225" s="593"/>
      <c r="VPI225" s="593"/>
      <c r="VPJ225" s="593"/>
      <c r="VPK225" s="593"/>
      <c r="VPL225" s="593"/>
      <c r="VPM225" s="593"/>
      <c r="VPN225" s="593"/>
      <c r="VPO225" s="593"/>
      <c r="VPP225" s="593"/>
      <c r="VPQ225" s="593"/>
      <c r="VPR225" s="593"/>
      <c r="VPS225" s="593"/>
      <c r="VPT225" s="593"/>
      <c r="VPU225" s="593"/>
      <c r="VPV225" s="593"/>
      <c r="VPW225" s="593"/>
      <c r="VPX225" s="593"/>
      <c r="VPY225" s="593"/>
      <c r="VPZ225" s="593"/>
      <c r="VQA225" s="593"/>
      <c r="VQB225" s="593"/>
      <c r="VQC225" s="593"/>
      <c r="VQD225" s="593"/>
      <c r="VQE225" s="593"/>
      <c r="VQF225" s="593"/>
      <c r="VQG225" s="593"/>
      <c r="VQH225" s="593"/>
      <c r="VQI225" s="593"/>
      <c r="VQJ225" s="593"/>
      <c r="VQK225" s="593"/>
      <c r="VQL225" s="593"/>
      <c r="VQM225" s="593"/>
      <c r="VQN225" s="593"/>
      <c r="VQO225" s="593"/>
      <c r="VQP225" s="593"/>
      <c r="VQQ225" s="593"/>
      <c r="VQR225" s="593"/>
      <c r="VQS225" s="593"/>
      <c r="VQT225" s="593"/>
      <c r="VQU225" s="593"/>
      <c r="VQV225" s="593"/>
      <c r="VQW225" s="593"/>
      <c r="VQX225" s="593"/>
      <c r="VQY225" s="593"/>
      <c r="VQZ225" s="593"/>
      <c r="VRA225" s="593"/>
      <c r="VRB225" s="593"/>
      <c r="VRC225" s="593"/>
      <c r="VRD225" s="593"/>
      <c r="VRE225" s="593"/>
      <c r="VRF225" s="593"/>
      <c r="VRG225" s="593"/>
      <c r="VRH225" s="593"/>
      <c r="VRI225" s="593"/>
      <c r="VRJ225" s="593"/>
      <c r="VRK225" s="593"/>
      <c r="VRL225" s="593"/>
      <c r="VRM225" s="593"/>
      <c r="VRN225" s="593"/>
      <c r="VRO225" s="593"/>
      <c r="VRP225" s="593"/>
      <c r="VRQ225" s="593"/>
      <c r="VRR225" s="593"/>
      <c r="VRS225" s="593"/>
      <c r="VRT225" s="593"/>
      <c r="VRU225" s="593"/>
      <c r="VRV225" s="593"/>
      <c r="VRW225" s="593"/>
      <c r="VRX225" s="593"/>
      <c r="VRY225" s="593"/>
      <c r="VRZ225" s="593"/>
      <c r="VSA225" s="593"/>
      <c r="VSB225" s="593"/>
      <c r="VSC225" s="593"/>
      <c r="VSD225" s="593"/>
      <c r="VSE225" s="593"/>
      <c r="VSF225" s="593"/>
      <c r="VSG225" s="593"/>
      <c r="VSH225" s="593"/>
      <c r="VSI225" s="593"/>
      <c r="VSJ225" s="593"/>
      <c r="VSK225" s="593"/>
      <c r="VSL225" s="593"/>
      <c r="VSM225" s="593"/>
      <c r="VSN225" s="593"/>
      <c r="VSO225" s="593"/>
      <c r="VSP225" s="593"/>
      <c r="VSQ225" s="593"/>
      <c r="VSR225" s="593"/>
      <c r="VSS225" s="593"/>
      <c r="VST225" s="593"/>
      <c r="VSU225" s="593"/>
      <c r="VSV225" s="593"/>
      <c r="VSW225" s="593"/>
      <c r="VSX225" s="593"/>
      <c r="VSY225" s="593"/>
      <c r="VSZ225" s="593"/>
      <c r="VTA225" s="593"/>
      <c r="VTB225" s="593"/>
      <c r="VTC225" s="593"/>
      <c r="VTD225" s="593"/>
      <c r="VTE225" s="593"/>
      <c r="VTF225" s="593"/>
      <c r="VTG225" s="593"/>
      <c r="VTH225" s="593"/>
      <c r="VTI225" s="593"/>
      <c r="VTJ225" s="593"/>
      <c r="VTK225" s="593"/>
      <c r="VTL225" s="593"/>
      <c r="VTM225" s="593"/>
      <c r="VTN225" s="593"/>
      <c r="VTO225" s="593"/>
      <c r="VTP225" s="593"/>
      <c r="VTQ225" s="593"/>
      <c r="VTR225" s="593"/>
      <c r="VTS225" s="593"/>
      <c r="VTT225" s="593"/>
      <c r="VTU225" s="593"/>
      <c r="VTV225" s="593"/>
      <c r="VTW225" s="593"/>
      <c r="VTX225" s="593"/>
      <c r="VTY225" s="593"/>
      <c r="VTZ225" s="593"/>
      <c r="VUA225" s="593"/>
      <c r="VUB225" s="593"/>
      <c r="VUC225" s="593"/>
      <c r="VUD225" s="593"/>
      <c r="VUE225" s="593"/>
      <c r="VUF225" s="593"/>
      <c r="VUG225" s="593"/>
      <c r="VUH225" s="593"/>
      <c r="VUI225" s="593"/>
      <c r="VUJ225" s="593"/>
      <c r="VUK225" s="593"/>
      <c r="VUL225" s="593"/>
      <c r="VUM225" s="593"/>
      <c r="VUN225" s="593"/>
      <c r="VUO225" s="593"/>
      <c r="VUP225" s="593"/>
      <c r="VUQ225" s="593"/>
      <c r="VUR225" s="593"/>
      <c r="VUS225" s="593"/>
      <c r="VUT225" s="593"/>
      <c r="VUU225" s="593"/>
      <c r="VUV225" s="593"/>
      <c r="VUW225" s="593"/>
      <c r="VUX225" s="593"/>
      <c r="VUY225" s="593"/>
      <c r="VUZ225" s="593"/>
      <c r="VVA225" s="593"/>
      <c r="VVB225" s="593"/>
      <c r="VVC225" s="593"/>
      <c r="VVD225" s="593"/>
      <c r="VVE225" s="593"/>
      <c r="VVF225" s="593"/>
      <c r="VVG225" s="593"/>
      <c r="VVH225" s="593"/>
      <c r="VVI225" s="593"/>
      <c r="VVJ225" s="593"/>
      <c r="VVK225" s="593"/>
      <c r="VVL225" s="593"/>
      <c r="VVM225" s="593"/>
      <c r="VVN225" s="593"/>
      <c r="VVO225" s="593"/>
      <c r="VVP225" s="593"/>
      <c r="VVQ225" s="593"/>
      <c r="VVR225" s="593"/>
      <c r="VVS225" s="593"/>
      <c r="VVT225" s="593"/>
      <c r="VVU225" s="593"/>
      <c r="VVV225" s="593"/>
      <c r="VVW225" s="593"/>
      <c r="VVX225" s="593"/>
      <c r="VVY225" s="593"/>
      <c r="VVZ225" s="593"/>
      <c r="VWA225" s="593"/>
      <c r="VWB225" s="593"/>
      <c r="VWC225" s="593"/>
      <c r="VWD225" s="593"/>
      <c r="VWE225" s="593"/>
      <c r="VWF225" s="593"/>
      <c r="VWG225" s="593"/>
      <c r="VWH225" s="593"/>
      <c r="VWI225" s="593"/>
      <c r="VWJ225" s="593"/>
      <c r="VWK225" s="593"/>
      <c r="VWL225" s="593"/>
      <c r="VWM225" s="593"/>
      <c r="VWN225" s="593"/>
      <c r="VWO225" s="593"/>
      <c r="VWP225" s="593"/>
      <c r="VWQ225" s="593"/>
      <c r="VWR225" s="593"/>
      <c r="VWS225" s="593"/>
      <c r="VWT225" s="593"/>
      <c r="VWU225" s="593"/>
      <c r="VWV225" s="593"/>
      <c r="VWW225" s="593"/>
      <c r="VWX225" s="593"/>
      <c r="VWY225" s="593"/>
      <c r="VWZ225" s="593"/>
      <c r="VXA225" s="593"/>
      <c r="VXB225" s="593"/>
      <c r="VXC225" s="593"/>
      <c r="VXD225" s="593"/>
      <c r="VXE225" s="593"/>
      <c r="VXF225" s="593"/>
      <c r="VXG225" s="593"/>
      <c r="VXH225" s="593"/>
      <c r="VXI225" s="593"/>
      <c r="VXJ225" s="593"/>
      <c r="VXK225" s="593"/>
      <c r="VXL225" s="593"/>
      <c r="VXM225" s="593"/>
      <c r="VXN225" s="593"/>
      <c r="VXO225" s="593"/>
      <c r="VXP225" s="593"/>
      <c r="VXQ225" s="593"/>
      <c r="VXR225" s="593"/>
      <c r="VXS225" s="593"/>
      <c r="VXT225" s="593"/>
      <c r="VXU225" s="593"/>
      <c r="VXV225" s="593"/>
      <c r="VXW225" s="593"/>
      <c r="VXX225" s="593"/>
      <c r="VXY225" s="593"/>
      <c r="VXZ225" s="593"/>
      <c r="VYA225" s="593"/>
      <c r="VYB225" s="593"/>
      <c r="VYC225" s="593"/>
      <c r="VYD225" s="593"/>
      <c r="VYE225" s="593"/>
      <c r="VYF225" s="593"/>
      <c r="VYG225" s="593"/>
      <c r="VYH225" s="593"/>
      <c r="VYI225" s="593"/>
      <c r="VYJ225" s="593"/>
      <c r="VYK225" s="593"/>
      <c r="VYL225" s="593"/>
      <c r="VYM225" s="593"/>
      <c r="VYN225" s="593"/>
      <c r="VYO225" s="593"/>
      <c r="VYP225" s="593"/>
      <c r="VYQ225" s="593"/>
      <c r="VYR225" s="593"/>
      <c r="VYS225" s="593"/>
      <c r="VYT225" s="593"/>
      <c r="VYU225" s="593"/>
      <c r="VYV225" s="593"/>
      <c r="VYW225" s="593"/>
      <c r="VYX225" s="593"/>
      <c r="VYY225" s="593"/>
      <c r="VYZ225" s="593"/>
      <c r="VZA225" s="593"/>
      <c r="VZB225" s="593"/>
      <c r="VZC225" s="593"/>
      <c r="VZD225" s="593"/>
      <c r="VZE225" s="593"/>
      <c r="VZF225" s="593"/>
      <c r="VZG225" s="593"/>
      <c r="VZH225" s="593"/>
      <c r="VZI225" s="593"/>
      <c r="VZJ225" s="593"/>
      <c r="VZK225" s="593"/>
      <c r="VZL225" s="593"/>
      <c r="VZM225" s="593"/>
      <c r="VZN225" s="593"/>
      <c r="VZO225" s="593"/>
      <c r="VZP225" s="593"/>
      <c r="VZQ225" s="593"/>
      <c r="VZR225" s="593"/>
      <c r="VZS225" s="593"/>
      <c r="VZT225" s="593"/>
      <c r="VZU225" s="593"/>
      <c r="VZV225" s="593"/>
      <c r="VZW225" s="593"/>
      <c r="VZX225" s="593"/>
      <c r="VZY225" s="593"/>
      <c r="VZZ225" s="593"/>
      <c r="WAA225" s="593"/>
      <c r="WAB225" s="593"/>
      <c r="WAC225" s="593"/>
      <c r="WAD225" s="593"/>
      <c r="WAE225" s="593"/>
      <c r="WAF225" s="593"/>
      <c r="WAG225" s="593"/>
      <c r="WAH225" s="593"/>
      <c r="WAI225" s="593"/>
      <c r="WAJ225" s="593"/>
      <c r="WAK225" s="593"/>
      <c r="WAL225" s="593"/>
      <c r="WAM225" s="593"/>
      <c r="WAN225" s="593"/>
      <c r="WAO225" s="593"/>
      <c r="WAP225" s="593"/>
      <c r="WAQ225" s="593"/>
      <c r="WAR225" s="593"/>
      <c r="WAS225" s="593"/>
      <c r="WAT225" s="593"/>
      <c r="WAU225" s="593"/>
      <c r="WAV225" s="593"/>
      <c r="WAW225" s="593"/>
      <c r="WAX225" s="593"/>
      <c r="WAY225" s="593"/>
      <c r="WAZ225" s="593"/>
      <c r="WBA225" s="593"/>
      <c r="WBB225" s="593"/>
      <c r="WBC225" s="593"/>
      <c r="WBD225" s="593"/>
      <c r="WBE225" s="593"/>
      <c r="WBF225" s="593"/>
      <c r="WBG225" s="593"/>
      <c r="WBH225" s="593"/>
      <c r="WBI225" s="593"/>
      <c r="WBJ225" s="593"/>
      <c r="WBK225" s="593"/>
      <c r="WBL225" s="593"/>
      <c r="WBM225" s="593"/>
      <c r="WBN225" s="593"/>
      <c r="WBO225" s="593"/>
      <c r="WBP225" s="593"/>
      <c r="WBQ225" s="593"/>
      <c r="WBR225" s="593"/>
      <c r="WBS225" s="593"/>
      <c r="WBT225" s="593"/>
      <c r="WBU225" s="593"/>
      <c r="WBV225" s="593"/>
      <c r="WBW225" s="593"/>
      <c r="WBX225" s="593"/>
      <c r="WBY225" s="593"/>
      <c r="WBZ225" s="593"/>
      <c r="WCA225" s="593"/>
      <c r="WCB225" s="593"/>
      <c r="WCC225" s="593"/>
      <c r="WCD225" s="593"/>
      <c r="WCE225" s="593"/>
      <c r="WCF225" s="593"/>
      <c r="WCG225" s="593"/>
      <c r="WCH225" s="593"/>
      <c r="WCI225" s="593"/>
      <c r="WCJ225" s="593"/>
      <c r="WCK225" s="593"/>
      <c r="WCL225" s="593"/>
      <c r="WCM225" s="593"/>
      <c r="WCN225" s="593"/>
      <c r="WCO225" s="593"/>
      <c r="WCP225" s="593"/>
      <c r="WCQ225" s="593"/>
      <c r="WCR225" s="593"/>
      <c r="WCS225" s="593"/>
      <c r="WCT225" s="593"/>
      <c r="WCU225" s="593"/>
      <c r="WCV225" s="593"/>
      <c r="WCW225" s="593"/>
      <c r="WCX225" s="593"/>
      <c r="WCY225" s="593"/>
      <c r="WCZ225" s="593"/>
      <c r="WDA225" s="593"/>
      <c r="WDB225" s="593"/>
      <c r="WDC225" s="593"/>
      <c r="WDD225" s="593"/>
      <c r="WDE225" s="593"/>
      <c r="WDF225" s="593"/>
      <c r="WDG225" s="593"/>
      <c r="WDH225" s="593"/>
      <c r="WDI225" s="593"/>
      <c r="WDJ225" s="593"/>
      <c r="WDK225" s="593"/>
      <c r="WDL225" s="593"/>
      <c r="WDM225" s="593"/>
      <c r="WDN225" s="593"/>
      <c r="WDO225" s="593"/>
      <c r="WDP225" s="593"/>
      <c r="WDQ225" s="593"/>
      <c r="WDR225" s="593"/>
      <c r="WDS225" s="593"/>
      <c r="WDT225" s="593"/>
      <c r="WDU225" s="593"/>
      <c r="WDV225" s="593"/>
      <c r="WDW225" s="593"/>
      <c r="WDX225" s="593"/>
      <c r="WDY225" s="593"/>
      <c r="WDZ225" s="593"/>
      <c r="WEA225" s="593"/>
      <c r="WEB225" s="593"/>
      <c r="WEC225" s="593"/>
      <c r="WED225" s="593"/>
      <c r="WEE225" s="593"/>
      <c r="WEF225" s="593"/>
      <c r="WEG225" s="593"/>
      <c r="WEH225" s="593"/>
      <c r="WEI225" s="593"/>
      <c r="WEJ225" s="593"/>
      <c r="WEK225" s="593"/>
      <c r="WEL225" s="593"/>
      <c r="WEM225" s="593"/>
      <c r="WEN225" s="593"/>
      <c r="WEO225" s="593"/>
      <c r="WEP225" s="593"/>
      <c r="WEQ225" s="593"/>
      <c r="WER225" s="593"/>
      <c r="WES225" s="593"/>
      <c r="WET225" s="593"/>
      <c r="WEU225" s="593"/>
      <c r="WEV225" s="593"/>
      <c r="WEW225" s="593"/>
      <c r="WEX225" s="593"/>
      <c r="WEY225" s="593"/>
      <c r="WEZ225" s="593"/>
      <c r="WFA225" s="593"/>
      <c r="WFB225" s="593"/>
      <c r="WFC225" s="593"/>
      <c r="WFD225" s="593"/>
      <c r="WFE225" s="593"/>
      <c r="WFF225" s="593"/>
      <c r="WFG225" s="593"/>
      <c r="WFH225" s="593"/>
      <c r="WFI225" s="593"/>
      <c r="WFJ225" s="593"/>
      <c r="WFK225" s="593"/>
      <c r="WFL225" s="593"/>
      <c r="WFM225" s="593"/>
      <c r="WFN225" s="593"/>
      <c r="WFO225" s="593"/>
      <c r="WFP225" s="593"/>
      <c r="WFQ225" s="593"/>
      <c r="WFR225" s="593"/>
      <c r="WFS225" s="593"/>
      <c r="WFT225" s="593"/>
      <c r="WFU225" s="593"/>
      <c r="WFV225" s="593"/>
      <c r="WFW225" s="593"/>
      <c r="WFX225" s="593"/>
      <c r="WFY225" s="593"/>
      <c r="WFZ225" s="593"/>
      <c r="WGA225" s="593"/>
      <c r="WGB225" s="593"/>
      <c r="WGC225" s="593"/>
      <c r="WGD225" s="593"/>
      <c r="WGE225" s="593"/>
      <c r="WGF225" s="593"/>
      <c r="WGG225" s="593"/>
      <c r="WGH225" s="593"/>
      <c r="WGI225" s="593"/>
      <c r="WGJ225" s="593"/>
      <c r="WGK225" s="593"/>
      <c r="WGL225" s="593"/>
      <c r="WGM225" s="593"/>
      <c r="WGN225" s="593"/>
      <c r="WGO225" s="593"/>
      <c r="WGP225" s="593"/>
      <c r="WGQ225" s="593"/>
      <c r="WGR225" s="593"/>
      <c r="WGS225" s="593"/>
      <c r="WGT225" s="593"/>
      <c r="WGU225" s="593"/>
      <c r="WGV225" s="593"/>
      <c r="WGW225" s="593"/>
      <c r="WGX225" s="593"/>
      <c r="WGY225" s="593"/>
      <c r="WGZ225" s="593"/>
      <c r="WHA225" s="593"/>
      <c r="WHB225" s="593"/>
      <c r="WHC225" s="593"/>
      <c r="WHD225" s="593"/>
      <c r="WHE225" s="593"/>
      <c r="WHF225" s="593"/>
      <c r="WHG225" s="593"/>
      <c r="WHH225" s="593"/>
      <c r="WHI225" s="593"/>
      <c r="WHJ225" s="593"/>
      <c r="WHK225" s="593"/>
      <c r="WHL225" s="593"/>
      <c r="WHM225" s="593"/>
      <c r="WHN225" s="593"/>
      <c r="WHO225" s="593"/>
      <c r="WHP225" s="593"/>
      <c r="WHQ225" s="593"/>
      <c r="WHR225" s="593"/>
      <c r="WHS225" s="593"/>
      <c r="WHT225" s="593"/>
      <c r="WHU225" s="593"/>
      <c r="WHV225" s="593"/>
      <c r="WHW225" s="593"/>
      <c r="WHX225" s="593"/>
      <c r="WHY225" s="593"/>
      <c r="WHZ225" s="593"/>
      <c r="WIA225" s="593"/>
      <c r="WIB225" s="593"/>
      <c r="WIC225" s="593"/>
      <c r="WID225" s="593"/>
      <c r="WIE225" s="593"/>
      <c r="WIF225" s="593"/>
      <c r="WIG225" s="593"/>
      <c r="WIH225" s="593"/>
      <c r="WII225" s="593"/>
      <c r="WIJ225" s="593"/>
      <c r="WIK225" s="593"/>
      <c r="WIL225" s="593"/>
      <c r="WIM225" s="593"/>
      <c r="WIN225" s="593"/>
      <c r="WIO225" s="593"/>
      <c r="WIP225" s="593"/>
      <c r="WIQ225" s="593"/>
      <c r="WIR225" s="593"/>
      <c r="WIS225" s="593"/>
      <c r="WIT225" s="593"/>
      <c r="WIU225" s="593"/>
      <c r="WIV225" s="593"/>
      <c r="WIW225" s="593"/>
      <c r="WIX225" s="593"/>
      <c r="WIY225" s="593"/>
      <c r="WIZ225" s="593"/>
      <c r="WJA225" s="593"/>
      <c r="WJB225" s="593"/>
      <c r="WJC225" s="593"/>
      <c r="WJD225" s="593"/>
      <c r="WJE225" s="593"/>
      <c r="WJF225" s="593"/>
      <c r="WJG225" s="593"/>
      <c r="WJH225" s="593"/>
      <c r="WJI225" s="593"/>
      <c r="WJJ225" s="593"/>
      <c r="WJK225" s="593"/>
      <c r="WJL225" s="593"/>
      <c r="WJM225" s="593"/>
      <c r="WJN225" s="593"/>
      <c r="WJO225" s="593"/>
      <c r="WJP225" s="593"/>
      <c r="WJQ225" s="593"/>
      <c r="WJR225" s="593"/>
      <c r="WJS225" s="593"/>
      <c r="WJT225" s="593"/>
      <c r="WJU225" s="593"/>
      <c r="WJV225" s="593"/>
      <c r="WJW225" s="593"/>
      <c r="WJX225" s="593"/>
      <c r="WJY225" s="593"/>
      <c r="WJZ225" s="593"/>
      <c r="WKA225" s="593"/>
      <c r="WKB225" s="593"/>
      <c r="WKC225" s="593"/>
      <c r="WKD225" s="593"/>
      <c r="WKE225" s="593"/>
      <c r="WKF225" s="593"/>
      <c r="WKG225" s="593"/>
      <c r="WKH225" s="593"/>
      <c r="WKI225" s="593"/>
      <c r="WKJ225" s="593"/>
      <c r="WKK225" s="593"/>
      <c r="WKL225" s="593"/>
      <c r="WKM225" s="593"/>
      <c r="WKN225" s="593"/>
      <c r="WKO225" s="593"/>
      <c r="WKP225" s="593"/>
      <c r="WKQ225" s="593"/>
      <c r="WKR225" s="593"/>
      <c r="WKS225" s="593"/>
      <c r="WKT225" s="593"/>
      <c r="WKU225" s="593"/>
      <c r="WKV225" s="593"/>
      <c r="WKW225" s="593"/>
      <c r="WKX225" s="593"/>
      <c r="WKY225" s="593"/>
      <c r="WKZ225" s="593"/>
      <c r="WLA225" s="593"/>
      <c r="WLB225" s="593"/>
      <c r="WLC225" s="593"/>
      <c r="WLD225" s="593"/>
      <c r="WLE225" s="593"/>
      <c r="WLF225" s="593"/>
      <c r="WLG225" s="593"/>
      <c r="WLH225" s="593"/>
      <c r="WLI225" s="593"/>
      <c r="WLJ225" s="593"/>
      <c r="WLK225" s="593"/>
      <c r="WLL225" s="593"/>
      <c r="WLM225" s="593"/>
      <c r="WLN225" s="593"/>
      <c r="WLO225" s="593"/>
      <c r="WLP225" s="593"/>
      <c r="WLQ225" s="593"/>
      <c r="WLR225" s="593"/>
      <c r="WLS225" s="593"/>
      <c r="WLT225" s="593"/>
      <c r="WLU225" s="593"/>
      <c r="WLV225" s="593"/>
      <c r="WLW225" s="593"/>
      <c r="WLX225" s="593"/>
      <c r="WLY225" s="593"/>
      <c r="WLZ225" s="593"/>
      <c r="WMA225" s="593"/>
      <c r="WMB225" s="593"/>
      <c r="WMC225" s="593"/>
      <c r="WMD225" s="593"/>
      <c r="WME225" s="593"/>
      <c r="WMF225" s="593"/>
      <c r="WMG225" s="593"/>
      <c r="WMH225" s="593"/>
      <c r="WMI225" s="593"/>
      <c r="WMJ225" s="593"/>
      <c r="WMK225" s="593"/>
      <c r="WML225" s="593"/>
      <c r="WMM225" s="593"/>
      <c r="WMN225" s="593"/>
      <c r="WMO225" s="593"/>
      <c r="WMP225" s="593"/>
      <c r="WMQ225" s="593"/>
      <c r="WMR225" s="593"/>
      <c r="WMS225" s="593"/>
      <c r="WMT225" s="593"/>
      <c r="WMU225" s="593"/>
      <c r="WMV225" s="593"/>
      <c r="WMW225" s="593"/>
      <c r="WMX225" s="593"/>
      <c r="WMY225" s="593"/>
      <c r="WMZ225" s="593"/>
      <c r="WNA225" s="593"/>
      <c r="WNB225" s="593"/>
      <c r="WNC225" s="593"/>
      <c r="WND225" s="593"/>
      <c r="WNE225" s="593"/>
      <c r="WNF225" s="593"/>
      <c r="WNG225" s="593"/>
      <c r="WNH225" s="593"/>
      <c r="WNI225" s="593"/>
      <c r="WNJ225" s="593"/>
      <c r="WNK225" s="593"/>
      <c r="WNL225" s="593"/>
      <c r="WNM225" s="593"/>
      <c r="WNN225" s="593"/>
      <c r="WNO225" s="593"/>
      <c r="WNP225" s="593"/>
      <c r="WNQ225" s="593"/>
      <c r="WNR225" s="593"/>
      <c r="WNS225" s="593"/>
      <c r="WNT225" s="593"/>
      <c r="WNU225" s="593"/>
      <c r="WNV225" s="593"/>
      <c r="WNW225" s="593"/>
      <c r="WNX225" s="593"/>
      <c r="WNY225" s="593"/>
      <c r="WNZ225" s="593"/>
      <c r="WOA225" s="593"/>
      <c r="WOB225" s="593"/>
      <c r="WOC225" s="593"/>
      <c r="WOD225" s="593"/>
      <c r="WOE225" s="593"/>
      <c r="WOF225" s="593"/>
      <c r="WOG225" s="593"/>
      <c r="WOH225" s="593"/>
      <c r="WOI225" s="593"/>
      <c r="WOJ225" s="593"/>
      <c r="WOK225" s="593"/>
      <c r="WOL225" s="593"/>
      <c r="WOM225" s="593"/>
      <c r="WON225" s="593"/>
      <c r="WOO225" s="593"/>
      <c r="WOP225" s="593"/>
      <c r="WOQ225" s="593"/>
      <c r="WOR225" s="593"/>
      <c r="WOS225" s="593"/>
      <c r="WOT225" s="593"/>
      <c r="WOU225" s="593"/>
      <c r="WOV225" s="593"/>
      <c r="WOW225" s="593"/>
      <c r="WOX225" s="593"/>
      <c r="WOY225" s="593"/>
      <c r="WOZ225" s="593"/>
      <c r="WPA225" s="593"/>
      <c r="WPB225" s="593"/>
      <c r="WPC225" s="593"/>
      <c r="WPD225" s="593"/>
      <c r="WPE225" s="593"/>
      <c r="WPF225" s="593"/>
      <c r="WPG225" s="593"/>
      <c r="WPH225" s="593"/>
      <c r="WPI225" s="593"/>
      <c r="WPJ225" s="593"/>
      <c r="WPK225" s="593"/>
      <c r="WPL225" s="593"/>
      <c r="WPM225" s="593"/>
      <c r="WPN225" s="593"/>
      <c r="WPO225" s="593"/>
      <c r="WPP225" s="593"/>
      <c r="WPQ225" s="593"/>
      <c r="WPR225" s="593"/>
      <c r="WPS225" s="593"/>
      <c r="WPT225" s="593"/>
      <c r="WPU225" s="593"/>
      <c r="WPV225" s="593"/>
      <c r="WPW225" s="593"/>
      <c r="WPX225" s="593"/>
      <c r="WPY225" s="593"/>
      <c r="WPZ225" s="593"/>
      <c r="WQA225" s="593"/>
      <c r="WQB225" s="593"/>
      <c r="WQC225" s="593"/>
      <c r="WQD225" s="593"/>
      <c r="WQE225" s="593"/>
      <c r="WQF225" s="593"/>
      <c r="WQG225" s="593"/>
      <c r="WQH225" s="593"/>
      <c r="WQI225" s="593"/>
      <c r="WQJ225" s="593"/>
      <c r="WQK225" s="593"/>
      <c r="WQL225" s="593"/>
      <c r="WQM225" s="593"/>
      <c r="WQN225" s="593"/>
      <c r="WQO225" s="593"/>
      <c r="WQP225" s="593"/>
      <c r="WQQ225" s="593"/>
      <c r="WQR225" s="593"/>
      <c r="WQS225" s="593"/>
      <c r="WQT225" s="593"/>
      <c r="WQU225" s="593"/>
      <c r="WQV225" s="593"/>
      <c r="WQW225" s="593"/>
      <c r="WQX225" s="593"/>
      <c r="WQY225" s="593"/>
      <c r="WQZ225" s="593"/>
      <c r="WRA225" s="593"/>
      <c r="WRB225" s="593"/>
      <c r="WRC225" s="593"/>
      <c r="WRD225" s="593"/>
      <c r="WRE225" s="593"/>
      <c r="WRF225" s="593"/>
      <c r="WRG225" s="593"/>
      <c r="WRH225" s="593"/>
      <c r="WRI225" s="593"/>
      <c r="WRJ225" s="593"/>
      <c r="WRK225" s="593"/>
      <c r="WRL225" s="593"/>
      <c r="WRM225" s="593"/>
      <c r="WRN225" s="593"/>
      <c r="WRO225" s="593"/>
      <c r="WRP225" s="593"/>
      <c r="WRQ225" s="593"/>
      <c r="WRR225" s="593"/>
      <c r="WRS225" s="593"/>
      <c r="WRT225" s="593"/>
      <c r="WRU225" s="593"/>
      <c r="WRV225" s="593"/>
      <c r="WRW225" s="593"/>
      <c r="WRX225" s="593"/>
      <c r="WRY225" s="593"/>
      <c r="WRZ225" s="593"/>
      <c r="WSA225" s="593"/>
      <c r="WSB225" s="593"/>
      <c r="WSC225" s="593"/>
      <c r="WSD225" s="593"/>
      <c r="WSE225" s="593"/>
      <c r="WSF225" s="593"/>
      <c r="WSG225" s="593"/>
      <c r="WSH225" s="593"/>
      <c r="WSI225" s="593"/>
      <c r="WSJ225" s="593"/>
      <c r="WSK225" s="593"/>
      <c r="WSL225" s="593"/>
      <c r="WSM225" s="593"/>
      <c r="WSN225" s="593"/>
      <c r="WSO225" s="593"/>
      <c r="WSP225" s="593"/>
      <c r="WSQ225" s="593"/>
      <c r="WSR225" s="593"/>
      <c r="WSS225" s="593"/>
      <c r="WST225" s="593"/>
      <c r="WSU225" s="593"/>
      <c r="WSV225" s="593"/>
      <c r="WSW225" s="593"/>
      <c r="WSX225" s="593"/>
      <c r="WSY225" s="593"/>
      <c r="WSZ225" s="593"/>
      <c r="WTA225" s="593"/>
      <c r="WTB225" s="593"/>
      <c r="WTC225" s="593"/>
      <c r="WTD225" s="593"/>
      <c r="WTE225" s="593"/>
      <c r="WTF225" s="593"/>
      <c r="WTG225" s="593"/>
      <c r="WTH225" s="593"/>
      <c r="WTI225" s="593"/>
      <c r="WTJ225" s="593"/>
      <c r="WTK225" s="593"/>
      <c r="WTL225" s="593"/>
      <c r="WTM225" s="593"/>
      <c r="WTN225" s="593"/>
      <c r="WTO225" s="593"/>
      <c r="WTP225" s="593"/>
      <c r="WTQ225" s="593"/>
      <c r="WTR225" s="593"/>
      <c r="WTS225" s="593"/>
      <c r="WTT225" s="593"/>
      <c r="WTU225" s="593"/>
      <c r="WTV225" s="593"/>
      <c r="WTW225" s="593"/>
      <c r="WTX225" s="593"/>
      <c r="WTY225" s="593"/>
      <c r="WTZ225" s="593"/>
      <c r="WUA225" s="593"/>
      <c r="WUB225" s="593"/>
      <c r="WUC225" s="593"/>
      <c r="WUD225" s="593"/>
      <c r="WUE225" s="593"/>
      <c r="WUF225" s="593"/>
      <c r="WUG225" s="593"/>
      <c r="WUH225" s="593"/>
      <c r="WUI225" s="593"/>
      <c r="WUJ225" s="593"/>
      <c r="WUK225" s="593"/>
      <c r="WUL225" s="593"/>
      <c r="WUM225" s="593"/>
      <c r="WUN225" s="593"/>
      <c r="WUO225" s="593"/>
      <c r="WUP225" s="593"/>
      <c r="WUQ225" s="593"/>
      <c r="WUR225" s="593"/>
      <c r="WUS225" s="593"/>
      <c r="WUT225" s="593"/>
      <c r="WUU225" s="593"/>
      <c r="WUV225" s="593"/>
      <c r="WUW225" s="593"/>
      <c r="WUX225" s="593"/>
      <c r="WUY225" s="593"/>
      <c r="WUZ225" s="593"/>
      <c r="WVA225" s="593"/>
      <c r="WVB225" s="593"/>
      <c r="WVC225" s="593"/>
      <c r="WVD225" s="593"/>
      <c r="WVE225" s="593"/>
      <c r="WVF225" s="593"/>
      <c r="WVG225" s="593"/>
      <c r="WVH225" s="593"/>
      <c r="WVI225" s="593"/>
      <c r="WVJ225" s="593"/>
      <c r="WVK225" s="593"/>
      <c r="WVL225" s="593"/>
      <c r="WVM225" s="593"/>
      <c r="WVN225" s="593"/>
      <c r="WVO225" s="593"/>
      <c r="WVP225" s="593"/>
      <c r="WVQ225" s="593"/>
      <c r="WVR225" s="593"/>
      <c r="WVS225" s="593"/>
      <c r="WVT225" s="593"/>
      <c r="WVU225" s="593"/>
      <c r="WVV225" s="593"/>
      <c r="WVW225" s="593"/>
      <c r="WVX225" s="593"/>
      <c r="WVY225" s="593"/>
      <c r="WVZ225" s="593"/>
      <c r="WWA225" s="593"/>
      <c r="WWB225" s="593"/>
      <c r="WWC225" s="593"/>
      <c r="WWD225" s="593"/>
      <c r="WWE225" s="593"/>
      <c r="WWF225" s="593"/>
    </row>
  </sheetData>
  <mergeCells count="27">
    <mergeCell ref="D26:J26"/>
    <mergeCell ref="D17:J17"/>
    <mergeCell ref="D18:J18"/>
    <mergeCell ref="B19:J19"/>
    <mergeCell ref="D20:J20"/>
    <mergeCell ref="D21:J21"/>
    <mergeCell ref="A213:J213"/>
    <mergeCell ref="D27:J27"/>
    <mergeCell ref="B28:J28"/>
    <mergeCell ref="D29:J29"/>
    <mergeCell ref="D30:J30"/>
    <mergeCell ref="B37:J37"/>
    <mergeCell ref="A39:J39"/>
    <mergeCell ref="A40:J40"/>
    <mergeCell ref="A41:J41"/>
    <mergeCell ref="G151:J151"/>
    <mergeCell ref="G152:J152"/>
    <mergeCell ref="A212:B212"/>
    <mergeCell ref="A220:I220"/>
    <mergeCell ref="A214:B215"/>
    <mergeCell ref="F214:F215"/>
    <mergeCell ref="G214:G215"/>
    <mergeCell ref="A216:I216"/>
    <mergeCell ref="A217:J217"/>
    <mergeCell ref="A218:B219"/>
    <mergeCell ref="F218:F219"/>
    <mergeCell ref="G218:G219"/>
  </mergeCells>
  <pageMargins left="0.59055118110236227" right="0.59055118110236227" top="0.31496062992125984" bottom="0.31496062992125984" header="0.31496062992125984" footer="0.31496062992125984"/>
  <pageSetup scale="71" firstPageNumber="5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12" zoomScale="75" zoomScaleNormal="75" workbookViewId="0">
      <selection activeCell="G24" sqref="G24"/>
    </sheetView>
  </sheetViews>
  <sheetFormatPr defaultColWidth="9.140625" defaultRowHeight="15" x14ac:dyDescent="0.2"/>
  <cols>
    <col min="1" max="2" width="9.140625" style="559" customWidth="1"/>
    <col min="3" max="3" width="15.5703125" style="559" customWidth="1"/>
    <col min="4" max="5" width="9.140625" style="559" customWidth="1"/>
    <col min="6" max="6" width="19" style="559" customWidth="1"/>
    <col min="7" max="7" width="15.42578125" style="559" customWidth="1"/>
    <col min="8" max="8" width="18.28515625" style="559" customWidth="1"/>
    <col min="9" max="9" width="9.140625" style="559" customWidth="1"/>
    <col min="10" max="10" width="26.42578125" style="559" customWidth="1"/>
    <col min="11" max="11" width="9.140625" style="559" customWidth="1"/>
    <col min="12" max="12" width="11.7109375" style="559" customWidth="1"/>
    <col min="13" max="16" width="17.42578125" style="560" hidden="1" customWidth="1"/>
    <col min="17" max="17" width="18.28515625" style="561" hidden="1" customWidth="1"/>
    <col min="18" max="18" width="9.140625" style="559" customWidth="1"/>
    <col min="19" max="19" width="13" style="559" customWidth="1"/>
    <col min="20" max="20" width="9.140625" style="559" hidden="1" customWidth="1"/>
    <col min="21" max="256" width="9.140625" style="559"/>
    <col min="257" max="258" width="9.140625" style="559" customWidth="1"/>
    <col min="259" max="259" width="15.5703125" style="559" customWidth="1"/>
    <col min="260" max="261" width="9.140625" style="559" customWidth="1"/>
    <col min="262" max="262" width="19" style="559" customWidth="1"/>
    <col min="263" max="263" width="15.42578125" style="559" customWidth="1"/>
    <col min="264" max="264" width="18.28515625" style="559" customWidth="1"/>
    <col min="265" max="265" width="9.140625" style="559" customWidth="1"/>
    <col min="266" max="266" width="26.42578125" style="559" customWidth="1"/>
    <col min="267" max="267" width="9.140625" style="559" customWidth="1"/>
    <col min="268" max="268" width="11.7109375" style="559" customWidth="1"/>
    <col min="269" max="273" width="0" style="559" hidden="1" customWidth="1"/>
    <col min="274" max="274" width="9.140625" style="559" customWidth="1"/>
    <col min="275" max="275" width="13" style="559" customWidth="1"/>
    <col min="276" max="276" width="0" style="559" hidden="1" customWidth="1"/>
    <col min="277" max="512" width="9.140625" style="559"/>
    <col min="513" max="514" width="9.140625" style="559" customWidth="1"/>
    <col min="515" max="515" width="15.5703125" style="559" customWidth="1"/>
    <col min="516" max="517" width="9.140625" style="559" customWidth="1"/>
    <col min="518" max="518" width="19" style="559" customWidth="1"/>
    <col min="519" max="519" width="15.42578125" style="559" customWidth="1"/>
    <col min="520" max="520" width="18.28515625" style="559" customWidth="1"/>
    <col min="521" max="521" width="9.140625" style="559" customWidth="1"/>
    <col min="522" max="522" width="26.42578125" style="559" customWidth="1"/>
    <col min="523" max="523" width="9.140625" style="559" customWidth="1"/>
    <col min="524" max="524" width="11.7109375" style="559" customWidth="1"/>
    <col min="525" max="529" width="0" style="559" hidden="1" customWidth="1"/>
    <col min="530" max="530" width="9.140625" style="559" customWidth="1"/>
    <col min="531" max="531" width="13" style="559" customWidth="1"/>
    <col min="532" max="532" width="0" style="559" hidden="1" customWidth="1"/>
    <col min="533" max="768" width="9.140625" style="559"/>
    <col min="769" max="770" width="9.140625" style="559" customWidth="1"/>
    <col min="771" max="771" width="15.5703125" style="559" customWidth="1"/>
    <col min="772" max="773" width="9.140625" style="559" customWidth="1"/>
    <col min="774" max="774" width="19" style="559" customWidth="1"/>
    <col min="775" max="775" width="15.42578125" style="559" customWidth="1"/>
    <col min="776" max="776" width="18.28515625" style="559" customWidth="1"/>
    <col min="777" max="777" width="9.140625" style="559" customWidth="1"/>
    <col min="778" max="778" width="26.42578125" style="559" customWidth="1"/>
    <col min="779" max="779" width="9.140625" style="559" customWidth="1"/>
    <col min="780" max="780" width="11.7109375" style="559" customWidth="1"/>
    <col min="781" max="785" width="0" style="559" hidden="1" customWidth="1"/>
    <col min="786" max="786" width="9.140625" style="559" customWidth="1"/>
    <col min="787" max="787" width="13" style="559" customWidth="1"/>
    <col min="788" max="788" width="0" style="559" hidden="1" customWidth="1"/>
    <col min="789" max="1024" width="9.140625" style="559"/>
    <col min="1025" max="1026" width="9.140625" style="559" customWidth="1"/>
    <col min="1027" max="1027" width="15.5703125" style="559" customWidth="1"/>
    <col min="1028" max="1029" width="9.140625" style="559" customWidth="1"/>
    <col min="1030" max="1030" width="19" style="559" customWidth="1"/>
    <col min="1031" max="1031" width="15.42578125" style="559" customWidth="1"/>
    <col min="1032" max="1032" width="18.28515625" style="559" customWidth="1"/>
    <col min="1033" max="1033" width="9.140625" style="559" customWidth="1"/>
    <col min="1034" max="1034" width="26.42578125" style="559" customWidth="1"/>
    <col min="1035" max="1035" width="9.140625" style="559" customWidth="1"/>
    <col min="1036" max="1036" width="11.7109375" style="559" customWidth="1"/>
    <col min="1037" max="1041" width="0" style="559" hidden="1" customWidth="1"/>
    <col min="1042" max="1042" width="9.140625" style="559" customWidth="1"/>
    <col min="1043" max="1043" width="13" style="559" customWidth="1"/>
    <col min="1044" max="1044" width="0" style="559" hidden="1" customWidth="1"/>
    <col min="1045" max="1280" width="9.140625" style="559"/>
    <col min="1281" max="1282" width="9.140625" style="559" customWidth="1"/>
    <col min="1283" max="1283" width="15.5703125" style="559" customWidth="1"/>
    <col min="1284" max="1285" width="9.140625" style="559" customWidth="1"/>
    <col min="1286" max="1286" width="19" style="559" customWidth="1"/>
    <col min="1287" max="1287" width="15.42578125" style="559" customWidth="1"/>
    <col min="1288" max="1288" width="18.28515625" style="559" customWidth="1"/>
    <col min="1289" max="1289" width="9.140625" style="559" customWidth="1"/>
    <col min="1290" max="1290" width="26.42578125" style="559" customWidth="1"/>
    <col min="1291" max="1291" width="9.140625" style="559" customWidth="1"/>
    <col min="1292" max="1292" width="11.7109375" style="559" customWidth="1"/>
    <col min="1293" max="1297" width="0" style="559" hidden="1" customWidth="1"/>
    <col min="1298" max="1298" width="9.140625" style="559" customWidth="1"/>
    <col min="1299" max="1299" width="13" style="559" customWidth="1"/>
    <col min="1300" max="1300" width="0" style="559" hidden="1" customWidth="1"/>
    <col min="1301" max="1536" width="9.140625" style="559"/>
    <col min="1537" max="1538" width="9.140625" style="559" customWidth="1"/>
    <col min="1539" max="1539" width="15.5703125" style="559" customWidth="1"/>
    <col min="1540" max="1541" width="9.140625" style="559" customWidth="1"/>
    <col min="1542" max="1542" width="19" style="559" customWidth="1"/>
    <col min="1543" max="1543" width="15.42578125" style="559" customWidth="1"/>
    <col min="1544" max="1544" width="18.28515625" style="559" customWidth="1"/>
    <col min="1545" max="1545" width="9.140625" style="559" customWidth="1"/>
    <col min="1546" max="1546" width="26.42578125" style="559" customWidth="1"/>
    <col min="1547" max="1547" width="9.140625" style="559" customWidth="1"/>
    <col min="1548" max="1548" width="11.7109375" style="559" customWidth="1"/>
    <col min="1549" max="1553" width="0" style="559" hidden="1" customWidth="1"/>
    <col min="1554" max="1554" width="9.140625" style="559" customWidth="1"/>
    <col min="1555" max="1555" width="13" style="559" customWidth="1"/>
    <col min="1556" max="1556" width="0" style="559" hidden="1" customWidth="1"/>
    <col min="1557" max="1792" width="9.140625" style="559"/>
    <col min="1793" max="1794" width="9.140625" style="559" customWidth="1"/>
    <col min="1795" max="1795" width="15.5703125" style="559" customWidth="1"/>
    <col min="1796" max="1797" width="9.140625" style="559" customWidth="1"/>
    <col min="1798" max="1798" width="19" style="559" customWidth="1"/>
    <col min="1799" max="1799" width="15.42578125" style="559" customWidth="1"/>
    <col min="1800" max="1800" width="18.28515625" style="559" customWidth="1"/>
    <col min="1801" max="1801" width="9.140625" style="559" customWidth="1"/>
    <col min="1802" max="1802" width="26.42578125" style="559" customWidth="1"/>
    <col min="1803" max="1803" width="9.140625" style="559" customWidth="1"/>
    <col min="1804" max="1804" width="11.7109375" style="559" customWidth="1"/>
    <col min="1805" max="1809" width="0" style="559" hidden="1" customWidth="1"/>
    <col min="1810" max="1810" width="9.140625" style="559" customWidth="1"/>
    <col min="1811" max="1811" width="13" style="559" customWidth="1"/>
    <col min="1812" max="1812" width="0" style="559" hidden="1" customWidth="1"/>
    <col min="1813" max="2048" width="9.140625" style="559"/>
    <col min="2049" max="2050" width="9.140625" style="559" customWidth="1"/>
    <col min="2051" max="2051" width="15.5703125" style="559" customWidth="1"/>
    <col min="2052" max="2053" width="9.140625" style="559" customWidth="1"/>
    <col min="2054" max="2054" width="19" style="559" customWidth="1"/>
    <col min="2055" max="2055" width="15.42578125" style="559" customWidth="1"/>
    <col min="2056" max="2056" width="18.28515625" style="559" customWidth="1"/>
    <col min="2057" max="2057" width="9.140625" style="559" customWidth="1"/>
    <col min="2058" max="2058" width="26.42578125" style="559" customWidth="1"/>
    <col min="2059" max="2059" width="9.140625" style="559" customWidth="1"/>
    <col min="2060" max="2060" width="11.7109375" style="559" customWidth="1"/>
    <col min="2061" max="2065" width="0" style="559" hidden="1" customWidth="1"/>
    <col min="2066" max="2066" width="9.140625" style="559" customWidth="1"/>
    <col min="2067" max="2067" width="13" style="559" customWidth="1"/>
    <col min="2068" max="2068" width="0" style="559" hidden="1" customWidth="1"/>
    <col min="2069" max="2304" width="9.140625" style="559"/>
    <col min="2305" max="2306" width="9.140625" style="559" customWidth="1"/>
    <col min="2307" max="2307" width="15.5703125" style="559" customWidth="1"/>
    <col min="2308" max="2309" width="9.140625" style="559" customWidth="1"/>
    <col min="2310" max="2310" width="19" style="559" customWidth="1"/>
    <col min="2311" max="2311" width="15.42578125" style="559" customWidth="1"/>
    <col min="2312" max="2312" width="18.28515625" style="559" customWidth="1"/>
    <col min="2313" max="2313" width="9.140625" style="559" customWidth="1"/>
    <col min="2314" max="2314" width="26.42578125" style="559" customWidth="1"/>
    <col min="2315" max="2315" width="9.140625" style="559" customWidth="1"/>
    <col min="2316" max="2316" width="11.7109375" style="559" customWidth="1"/>
    <col min="2317" max="2321" width="0" style="559" hidden="1" customWidth="1"/>
    <col min="2322" max="2322" width="9.140625" style="559" customWidth="1"/>
    <col min="2323" max="2323" width="13" style="559" customWidth="1"/>
    <col min="2324" max="2324" width="0" style="559" hidden="1" customWidth="1"/>
    <col min="2325" max="2560" width="9.140625" style="559"/>
    <col min="2561" max="2562" width="9.140625" style="559" customWidth="1"/>
    <col min="2563" max="2563" width="15.5703125" style="559" customWidth="1"/>
    <col min="2564" max="2565" width="9.140625" style="559" customWidth="1"/>
    <col min="2566" max="2566" width="19" style="559" customWidth="1"/>
    <col min="2567" max="2567" width="15.42578125" style="559" customWidth="1"/>
    <col min="2568" max="2568" width="18.28515625" style="559" customWidth="1"/>
    <col min="2569" max="2569" width="9.140625" style="559" customWidth="1"/>
    <col min="2570" max="2570" width="26.42578125" style="559" customWidth="1"/>
    <col min="2571" max="2571" width="9.140625" style="559" customWidth="1"/>
    <col min="2572" max="2572" width="11.7109375" style="559" customWidth="1"/>
    <col min="2573" max="2577" width="0" style="559" hidden="1" customWidth="1"/>
    <col min="2578" max="2578" width="9.140625" style="559" customWidth="1"/>
    <col min="2579" max="2579" width="13" style="559" customWidth="1"/>
    <col min="2580" max="2580" width="0" style="559" hidden="1" customWidth="1"/>
    <col min="2581" max="2816" width="9.140625" style="559"/>
    <col min="2817" max="2818" width="9.140625" style="559" customWidth="1"/>
    <col min="2819" max="2819" width="15.5703125" style="559" customWidth="1"/>
    <col min="2820" max="2821" width="9.140625" style="559" customWidth="1"/>
    <col min="2822" max="2822" width="19" style="559" customWidth="1"/>
    <col min="2823" max="2823" width="15.42578125" style="559" customWidth="1"/>
    <col min="2824" max="2824" width="18.28515625" style="559" customWidth="1"/>
    <col min="2825" max="2825" width="9.140625" style="559" customWidth="1"/>
    <col min="2826" max="2826" width="26.42578125" style="559" customWidth="1"/>
    <col min="2827" max="2827" width="9.140625" style="559" customWidth="1"/>
    <col min="2828" max="2828" width="11.7109375" style="559" customWidth="1"/>
    <col min="2829" max="2833" width="0" style="559" hidden="1" customWidth="1"/>
    <col min="2834" max="2834" width="9.140625" style="559" customWidth="1"/>
    <col min="2835" max="2835" width="13" style="559" customWidth="1"/>
    <col min="2836" max="2836" width="0" style="559" hidden="1" customWidth="1"/>
    <col min="2837" max="3072" width="9.140625" style="559"/>
    <col min="3073" max="3074" width="9.140625" style="559" customWidth="1"/>
    <col min="3075" max="3075" width="15.5703125" style="559" customWidth="1"/>
    <col min="3076" max="3077" width="9.140625" style="559" customWidth="1"/>
    <col min="3078" max="3078" width="19" style="559" customWidth="1"/>
    <col min="3079" max="3079" width="15.42578125" style="559" customWidth="1"/>
    <col min="3080" max="3080" width="18.28515625" style="559" customWidth="1"/>
    <col min="3081" max="3081" width="9.140625" style="559" customWidth="1"/>
    <col min="3082" max="3082" width="26.42578125" style="559" customWidth="1"/>
    <col min="3083" max="3083" width="9.140625" style="559" customWidth="1"/>
    <col min="3084" max="3084" width="11.7109375" style="559" customWidth="1"/>
    <col min="3085" max="3089" width="0" style="559" hidden="1" customWidth="1"/>
    <col min="3090" max="3090" width="9.140625" style="559" customWidth="1"/>
    <col min="3091" max="3091" width="13" style="559" customWidth="1"/>
    <col min="3092" max="3092" width="0" style="559" hidden="1" customWidth="1"/>
    <col min="3093" max="3328" width="9.140625" style="559"/>
    <col min="3329" max="3330" width="9.140625" style="559" customWidth="1"/>
    <col min="3331" max="3331" width="15.5703125" style="559" customWidth="1"/>
    <col min="3332" max="3333" width="9.140625" style="559" customWidth="1"/>
    <col min="3334" max="3334" width="19" style="559" customWidth="1"/>
    <col min="3335" max="3335" width="15.42578125" style="559" customWidth="1"/>
    <col min="3336" max="3336" width="18.28515625" style="559" customWidth="1"/>
    <col min="3337" max="3337" width="9.140625" style="559" customWidth="1"/>
    <col min="3338" max="3338" width="26.42578125" style="559" customWidth="1"/>
    <col min="3339" max="3339" width="9.140625" style="559" customWidth="1"/>
    <col min="3340" max="3340" width="11.7109375" style="559" customWidth="1"/>
    <col min="3341" max="3345" width="0" style="559" hidden="1" customWidth="1"/>
    <col min="3346" max="3346" width="9.140625" style="559" customWidth="1"/>
    <col min="3347" max="3347" width="13" style="559" customWidth="1"/>
    <col min="3348" max="3348" width="0" style="559" hidden="1" customWidth="1"/>
    <col min="3349" max="3584" width="9.140625" style="559"/>
    <col min="3585" max="3586" width="9.140625" style="559" customWidth="1"/>
    <col min="3587" max="3587" width="15.5703125" style="559" customWidth="1"/>
    <col min="3588" max="3589" width="9.140625" style="559" customWidth="1"/>
    <col min="3590" max="3590" width="19" style="559" customWidth="1"/>
    <col min="3591" max="3591" width="15.42578125" style="559" customWidth="1"/>
    <col min="3592" max="3592" width="18.28515625" style="559" customWidth="1"/>
    <col min="3593" max="3593" width="9.140625" style="559" customWidth="1"/>
    <col min="3594" max="3594" width="26.42578125" style="559" customWidth="1"/>
    <col min="3595" max="3595" width="9.140625" style="559" customWidth="1"/>
    <col min="3596" max="3596" width="11.7109375" style="559" customWidth="1"/>
    <col min="3597" max="3601" width="0" style="559" hidden="1" customWidth="1"/>
    <col min="3602" max="3602" width="9.140625" style="559" customWidth="1"/>
    <col min="3603" max="3603" width="13" style="559" customWidth="1"/>
    <col min="3604" max="3604" width="0" style="559" hidden="1" customWidth="1"/>
    <col min="3605" max="3840" width="9.140625" style="559"/>
    <col min="3841" max="3842" width="9.140625" style="559" customWidth="1"/>
    <col min="3843" max="3843" width="15.5703125" style="559" customWidth="1"/>
    <col min="3844" max="3845" width="9.140625" style="559" customWidth="1"/>
    <col min="3846" max="3846" width="19" style="559" customWidth="1"/>
    <col min="3847" max="3847" width="15.42578125" style="559" customWidth="1"/>
    <col min="3848" max="3848" width="18.28515625" style="559" customWidth="1"/>
    <col min="3849" max="3849" width="9.140625" style="559" customWidth="1"/>
    <col min="3850" max="3850" width="26.42578125" style="559" customWidth="1"/>
    <col min="3851" max="3851" width="9.140625" style="559" customWidth="1"/>
    <col min="3852" max="3852" width="11.7109375" style="559" customWidth="1"/>
    <col min="3853" max="3857" width="0" style="559" hidden="1" customWidth="1"/>
    <col min="3858" max="3858" width="9.140625" style="559" customWidth="1"/>
    <col min="3859" max="3859" width="13" style="559" customWidth="1"/>
    <col min="3860" max="3860" width="0" style="559" hidden="1" customWidth="1"/>
    <col min="3861" max="4096" width="9.140625" style="559"/>
    <col min="4097" max="4098" width="9.140625" style="559" customWidth="1"/>
    <col min="4099" max="4099" width="15.5703125" style="559" customWidth="1"/>
    <col min="4100" max="4101" width="9.140625" style="559" customWidth="1"/>
    <col min="4102" max="4102" width="19" style="559" customWidth="1"/>
    <col min="4103" max="4103" width="15.42578125" style="559" customWidth="1"/>
    <col min="4104" max="4104" width="18.28515625" style="559" customWidth="1"/>
    <col min="4105" max="4105" width="9.140625" style="559" customWidth="1"/>
    <col min="4106" max="4106" width="26.42578125" style="559" customWidth="1"/>
    <col min="4107" max="4107" width="9.140625" style="559" customWidth="1"/>
    <col min="4108" max="4108" width="11.7109375" style="559" customWidth="1"/>
    <col min="4109" max="4113" width="0" style="559" hidden="1" customWidth="1"/>
    <col min="4114" max="4114" width="9.140625" style="559" customWidth="1"/>
    <col min="4115" max="4115" width="13" style="559" customWidth="1"/>
    <col min="4116" max="4116" width="0" style="559" hidden="1" customWidth="1"/>
    <col min="4117" max="4352" width="9.140625" style="559"/>
    <col min="4353" max="4354" width="9.140625" style="559" customWidth="1"/>
    <col min="4355" max="4355" width="15.5703125" style="559" customWidth="1"/>
    <col min="4356" max="4357" width="9.140625" style="559" customWidth="1"/>
    <col min="4358" max="4358" width="19" style="559" customWidth="1"/>
    <col min="4359" max="4359" width="15.42578125" style="559" customWidth="1"/>
    <col min="4360" max="4360" width="18.28515625" style="559" customWidth="1"/>
    <col min="4361" max="4361" width="9.140625" style="559" customWidth="1"/>
    <col min="4362" max="4362" width="26.42578125" style="559" customWidth="1"/>
    <col min="4363" max="4363" width="9.140625" style="559" customWidth="1"/>
    <col min="4364" max="4364" width="11.7109375" style="559" customWidth="1"/>
    <col min="4365" max="4369" width="0" style="559" hidden="1" customWidth="1"/>
    <col min="4370" max="4370" width="9.140625" style="559" customWidth="1"/>
    <col min="4371" max="4371" width="13" style="559" customWidth="1"/>
    <col min="4372" max="4372" width="0" style="559" hidden="1" customWidth="1"/>
    <col min="4373" max="4608" width="9.140625" style="559"/>
    <col min="4609" max="4610" width="9.140625" style="559" customWidth="1"/>
    <col min="4611" max="4611" width="15.5703125" style="559" customWidth="1"/>
    <col min="4612" max="4613" width="9.140625" style="559" customWidth="1"/>
    <col min="4614" max="4614" width="19" style="559" customWidth="1"/>
    <col min="4615" max="4615" width="15.42578125" style="559" customWidth="1"/>
    <col min="4616" max="4616" width="18.28515625" style="559" customWidth="1"/>
    <col min="4617" max="4617" width="9.140625" style="559" customWidth="1"/>
    <col min="4618" max="4618" width="26.42578125" style="559" customWidth="1"/>
    <col min="4619" max="4619" width="9.140625" style="559" customWidth="1"/>
    <col min="4620" max="4620" width="11.7109375" style="559" customWidth="1"/>
    <col min="4621" max="4625" width="0" style="559" hidden="1" customWidth="1"/>
    <col min="4626" max="4626" width="9.140625" style="559" customWidth="1"/>
    <col min="4627" max="4627" width="13" style="559" customWidth="1"/>
    <col min="4628" max="4628" width="0" style="559" hidden="1" customWidth="1"/>
    <col min="4629" max="4864" width="9.140625" style="559"/>
    <col min="4865" max="4866" width="9.140625" style="559" customWidth="1"/>
    <col min="4867" max="4867" width="15.5703125" style="559" customWidth="1"/>
    <col min="4868" max="4869" width="9.140625" style="559" customWidth="1"/>
    <col min="4870" max="4870" width="19" style="559" customWidth="1"/>
    <col min="4871" max="4871" width="15.42578125" style="559" customWidth="1"/>
    <col min="4872" max="4872" width="18.28515625" style="559" customWidth="1"/>
    <col min="4873" max="4873" width="9.140625" style="559" customWidth="1"/>
    <col min="4874" max="4874" width="26.42578125" style="559" customWidth="1"/>
    <col min="4875" max="4875" width="9.140625" style="559" customWidth="1"/>
    <col min="4876" max="4876" width="11.7109375" style="559" customWidth="1"/>
    <col min="4877" max="4881" width="0" style="559" hidden="1" customWidth="1"/>
    <col min="4882" max="4882" width="9.140625" style="559" customWidth="1"/>
    <col min="4883" max="4883" width="13" style="559" customWidth="1"/>
    <col min="4884" max="4884" width="0" style="559" hidden="1" customWidth="1"/>
    <col min="4885" max="5120" width="9.140625" style="559"/>
    <col min="5121" max="5122" width="9.140625" style="559" customWidth="1"/>
    <col min="5123" max="5123" width="15.5703125" style="559" customWidth="1"/>
    <col min="5124" max="5125" width="9.140625" style="559" customWidth="1"/>
    <col min="5126" max="5126" width="19" style="559" customWidth="1"/>
    <col min="5127" max="5127" width="15.42578125" style="559" customWidth="1"/>
    <col min="5128" max="5128" width="18.28515625" style="559" customWidth="1"/>
    <col min="5129" max="5129" width="9.140625" style="559" customWidth="1"/>
    <col min="5130" max="5130" width="26.42578125" style="559" customWidth="1"/>
    <col min="5131" max="5131" width="9.140625" style="559" customWidth="1"/>
    <col min="5132" max="5132" width="11.7109375" style="559" customWidth="1"/>
    <col min="5133" max="5137" width="0" style="559" hidden="1" customWidth="1"/>
    <col min="5138" max="5138" width="9.140625" style="559" customWidth="1"/>
    <col min="5139" max="5139" width="13" style="559" customWidth="1"/>
    <col min="5140" max="5140" width="0" style="559" hidden="1" customWidth="1"/>
    <col min="5141" max="5376" width="9.140625" style="559"/>
    <col min="5377" max="5378" width="9.140625" style="559" customWidth="1"/>
    <col min="5379" max="5379" width="15.5703125" style="559" customWidth="1"/>
    <col min="5380" max="5381" width="9.140625" style="559" customWidth="1"/>
    <col min="5382" max="5382" width="19" style="559" customWidth="1"/>
    <col min="5383" max="5383" width="15.42578125" style="559" customWidth="1"/>
    <col min="5384" max="5384" width="18.28515625" style="559" customWidth="1"/>
    <col min="5385" max="5385" width="9.140625" style="559" customWidth="1"/>
    <col min="5386" max="5386" width="26.42578125" style="559" customWidth="1"/>
    <col min="5387" max="5387" width="9.140625" style="559" customWidth="1"/>
    <col min="5388" max="5388" width="11.7109375" style="559" customWidth="1"/>
    <col min="5389" max="5393" width="0" style="559" hidden="1" customWidth="1"/>
    <col min="5394" max="5394" width="9.140625" style="559" customWidth="1"/>
    <col min="5395" max="5395" width="13" style="559" customWidth="1"/>
    <col min="5396" max="5396" width="0" style="559" hidden="1" customWidth="1"/>
    <col min="5397" max="5632" width="9.140625" style="559"/>
    <col min="5633" max="5634" width="9.140625" style="559" customWidth="1"/>
    <col min="5635" max="5635" width="15.5703125" style="559" customWidth="1"/>
    <col min="5636" max="5637" width="9.140625" style="559" customWidth="1"/>
    <col min="5638" max="5638" width="19" style="559" customWidth="1"/>
    <col min="5639" max="5639" width="15.42578125" style="559" customWidth="1"/>
    <col min="5640" max="5640" width="18.28515625" style="559" customWidth="1"/>
    <col min="5641" max="5641" width="9.140625" style="559" customWidth="1"/>
    <col min="5642" max="5642" width="26.42578125" style="559" customWidth="1"/>
    <col min="5643" max="5643" width="9.140625" style="559" customWidth="1"/>
    <col min="5644" max="5644" width="11.7109375" style="559" customWidth="1"/>
    <col min="5645" max="5649" width="0" style="559" hidden="1" customWidth="1"/>
    <col min="5650" max="5650" width="9.140625" style="559" customWidth="1"/>
    <col min="5651" max="5651" width="13" style="559" customWidth="1"/>
    <col min="5652" max="5652" width="0" style="559" hidden="1" customWidth="1"/>
    <col min="5653" max="5888" width="9.140625" style="559"/>
    <col min="5889" max="5890" width="9.140625" style="559" customWidth="1"/>
    <col min="5891" max="5891" width="15.5703125" style="559" customWidth="1"/>
    <col min="5892" max="5893" width="9.140625" style="559" customWidth="1"/>
    <col min="5894" max="5894" width="19" style="559" customWidth="1"/>
    <col min="5895" max="5895" width="15.42578125" style="559" customWidth="1"/>
    <col min="5896" max="5896" width="18.28515625" style="559" customWidth="1"/>
    <col min="5897" max="5897" width="9.140625" style="559" customWidth="1"/>
    <col min="5898" max="5898" width="26.42578125" style="559" customWidth="1"/>
    <col min="5899" max="5899" width="9.140625" style="559" customWidth="1"/>
    <col min="5900" max="5900" width="11.7109375" style="559" customWidth="1"/>
    <col min="5901" max="5905" width="0" style="559" hidden="1" customWidth="1"/>
    <col min="5906" max="5906" width="9.140625" style="559" customWidth="1"/>
    <col min="5907" max="5907" width="13" style="559" customWidth="1"/>
    <col min="5908" max="5908" width="0" style="559" hidden="1" customWidth="1"/>
    <col min="5909" max="6144" width="9.140625" style="559"/>
    <col min="6145" max="6146" width="9.140625" style="559" customWidth="1"/>
    <col min="6147" max="6147" width="15.5703125" style="559" customWidth="1"/>
    <col min="6148" max="6149" width="9.140625" style="559" customWidth="1"/>
    <col min="6150" max="6150" width="19" style="559" customWidth="1"/>
    <col min="6151" max="6151" width="15.42578125" style="559" customWidth="1"/>
    <col min="6152" max="6152" width="18.28515625" style="559" customWidth="1"/>
    <col min="6153" max="6153" width="9.140625" style="559" customWidth="1"/>
    <col min="6154" max="6154" width="26.42578125" style="559" customWidth="1"/>
    <col min="6155" max="6155" width="9.140625" style="559" customWidth="1"/>
    <col min="6156" max="6156" width="11.7109375" style="559" customWidth="1"/>
    <col min="6157" max="6161" width="0" style="559" hidden="1" customWidth="1"/>
    <col min="6162" max="6162" width="9.140625" style="559" customWidth="1"/>
    <col min="6163" max="6163" width="13" style="559" customWidth="1"/>
    <col min="6164" max="6164" width="0" style="559" hidden="1" customWidth="1"/>
    <col min="6165" max="6400" width="9.140625" style="559"/>
    <col min="6401" max="6402" width="9.140625" style="559" customWidth="1"/>
    <col min="6403" max="6403" width="15.5703125" style="559" customWidth="1"/>
    <col min="6404" max="6405" width="9.140625" style="559" customWidth="1"/>
    <col min="6406" max="6406" width="19" style="559" customWidth="1"/>
    <col min="6407" max="6407" width="15.42578125" style="559" customWidth="1"/>
    <col min="6408" max="6408" width="18.28515625" style="559" customWidth="1"/>
    <col min="6409" max="6409" width="9.140625" style="559" customWidth="1"/>
    <col min="6410" max="6410" width="26.42578125" style="559" customWidth="1"/>
    <col min="6411" max="6411" width="9.140625" style="559" customWidth="1"/>
    <col min="6412" max="6412" width="11.7109375" style="559" customWidth="1"/>
    <col min="6413" max="6417" width="0" style="559" hidden="1" customWidth="1"/>
    <col min="6418" max="6418" width="9.140625" style="559" customWidth="1"/>
    <col min="6419" max="6419" width="13" style="559" customWidth="1"/>
    <col min="6420" max="6420" width="0" style="559" hidden="1" customWidth="1"/>
    <col min="6421" max="6656" width="9.140625" style="559"/>
    <col min="6657" max="6658" width="9.140625" style="559" customWidth="1"/>
    <col min="6659" max="6659" width="15.5703125" style="559" customWidth="1"/>
    <col min="6660" max="6661" width="9.140625" style="559" customWidth="1"/>
    <col min="6662" max="6662" width="19" style="559" customWidth="1"/>
    <col min="6663" max="6663" width="15.42578125" style="559" customWidth="1"/>
    <col min="6664" max="6664" width="18.28515625" style="559" customWidth="1"/>
    <col min="6665" max="6665" width="9.140625" style="559" customWidth="1"/>
    <col min="6666" max="6666" width="26.42578125" style="559" customWidth="1"/>
    <col min="6667" max="6667" width="9.140625" style="559" customWidth="1"/>
    <col min="6668" max="6668" width="11.7109375" style="559" customWidth="1"/>
    <col min="6669" max="6673" width="0" style="559" hidden="1" customWidth="1"/>
    <col min="6674" max="6674" width="9.140625" style="559" customWidth="1"/>
    <col min="6675" max="6675" width="13" style="559" customWidth="1"/>
    <col min="6676" max="6676" width="0" style="559" hidden="1" customWidth="1"/>
    <col min="6677" max="6912" width="9.140625" style="559"/>
    <col min="6913" max="6914" width="9.140625" style="559" customWidth="1"/>
    <col min="6915" max="6915" width="15.5703125" style="559" customWidth="1"/>
    <col min="6916" max="6917" width="9.140625" style="559" customWidth="1"/>
    <col min="6918" max="6918" width="19" style="559" customWidth="1"/>
    <col min="6919" max="6919" width="15.42578125" style="559" customWidth="1"/>
    <col min="6920" max="6920" width="18.28515625" style="559" customWidth="1"/>
    <col min="6921" max="6921" width="9.140625" style="559" customWidth="1"/>
    <col min="6922" max="6922" width="26.42578125" style="559" customWidth="1"/>
    <col min="6923" max="6923" width="9.140625" style="559" customWidth="1"/>
    <col min="6924" max="6924" width="11.7109375" style="559" customWidth="1"/>
    <col min="6925" max="6929" width="0" style="559" hidden="1" customWidth="1"/>
    <col min="6930" max="6930" width="9.140625" style="559" customWidth="1"/>
    <col min="6931" max="6931" width="13" style="559" customWidth="1"/>
    <col min="6932" max="6932" width="0" style="559" hidden="1" customWidth="1"/>
    <col min="6933" max="7168" width="9.140625" style="559"/>
    <col min="7169" max="7170" width="9.140625" style="559" customWidth="1"/>
    <col min="7171" max="7171" width="15.5703125" style="559" customWidth="1"/>
    <col min="7172" max="7173" width="9.140625" style="559" customWidth="1"/>
    <col min="7174" max="7174" width="19" style="559" customWidth="1"/>
    <col min="7175" max="7175" width="15.42578125" style="559" customWidth="1"/>
    <col min="7176" max="7176" width="18.28515625" style="559" customWidth="1"/>
    <col min="7177" max="7177" width="9.140625" style="559" customWidth="1"/>
    <col min="7178" max="7178" width="26.42578125" style="559" customWidth="1"/>
    <col min="7179" max="7179" width="9.140625" style="559" customWidth="1"/>
    <col min="7180" max="7180" width="11.7109375" style="559" customWidth="1"/>
    <col min="7181" max="7185" width="0" style="559" hidden="1" customWidth="1"/>
    <col min="7186" max="7186" width="9.140625" style="559" customWidth="1"/>
    <col min="7187" max="7187" width="13" style="559" customWidth="1"/>
    <col min="7188" max="7188" width="0" style="559" hidden="1" customWidth="1"/>
    <col min="7189" max="7424" width="9.140625" style="559"/>
    <col min="7425" max="7426" width="9.140625" style="559" customWidth="1"/>
    <col min="7427" max="7427" width="15.5703125" style="559" customWidth="1"/>
    <col min="7428" max="7429" width="9.140625" style="559" customWidth="1"/>
    <col min="7430" max="7430" width="19" style="559" customWidth="1"/>
    <col min="7431" max="7431" width="15.42578125" style="559" customWidth="1"/>
    <col min="7432" max="7432" width="18.28515625" style="559" customWidth="1"/>
    <col min="7433" max="7433" width="9.140625" style="559" customWidth="1"/>
    <col min="7434" max="7434" width="26.42578125" style="559" customWidth="1"/>
    <col min="7435" max="7435" width="9.140625" style="559" customWidth="1"/>
    <col min="7436" max="7436" width="11.7109375" style="559" customWidth="1"/>
    <col min="7437" max="7441" width="0" style="559" hidden="1" customWidth="1"/>
    <col min="7442" max="7442" width="9.140625" style="559" customWidth="1"/>
    <col min="7443" max="7443" width="13" style="559" customWidth="1"/>
    <col min="7444" max="7444" width="0" style="559" hidden="1" customWidth="1"/>
    <col min="7445" max="7680" width="9.140625" style="559"/>
    <col min="7681" max="7682" width="9.140625" style="559" customWidth="1"/>
    <col min="7683" max="7683" width="15.5703125" style="559" customWidth="1"/>
    <col min="7684" max="7685" width="9.140625" style="559" customWidth="1"/>
    <col min="7686" max="7686" width="19" style="559" customWidth="1"/>
    <col min="7687" max="7687" width="15.42578125" style="559" customWidth="1"/>
    <col min="7688" max="7688" width="18.28515625" style="559" customWidth="1"/>
    <col min="7689" max="7689" width="9.140625" style="559" customWidth="1"/>
    <col min="7690" max="7690" width="26.42578125" style="559" customWidth="1"/>
    <col min="7691" max="7691" width="9.140625" style="559" customWidth="1"/>
    <col min="7692" max="7692" width="11.7109375" style="559" customWidth="1"/>
    <col min="7693" max="7697" width="0" style="559" hidden="1" customWidth="1"/>
    <col min="7698" max="7698" width="9.140625" style="559" customWidth="1"/>
    <col min="7699" max="7699" width="13" style="559" customWidth="1"/>
    <col min="7700" max="7700" width="0" style="559" hidden="1" customWidth="1"/>
    <col min="7701" max="7936" width="9.140625" style="559"/>
    <col min="7937" max="7938" width="9.140625" style="559" customWidth="1"/>
    <col min="7939" max="7939" width="15.5703125" style="559" customWidth="1"/>
    <col min="7940" max="7941" width="9.140625" style="559" customWidth="1"/>
    <col min="7942" max="7942" width="19" style="559" customWidth="1"/>
    <col min="7943" max="7943" width="15.42578125" style="559" customWidth="1"/>
    <col min="7944" max="7944" width="18.28515625" style="559" customWidth="1"/>
    <col min="7945" max="7945" width="9.140625" style="559" customWidth="1"/>
    <col min="7946" max="7946" width="26.42578125" style="559" customWidth="1"/>
    <col min="7947" max="7947" width="9.140625" style="559" customWidth="1"/>
    <col min="7948" max="7948" width="11.7109375" style="559" customWidth="1"/>
    <col min="7949" max="7953" width="0" style="559" hidden="1" customWidth="1"/>
    <col min="7954" max="7954" width="9.140625" style="559" customWidth="1"/>
    <col min="7955" max="7955" width="13" style="559" customWidth="1"/>
    <col min="7956" max="7956" width="0" style="559" hidden="1" customWidth="1"/>
    <col min="7957" max="8192" width="9.140625" style="559"/>
    <col min="8193" max="8194" width="9.140625" style="559" customWidth="1"/>
    <col min="8195" max="8195" width="15.5703125" style="559" customWidth="1"/>
    <col min="8196" max="8197" width="9.140625" style="559" customWidth="1"/>
    <col min="8198" max="8198" width="19" style="559" customWidth="1"/>
    <col min="8199" max="8199" width="15.42578125" style="559" customWidth="1"/>
    <col min="8200" max="8200" width="18.28515625" style="559" customWidth="1"/>
    <col min="8201" max="8201" width="9.140625" style="559" customWidth="1"/>
    <col min="8202" max="8202" width="26.42578125" style="559" customWidth="1"/>
    <col min="8203" max="8203" width="9.140625" style="559" customWidth="1"/>
    <col min="8204" max="8204" width="11.7109375" style="559" customWidth="1"/>
    <col min="8205" max="8209" width="0" style="559" hidden="1" customWidth="1"/>
    <col min="8210" max="8210" width="9.140625" style="559" customWidth="1"/>
    <col min="8211" max="8211" width="13" style="559" customWidth="1"/>
    <col min="8212" max="8212" width="0" style="559" hidden="1" customWidth="1"/>
    <col min="8213" max="8448" width="9.140625" style="559"/>
    <col min="8449" max="8450" width="9.140625" style="559" customWidth="1"/>
    <col min="8451" max="8451" width="15.5703125" style="559" customWidth="1"/>
    <col min="8452" max="8453" width="9.140625" style="559" customWidth="1"/>
    <col min="8454" max="8454" width="19" style="559" customWidth="1"/>
    <col min="8455" max="8455" width="15.42578125" style="559" customWidth="1"/>
    <col min="8456" max="8456" width="18.28515625" style="559" customWidth="1"/>
    <col min="8457" max="8457" width="9.140625" style="559" customWidth="1"/>
    <col min="8458" max="8458" width="26.42578125" style="559" customWidth="1"/>
    <col min="8459" max="8459" width="9.140625" style="559" customWidth="1"/>
    <col min="8460" max="8460" width="11.7109375" style="559" customWidth="1"/>
    <col min="8461" max="8465" width="0" style="559" hidden="1" customWidth="1"/>
    <col min="8466" max="8466" width="9.140625" style="559" customWidth="1"/>
    <col min="8467" max="8467" width="13" style="559" customWidth="1"/>
    <col min="8468" max="8468" width="0" style="559" hidden="1" customWidth="1"/>
    <col min="8469" max="8704" width="9.140625" style="559"/>
    <col min="8705" max="8706" width="9.140625" style="559" customWidth="1"/>
    <col min="8707" max="8707" width="15.5703125" style="559" customWidth="1"/>
    <col min="8708" max="8709" width="9.140625" style="559" customWidth="1"/>
    <col min="8710" max="8710" width="19" style="559" customWidth="1"/>
    <col min="8711" max="8711" width="15.42578125" style="559" customWidth="1"/>
    <col min="8712" max="8712" width="18.28515625" style="559" customWidth="1"/>
    <col min="8713" max="8713" width="9.140625" style="559" customWidth="1"/>
    <col min="8714" max="8714" width="26.42578125" style="559" customWidth="1"/>
    <col min="8715" max="8715" width="9.140625" style="559" customWidth="1"/>
    <col min="8716" max="8716" width="11.7109375" style="559" customWidth="1"/>
    <col min="8717" max="8721" width="0" style="559" hidden="1" customWidth="1"/>
    <col min="8722" max="8722" width="9.140625" style="559" customWidth="1"/>
    <col min="8723" max="8723" width="13" style="559" customWidth="1"/>
    <col min="8724" max="8724" width="0" style="559" hidden="1" customWidth="1"/>
    <col min="8725" max="8960" width="9.140625" style="559"/>
    <col min="8961" max="8962" width="9.140625" style="559" customWidth="1"/>
    <col min="8963" max="8963" width="15.5703125" style="559" customWidth="1"/>
    <col min="8964" max="8965" width="9.140625" style="559" customWidth="1"/>
    <col min="8966" max="8966" width="19" style="559" customWidth="1"/>
    <col min="8967" max="8967" width="15.42578125" style="559" customWidth="1"/>
    <col min="8968" max="8968" width="18.28515625" style="559" customWidth="1"/>
    <col min="8969" max="8969" width="9.140625" style="559" customWidth="1"/>
    <col min="8970" max="8970" width="26.42578125" style="559" customWidth="1"/>
    <col min="8971" max="8971" width="9.140625" style="559" customWidth="1"/>
    <col min="8972" max="8972" width="11.7109375" style="559" customWidth="1"/>
    <col min="8973" max="8977" width="0" style="559" hidden="1" customWidth="1"/>
    <col min="8978" max="8978" width="9.140625" style="559" customWidth="1"/>
    <col min="8979" max="8979" width="13" style="559" customWidth="1"/>
    <col min="8980" max="8980" width="0" style="559" hidden="1" customWidth="1"/>
    <col min="8981" max="9216" width="9.140625" style="559"/>
    <col min="9217" max="9218" width="9.140625" style="559" customWidth="1"/>
    <col min="9219" max="9219" width="15.5703125" style="559" customWidth="1"/>
    <col min="9220" max="9221" width="9.140625" style="559" customWidth="1"/>
    <col min="9222" max="9222" width="19" style="559" customWidth="1"/>
    <col min="9223" max="9223" width="15.42578125" style="559" customWidth="1"/>
    <col min="9224" max="9224" width="18.28515625" style="559" customWidth="1"/>
    <col min="9225" max="9225" width="9.140625" style="559" customWidth="1"/>
    <col min="9226" max="9226" width="26.42578125" style="559" customWidth="1"/>
    <col min="9227" max="9227" width="9.140625" style="559" customWidth="1"/>
    <col min="9228" max="9228" width="11.7109375" style="559" customWidth="1"/>
    <col min="9229" max="9233" width="0" style="559" hidden="1" customWidth="1"/>
    <col min="9234" max="9234" width="9.140625" style="559" customWidth="1"/>
    <col min="9235" max="9235" width="13" style="559" customWidth="1"/>
    <col min="9236" max="9236" width="0" style="559" hidden="1" customWidth="1"/>
    <col min="9237" max="9472" width="9.140625" style="559"/>
    <col min="9473" max="9474" width="9.140625" style="559" customWidth="1"/>
    <col min="9475" max="9475" width="15.5703125" style="559" customWidth="1"/>
    <col min="9476" max="9477" width="9.140625" style="559" customWidth="1"/>
    <col min="9478" max="9478" width="19" style="559" customWidth="1"/>
    <col min="9479" max="9479" width="15.42578125" style="559" customWidth="1"/>
    <col min="9480" max="9480" width="18.28515625" style="559" customWidth="1"/>
    <col min="9481" max="9481" width="9.140625" style="559" customWidth="1"/>
    <col min="9482" max="9482" width="26.42578125" style="559" customWidth="1"/>
    <col min="9483" max="9483" width="9.140625" style="559" customWidth="1"/>
    <col min="9484" max="9484" width="11.7109375" style="559" customWidth="1"/>
    <col min="9485" max="9489" width="0" style="559" hidden="1" customWidth="1"/>
    <col min="9490" max="9490" width="9.140625" style="559" customWidth="1"/>
    <col min="9491" max="9491" width="13" style="559" customWidth="1"/>
    <col min="9492" max="9492" width="0" style="559" hidden="1" customWidth="1"/>
    <col min="9493" max="9728" width="9.140625" style="559"/>
    <col min="9729" max="9730" width="9.140625" style="559" customWidth="1"/>
    <col min="9731" max="9731" width="15.5703125" style="559" customWidth="1"/>
    <col min="9732" max="9733" width="9.140625" style="559" customWidth="1"/>
    <col min="9734" max="9734" width="19" style="559" customWidth="1"/>
    <col min="9735" max="9735" width="15.42578125" style="559" customWidth="1"/>
    <col min="9736" max="9736" width="18.28515625" style="559" customWidth="1"/>
    <col min="9737" max="9737" width="9.140625" style="559" customWidth="1"/>
    <col min="9738" max="9738" width="26.42578125" style="559" customWidth="1"/>
    <col min="9739" max="9739" width="9.140625" style="559" customWidth="1"/>
    <col min="9740" max="9740" width="11.7109375" style="559" customWidth="1"/>
    <col min="9741" max="9745" width="0" style="559" hidden="1" customWidth="1"/>
    <col min="9746" max="9746" width="9.140625" style="559" customWidth="1"/>
    <col min="9747" max="9747" width="13" style="559" customWidth="1"/>
    <col min="9748" max="9748" width="0" style="559" hidden="1" customWidth="1"/>
    <col min="9749" max="9984" width="9.140625" style="559"/>
    <col min="9985" max="9986" width="9.140625" style="559" customWidth="1"/>
    <col min="9987" max="9987" width="15.5703125" style="559" customWidth="1"/>
    <col min="9988" max="9989" width="9.140625" style="559" customWidth="1"/>
    <col min="9990" max="9990" width="19" style="559" customWidth="1"/>
    <col min="9991" max="9991" width="15.42578125" style="559" customWidth="1"/>
    <col min="9992" max="9992" width="18.28515625" style="559" customWidth="1"/>
    <col min="9993" max="9993" width="9.140625" style="559" customWidth="1"/>
    <col min="9994" max="9994" width="26.42578125" style="559" customWidth="1"/>
    <col min="9995" max="9995" width="9.140625" style="559" customWidth="1"/>
    <col min="9996" max="9996" width="11.7109375" style="559" customWidth="1"/>
    <col min="9997" max="10001" width="0" style="559" hidden="1" customWidth="1"/>
    <col min="10002" max="10002" width="9.140625" style="559" customWidth="1"/>
    <col min="10003" max="10003" width="13" style="559" customWidth="1"/>
    <col min="10004" max="10004" width="0" style="559" hidden="1" customWidth="1"/>
    <col min="10005" max="10240" width="9.140625" style="559"/>
    <col min="10241" max="10242" width="9.140625" style="559" customWidth="1"/>
    <col min="10243" max="10243" width="15.5703125" style="559" customWidth="1"/>
    <col min="10244" max="10245" width="9.140625" style="559" customWidth="1"/>
    <col min="10246" max="10246" width="19" style="559" customWidth="1"/>
    <col min="10247" max="10247" width="15.42578125" style="559" customWidth="1"/>
    <col min="10248" max="10248" width="18.28515625" style="559" customWidth="1"/>
    <col min="10249" max="10249" width="9.140625" style="559" customWidth="1"/>
    <col min="10250" max="10250" width="26.42578125" style="559" customWidth="1"/>
    <col min="10251" max="10251" width="9.140625" style="559" customWidth="1"/>
    <col min="10252" max="10252" width="11.7109375" style="559" customWidth="1"/>
    <col min="10253" max="10257" width="0" style="559" hidden="1" customWidth="1"/>
    <col min="10258" max="10258" width="9.140625" style="559" customWidth="1"/>
    <col min="10259" max="10259" width="13" style="559" customWidth="1"/>
    <col min="10260" max="10260" width="0" style="559" hidden="1" customWidth="1"/>
    <col min="10261" max="10496" width="9.140625" style="559"/>
    <col min="10497" max="10498" width="9.140625" style="559" customWidth="1"/>
    <col min="10499" max="10499" width="15.5703125" style="559" customWidth="1"/>
    <col min="10500" max="10501" width="9.140625" style="559" customWidth="1"/>
    <col min="10502" max="10502" width="19" style="559" customWidth="1"/>
    <col min="10503" max="10503" width="15.42578125" style="559" customWidth="1"/>
    <col min="10504" max="10504" width="18.28515625" style="559" customWidth="1"/>
    <col min="10505" max="10505" width="9.140625" style="559" customWidth="1"/>
    <col min="10506" max="10506" width="26.42578125" style="559" customWidth="1"/>
    <col min="10507" max="10507" width="9.140625" style="559" customWidth="1"/>
    <col min="10508" max="10508" width="11.7109375" style="559" customWidth="1"/>
    <col min="10509" max="10513" width="0" style="559" hidden="1" customWidth="1"/>
    <col min="10514" max="10514" width="9.140625" style="559" customWidth="1"/>
    <col min="10515" max="10515" width="13" style="559" customWidth="1"/>
    <col min="10516" max="10516" width="0" style="559" hidden="1" customWidth="1"/>
    <col min="10517" max="10752" width="9.140625" style="559"/>
    <col min="10753" max="10754" width="9.140625" style="559" customWidth="1"/>
    <col min="10755" max="10755" width="15.5703125" style="559" customWidth="1"/>
    <col min="10756" max="10757" width="9.140625" style="559" customWidth="1"/>
    <col min="10758" max="10758" width="19" style="559" customWidth="1"/>
    <col min="10759" max="10759" width="15.42578125" style="559" customWidth="1"/>
    <col min="10760" max="10760" width="18.28515625" style="559" customWidth="1"/>
    <col min="10761" max="10761" width="9.140625" style="559" customWidth="1"/>
    <col min="10762" max="10762" width="26.42578125" style="559" customWidth="1"/>
    <col min="10763" max="10763" width="9.140625" style="559" customWidth="1"/>
    <col min="10764" max="10764" width="11.7109375" style="559" customWidth="1"/>
    <col min="10765" max="10769" width="0" style="559" hidden="1" customWidth="1"/>
    <col min="10770" max="10770" width="9.140625" style="559" customWidth="1"/>
    <col min="10771" max="10771" width="13" style="559" customWidth="1"/>
    <col min="10772" max="10772" width="0" style="559" hidden="1" customWidth="1"/>
    <col min="10773" max="11008" width="9.140625" style="559"/>
    <col min="11009" max="11010" width="9.140625" style="559" customWidth="1"/>
    <col min="11011" max="11011" width="15.5703125" style="559" customWidth="1"/>
    <col min="11012" max="11013" width="9.140625" style="559" customWidth="1"/>
    <col min="11014" max="11014" width="19" style="559" customWidth="1"/>
    <col min="11015" max="11015" width="15.42578125" style="559" customWidth="1"/>
    <col min="11016" max="11016" width="18.28515625" style="559" customWidth="1"/>
    <col min="11017" max="11017" width="9.140625" style="559" customWidth="1"/>
    <col min="11018" max="11018" width="26.42578125" style="559" customWidth="1"/>
    <col min="11019" max="11019" width="9.140625" style="559" customWidth="1"/>
    <col min="11020" max="11020" width="11.7109375" style="559" customWidth="1"/>
    <col min="11021" max="11025" width="0" style="559" hidden="1" customWidth="1"/>
    <col min="11026" max="11026" width="9.140625" style="559" customWidth="1"/>
    <col min="11027" max="11027" width="13" style="559" customWidth="1"/>
    <col min="11028" max="11028" width="0" style="559" hidden="1" customWidth="1"/>
    <col min="11029" max="11264" width="9.140625" style="559"/>
    <col min="11265" max="11266" width="9.140625" style="559" customWidth="1"/>
    <col min="11267" max="11267" width="15.5703125" style="559" customWidth="1"/>
    <col min="11268" max="11269" width="9.140625" style="559" customWidth="1"/>
    <col min="11270" max="11270" width="19" style="559" customWidth="1"/>
    <col min="11271" max="11271" width="15.42578125" style="559" customWidth="1"/>
    <col min="11272" max="11272" width="18.28515625" style="559" customWidth="1"/>
    <col min="11273" max="11273" width="9.140625" style="559" customWidth="1"/>
    <col min="11274" max="11274" width="26.42578125" style="559" customWidth="1"/>
    <col min="11275" max="11275" width="9.140625" style="559" customWidth="1"/>
    <col min="11276" max="11276" width="11.7109375" style="559" customWidth="1"/>
    <col min="11277" max="11281" width="0" style="559" hidden="1" customWidth="1"/>
    <col min="11282" max="11282" width="9.140625" style="559" customWidth="1"/>
    <col min="11283" max="11283" width="13" style="559" customWidth="1"/>
    <col min="11284" max="11284" width="0" style="559" hidden="1" customWidth="1"/>
    <col min="11285" max="11520" width="9.140625" style="559"/>
    <col min="11521" max="11522" width="9.140625" style="559" customWidth="1"/>
    <col min="11523" max="11523" width="15.5703125" style="559" customWidth="1"/>
    <col min="11524" max="11525" width="9.140625" style="559" customWidth="1"/>
    <col min="11526" max="11526" width="19" style="559" customWidth="1"/>
    <col min="11527" max="11527" width="15.42578125" style="559" customWidth="1"/>
    <col min="11528" max="11528" width="18.28515625" style="559" customWidth="1"/>
    <col min="11529" max="11529" width="9.140625" style="559" customWidth="1"/>
    <col min="11530" max="11530" width="26.42578125" style="559" customWidth="1"/>
    <col min="11531" max="11531" width="9.140625" style="559" customWidth="1"/>
    <col min="11532" max="11532" width="11.7109375" style="559" customWidth="1"/>
    <col min="11533" max="11537" width="0" style="559" hidden="1" customWidth="1"/>
    <col min="11538" max="11538" width="9.140625" style="559" customWidth="1"/>
    <col min="11539" max="11539" width="13" style="559" customWidth="1"/>
    <col min="11540" max="11540" width="0" style="559" hidden="1" customWidth="1"/>
    <col min="11541" max="11776" width="9.140625" style="559"/>
    <col min="11777" max="11778" width="9.140625" style="559" customWidth="1"/>
    <col min="11779" max="11779" width="15.5703125" style="559" customWidth="1"/>
    <col min="11780" max="11781" width="9.140625" style="559" customWidth="1"/>
    <col min="11782" max="11782" width="19" style="559" customWidth="1"/>
    <col min="11783" max="11783" width="15.42578125" style="559" customWidth="1"/>
    <col min="11784" max="11784" width="18.28515625" style="559" customWidth="1"/>
    <col min="11785" max="11785" width="9.140625" style="559" customWidth="1"/>
    <col min="11786" max="11786" width="26.42578125" style="559" customWidth="1"/>
    <col min="11787" max="11787" width="9.140625" style="559" customWidth="1"/>
    <col min="11788" max="11788" width="11.7109375" style="559" customWidth="1"/>
    <col min="11789" max="11793" width="0" style="559" hidden="1" customWidth="1"/>
    <col min="11794" max="11794" width="9.140625" style="559" customWidth="1"/>
    <col min="11795" max="11795" width="13" style="559" customWidth="1"/>
    <col min="11796" max="11796" width="0" style="559" hidden="1" customWidth="1"/>
    <col min="11797" max="12032" width="9.140625" style="559"/>
    <col min="12033" max="12034" width="9.140625" style="559" customWidth="1"/>
    <col min="12035" max="12035" width="15.5703125" style="559" customWidth="1"/>
    <col min="12036" max="12037" width="9.140625" style="559" customWidth="1"/>
    <col min="12038" max="12038" width="19" style="559" customWidth="1"/>
    <col min="12039" max="12039" width="15.42578125" style="559" customWidth="1"/>
    <col min="12040" max="12040" width="18.28515625" style="559" customWidth="1"/>
    <col min="12041" max="12041" width="9.140625" style="559" customWidth="1"/>
    <col min="12042" max="12042" width="26.42578125" style="559" customWidth="1"/>
    <col min="12043" max="12043" width="9.140625" style="559" customWidth="1"/>
    <col min="12044" max="12044" width="11.7109375" style="559" customWidth="1"/>
    <col min="12045" max="12049" width="0" style="559" hidden="1" customWidth="1"/>
    <col min="12050" max="12050" width="9.140625" style="559" customWidth="1"/>
    <col min="12051" max="12051" width="13" style="559" customWidth="1"/>
    <col min="12052" max="12052" width="0" style="559" hidden="1" customWidth="1"/>
    <col min="12053" max="12288" width="9.140625" style="559"/>
    <col min="12289" max="12290" width="9.140625" style="559" customWidth="1"/>
    <col min="12291" max="12291" width="15.5703125" style="559" customWidth="1"/>
    <col min="12292" max="12293" width="9.140625" style="559" customWidth="1"/>
    <col min="12294" max="12294" width="19" style="559" customWidth="1"/>
    <col min="12295" max="12295" width="15.42578125" style="559" customWidth="1"/>
    <col min="12296" max="12296" width="18.28515625" style="559" customWidth="1"/>
    <col min="12297" max="12297" width="9.140625" style="559" customWidth="1"/>
    <col min="12298" max="12298" width="26.42578125" style="559" customWidth="1"/>
    <col min="12299" max="12299" width="9.140625" style="559" customWidth="1"/>
    <col min="12300" max="12300" width="11.7109375" style="559" customWidth="1"/>
    <col min="12301" max="12305" width="0" style="559" hidden="1" customWidth="1"/>
    <col min="12306" max="12306" width="9.140625" style="559" customWidth="1"/>
    <col min="12307" max="12307" width="13" style="559" customWidth="1"/>
    <col min="12308" max="12308" width="0" style="559" hidden="1" customWidth="1"/>
    <col min="12309" max="12544" width="9.140625" style="559"/>
    <col min="12545" max="12546" width="9.140625" style="559" customWidth="1"/>
    <col min="12547" max="12547" width="15.5703125" style="559" customWidth="1"/>
    <col min="12548" max="12549" width="9.140625" style="559" customWidth="1"/>
    <col min="12550" max="12550" width="19" style="559" customWidth="1"/>
    <col min="12551" max="12551" width="15.42578125" style="559" customWidth="1"/>
    <col min="12552" max="12552" width="18.28515625" style="559" customWidth="1"/>
    <col min="12553" max="12553" width="9.140625" style="559" customWidth="1"/>
    <col min="12554" max="12554" width="26.42578125" style="559" customWidth="1"/>
    <col min="12555" max="12555" width="9.140625" style="559" customWidth="1"/>
    <col min="12556" max="12556" width="11.7109375" style="559" customWidth="1"/>
    <col min="12557" max="12561" width="0" style="559" hidden="1" customWidth="1"/>
    <col min="12562" max="12562" width="9.140625" style="559" customWidth="1"/>
    <col min="12563" max="12563" width="13" style="559" customWidth="1"/>
    <col min="12564" max="12564" width="0" style="559" hidden="1" customWidth="1"/>
    <col min="12565" max="12800" width="9.140625" style="559"/>
    <col min="12801" max="12802" width="9.140625" style="559" customWidth="1"/>
    <col min="12803" max="12803" width="15.5703125" style="559" customWidth="1"/>
    <col min="12804" max="12805" width="9.140625" style="559" customWidth="1"/>
    <col min="12806" max="12806" width="19" style="559" customWidth="1"/>
    <col min="12807" max="12807" width="15.42578125" style="559" customWidth="1"/>
    <col min="12808" max="12808" width="18.28515625" style="559" customWidth="1"/>
    <col min="12809" max="12809" width="9.140625" style="559" customWidth="1"/>
    <col min="12810" max="12810" width="26.42578125" style="559" customWidth="1"/>
    <col min="12811" max="12811" width="9.140625" style="559" customWidth="1"/>
    <col min="12812" max="12812" width="11.7109375" style="559" customWidth="1"/>
    <col min="12813" max="12817" width="0" style="559" hidden="1" customWidth="1"/>
    <col min="12818" max="12818" width="9.140625" style="559" customWidth="1"/>
    <col min="12819" max="12819" width="13" style="559" customWidth="1"/>
    <col min="12820" max="12820" width="0" style="559" hidden="1" customWidth="1"/>
    <col min="12821" max="13056" width="9.140625" style="559"/>
    <col min="13057" max="13058" width="9.140625" style="559" customWidth="1"/>
    <col min="13059" max="13059" width="15.5703125" style="559" customWidth="1"/>
    <col min="13060" max="13061" width="9.140625" style="559" customWidth="1"/>
    <col min="13062" max="13062" width="19" style="559" customWidth="1"/>
    <col min="13063" max="13063" width="15.42578125" style="559" customWidth="1"/>
    <col min="13064" max="13064" width="18.28515625" style="559" customWidth="1"/>
    <col min="13065" max="13065" width="9.140625" style="559" customWidth="1"/>
    <col min="13066" max="13066" width="26.42578125" style="559" customWidth="1"/>
    <col min="13067" max="13067" width="9.140625" style="559" customWidth="1"/>
    <col min="13068" max="13068" width="11.7109375" style="559" customWidth="1"/>
    <col min="13069" max="13073" width="0" style="559" hidden="1" customWidth="1"/>
    <col min="13074" max="13074" width="9.140625" style="559" customWidth="1"/>
    <col min="13075" max="13075" width="13" style="559" customWidth="1"/>
    <col min="13076" max="13076" width="0" style="559" hidden="1" customWidth="1"/>
    <col min="13077" max="13312" width="9.140625" style="559"/>
    <col min="13313" max="13314" width="9.140625" style="559" customWidth="1"/>
    <col min="13315" max="13315" width="15.5703125" style="559" customWidth="1"/>
    <col min="13316" max="13317" width="9.140625" style="559" customWidth="1"/>
    <col min="13318" max="13318" width="19" style="559" customWidth="1"/>
    <col min="13319" max="13319" width="15.42578125" style="559" customWidth="1"/>
    <col min="13320" max="13320" width="18.28515625" style="559" customWidth="1"/>
    <col min="13321" max="13321" width="9.140625" style="559" customWidth="1"/>
    <col min="13322" max="13322" width="26.42578125" style="559" customWidth="1"/>
    <col min="13323" max="13323" width="9.140625" style="559" customWidth="1"/>
    <col min="13324" max="13324" width="11.7109375" style="559" customWidth="1"/>
    <col min="13325" max="13329" width="0" style="559" hidden="1" customWidth="1"/>
    <col min="13330" max="13330" width="9.140625" style="559" customWidth="1"/>
    <col min="13331" max="13331" width="13" style="559" customWidth="1"/>
    <col min="13332" max="13332" width="0" style="559" hidden="1" customWidth="1"/>
    <col min="13333" max="13568" width="9.140625" style="559"/>
    <col min="13569" max="13570" width="9.140625" style="559" customWidth="1"/>
    <col min="13571" max="13571" width="15.5703125" style="559" customWidth="1"/>
    <col min="13572" max="13573" width="9.140625" style="559" customWidth="1"/>
    <col min="13574" max="13574" width="19" style="559" customWidth="1"/>
    <col min="13575" max="13575" width="15.42578125" style="559" customWidth="1"/>
    <col min="13576" max="13576" width="18.28515625" style="559" customWidth="1"/>
    <col min="13577" max="13577" width="9.140625" style="559" customWidth="1"/>
    <col min="13578" max="13578" width="26.42578125" style="559" customWidth="1"/>
    <col min="13579" max="13579" width="9.140625" style="559" customWidth="1"/>
    <col min="13580" max="13580" width="11.7109375" style="559" customWidth="1"/>
    <col min="13581" max="13585" width="0" style="559" hidden="1" customWidth="1"/>
    <col min="13586" max="13586" width="9.140625" style="559" customWidth="1"/>
    <col min="13587" max="13587" width="13" style="559" customWidth="1"/>
    <col min="13588" max="13588" width="0" style="559" hidden="1" customWidth="1"/>
    <col min="13589" max="13824" width="9.140625" style="559"/>
    <col min="13825" max="13826" width="9.140625" style="559" customWidth="1"/>
    <col min="13827" max="13827" width="15.5703125" style="559" customWidth="1"/>
    <col min="13828" max="13829" width="9.140625" style="559" customWidth="1"/>
    <col min="13830" max="13830" width="19" style="559" customWidth="1"/>
    <col min="13831" max="13831" width="15.42578125" style="559" customWidth="1"/>
    <col min="13832" max="13832" width="18.28515625" style="559" customWidth="1"/>
    <col min="13833" max="13833" width="9.140625" style="559" customWidth="1"/>
    <col min="13834" max="13834" width="26.42578125" style="559" customWidth="1"/>
    <col min="13835" max="13835" width="9.140625" style="559" customWidth="1"/>
    <col min="13836" max="13836" width="11.7109375" style="559" customWidth="1"/>
    <col min="13837" max="13841" width="0" style="559" hidden="1" customWidth="1"/>
    <col min="13842" max="13842" width="9.140625" style="559" customWidth="1"/>
    <col min="13843" max="13843" width="13" style="559" customWidth="1"/>
    <col min="13844" max="13844" width="0" style="559" hidden="1" customWidth="1"/>
    <col min="13845" max="14080" width="9.140625" style="559"/>
    <col min="14081" max="14082" width="9.140625" style="559" customWidth="1"/>
    <col min="14083" max="14083" width="15.5703125" style="559" customWidth="1"/>
    <col min="14084" max="14085" width="9.140625" style="559" customWidth="1"/>
    <col min="14086" max="14086" width="19" style="559" customWidth="1"/>
    <col min="14087" max="14087" width="15.42578125" style="559" customWidth="1"/>
    <col min="14088" max="14088" width="18.28515625" style="559" customWidth="1"/>
    <col min="14089" max="14089" width="9.140625" style="559" customWidth="1"/>
    <col min="14090" max="14090" width="26.42578125" style="559" customWidth="1"/>
    <col min="14091" max="14091" width="9.140625" style="559" customWidth="1"/>
    <col min="14092" max="14092" width="11.7109375" style="559" customWidth="1"/>
    <col min="14093" max="14097" width="0" style="559" hidden="1" customWidth="1"/>
    <col min="14098" max="14098" width="9.140625" style="559" customWidth="1"/>
    <col min="14099" max="14099" width="13" style="559" customWidth="1"/>
    <col min="14100" max="14100" width="0" style="559" hidden="1" customWidth="1"/>
    <col min="14101" max="14336" width="9.140625" style="559"/>
    <col min="14337" max="14338" width="9.140625" style="559" customWidth="1"/>
    <col min="14339" max="14339" width="15.5703125" style="559" customWidth="1"/>
    <col min="14340" max="14341" width="9.140625" style="559" customWidth="1"/>
    <col min="14342" max="14342" width="19" style="559" customWidth="1"/>
    <col min="14343" max="14343" width="15.42578125" style="559" customWidth="1"/>
    <col min="14344" max="14344" width="18.28515625" style="559" customWidth="1"/>
    <col min="14345" max="14345" width="9.140625" style="559" customWidth="1"/>
    <col min="14346" max="14346" width="26.42578125" style="559" customWidth="1"/>
    <col min="14347" max="14347" width="9.140625" style="559" customWidth="1"/>
    <col min="14348" max="14348" width="11.7109375" style="559" customWidth="1"/>
    <col min="14349" max="14353" width="0" style="559" hidden="1" customWidth="1"/>
    <col min="14354" max="14354" width="9.140625" style="559" customWidth="1"/>
    <col min="14355" max="14355" width="13" style="559" customWidth="1"/>
    <col min="14356" max="14356" width="0" style="559" hidden="1" customWidth="1"/>
    <col min="14357" max="14592" width="9.140625" style="559"/>
    <col min="14593" max="14594" width="9.140625" style="559" customWidth="1"/>
    <col min="14595" max="14595" width="15.5703125" style="559" customWidth="1"/>
    <col min="14596" max="14597" width="9.140625" style="559" customWidth="1"/>
    <col min="14598" max="14598" width="19" style="559" customWidth="1"/>
    <col min="14599" max="14599" width="15.42578125" style="559" customWidth="1"/>
    <col min="14600" max="14600" width="18.28515625" style="559" customWidth="1"/>
    <col min="14601" max="14601" width="9.140625" style="559" customWidth="1"/>
    <col min="14602" max="14602" width="26.42578125" style="559" customWidth="1"/>
    <col min="14603" max="14603" width="9.140625" style="559" customWidth="1"/>
    <col min="14604" max="14604" width="11.7109375" style="559" customWidth="1"/>
    <col min="14605" max="14609" width="0" style="559" hidden="1" customWidth="1"/>
    <col min="14610" max="14610" width="9.140625" style="559" customWidth="1"/>
    <col min="14611" max="14611" width="13" style="559" customWidth="1"/>
    <col min="14612" max="14612" width="0" style="559" hidden="1" customWidth="1"/>
    <col min="14613" max="14848" width="9.140625" style="559"/>
    <col min="14849" max="14850" width="9.140625" style="559" customWidth="1"/>
    <col min="14851" max="14851" width="15.5703125" style="559" customWidth="1"/>
    <col min="14852" max="14853" width="9.140625" style="559" customWidth="1"/>
    <col min="14854" max="14854" width="19" style="559" customWidth="1"/>
    <col min="14855" max="14855" width="15.42578125" style="559" customWidth="1"/>
    <col min="14856" max="14856" width="18.28515625" style="559" customWidth="1"/>
    <col min="14857" max="14857" width="9.140625" style="559" customWidth="1"/>
    <col min="14858" max="14858" width="26.42578125" style="559" customWidth="1"/>
    <col min="14859" max="14859" width="9.140625" style="559" customWidth="1"/>
    <col min="14860" max="14860" width="11.7109375" style="559" customWidth="1"/>
    <col min="14861" max="14865" width="0" style="559" hidden="1" customWidth="1"/>
    <col min="14866" max="14866" width="9.140625" style="559" customWidth="1"/>
    <col min="14867" max="14867" width="13" style="559" customWidth="1"/>
    <col min="14868" max="14868" width="0" style="559" hidden="1" customWidth="1"/>
    <col min="14869" max="15104" width="9.140625" style="559"/>
    <col min="15105" max="15106" width="9.140625" style="559" customWidth="1"/>
    <col min="15107" max="15107" width="15.5703125" style="559" customWidth="1"/>
    <col min="15108" max="15109" width="9.140625" style="559" customWidth="1"/>
    <col min="15110" max="15110" width="19" style="559" customWidth="1"/>
    <col min="15111" max="15111" width="15.42578125" style="559" customWidth="1"/>
    <col min="15112" max="15112" width="18.28515625" style="559" customWidth="1"/>
    <col min="15113" max="15113" width="9.140625" style="559" customWidth="1"/>
    <col min="15114" max="15114" width="26.42578125" style="559" customWidth="1"/>
    <col min="15115" max="15115" width="9.140625" style="559" customWidth="1"/>
    <col min="15116" max="15116" width="11.7109375" style="559" customWidth="1"/>
    <col min="15117" max="15121" width="0" style="559" hidden="1" customWidth="1"/>
    <col min="15122" max="15122" width="9.140625" style="559" customWidth="1"/>
    <col min="15123" max="15123" width="13" style="559" customWidth="1"/>
    <col min="15124" max="15124" width="0" style="559" hidden="1" customWidth="1"/>
    <col min="15125" max="15360" width="9.140625" style="559"/>
    <col min="15361" max="15362" width="9.140625" style="559" customWidth="1"/>
    <col min="15363" max="15363" width="15.5703125" style="559" customWidth="1"/>
    <col min="15364" max="15365" width="9.140625" style="559" customWidth="1"/>
    <col min="15366" max="15366" width="19" style="559" customWidth="1"/>
    <col min="15367" max="15367" width="15.42578125" style="559" customWidth="1"/>
    <col min="15368" max="15368" width="18.28515625" style="559" customWidth="1"/>
    <col min="15369" max="15369" width="9.140625" style="559" customWidth="1"/>
    <col min="15370" max="15370" width="26.42578125" style="559" customWidth="1"/>
    <col min="15371" max="15371" width="9.140625" style="559" customWidth="1"/>
    <col min="15372" max="15372" width="11.7109375" style="559" customWidth="1"/>
    <col min="15373" max="15377" width="0" style="559" hidden="1" customWidth="1"/>
    <col min="15378" max="15378" width="9.140625" style="559" customWidth="1"/>
    <col min="15379" max="15379" width="13" style="559" customWidth="1"/>
    <col min="15380" max="15380" width="0" style="559" hidden="1" customWidth="1"/>
    <col min="15381" max="15616" width="9.140625" style="559"/>
    <col min="15617" max="15618" width="9.140625" style="559" customWidth="1"/>
    <col min="15619" max="15619" width="15.5703125" style="559" customWidth="1"/>
    <col min="15620" max="15621" width="9.140625" style="559" customWidth="1"/>
    <col min="15622" max="15622" width="19" style="559" customWidth="1"/>
    <col min="15623" max="15623" width="15.42578125" style="559" customWidth="1"/>
    <col min="15624" max="15624" width="18.28515625" style="559" customWidth="1"/>
    <col min="15625" max="15625" width="9.140625" style="559" customWidth="1"/>
    <col min="15626" max="15626" width="26.42578125" style="559" customWidth="1"/>
    <col min="15627" max="15627" width="9.140625" style="559" customWidth="1"/>
    <col min="15628" max="15628" width="11.7109375" style="559" customWidth="1"/>
    <col min="15629" max="15633" width="0" style="559" hidden="1" customWidth="1"/>
    <col min="15634" max="15634" width="9.140625" style="559" customWidth="1"/>
    <col min="15635" max="15635" width="13" style="559" customWidth="1"/>
    <col min="15636" max="15636" width="0" style="559" hidden="1" customWidth="1"/>
    <col min="15637" max="15872" width="9.140625" style="559"/>
    <col min="15873" max="15874" width="9.140625" style="559" customWidth="1"/>
    <col min="15875" max="15875" width="15.5703125" style="559" customWidth="1"/>
    <col min="15876" max="15877" width="9.140625" style="559" customWidth="1"/>
    <col min="15878" max="15878" width="19" style="559" customWidth="1"/>
    <col min="15879" max="15879" width="15.42578125" style="559" customWidth="1"/>
    <col min="15880" max="15880" width="18.28515625" style="559" customWidth="1"/>
    <col min="15881" max="15881" width="9.140625" style="559" customWidth="1"/>
    <col min="15882" max="15882" width="26.42578125" style="559" customWidth="1"/>
    <col min="15883" max="15883" width="9.140625" style="559" customWidth="1"/>
    <col min="15884" max="15884" width="11.7109375" style="559" customWidth="1"/>
    <col min="15885" max="15889" width="0" style="559" hidden="1" customWidth="1"/>
    <col min="15890" max="15890" width="9.140625" style="559" customWidth="1"/>
    <col min="15891" max="15891" width="13" style="559" customWidth="1"/>
    <col min="15892" max="15892" width="0" style="559" hidden="1" customWidth="1"/>
    <col min="15893" max="16128" width="9.140625" style="559"/>
    <col min="16129" max="16130" width="9.140625" style="559" customWidth="1"/>
    <col min="16131" max="16131" width="15.5703125" style="559" customWidth="1"/>
    <col min="16132" max="16133" width="9.140625" style="559" customWidth="1"/>
    <col min="16134" max="16134" width="19" style="559" customWidth="1"/>
    <col min="16135" max="16135" width="15.42578125" style="559" customWidth="1"/>
    <col min="16136" max="16136" width="18.28515625" style="559" customWidth="1"/>
    <col min="16137" max="16137" width="9.140625" style="559" customWidth="1"/>
    <col min="16138" max="16138" width="26.42578125" style="559" customWidth="1"/>
    <col min="16139" max="16139" width="9.140625" style="559" customWidth="1"/>
    <col min="16140" max="16140" width="11.7109375" style="559" customWidth="1"/>
    <col min="16141" max="16145" width="0" style="559" hidden="1" customWidth="1"/>
    <col min="16146" max="16146" width="9.140625" style="559" customWidth="1"/>
    <col min="16147" max="16147" width="13" style="559" customWidth="1"/>
    <col min="16148" max="16148" width="0" style="559" hidden="1" customWidth="1"/>
    <col min="16149" max="16384" width="9.140625" style="559"/>
  </cols>
  <sheetData>
    <row r="1" spans="8:20" ht="15.75" hidden="1" x14ac:dyDescent="0.25">
      <c r="K1" s="553"/>
      <c r="L1" s="940" t="s">
        <v>627</v>
      </c>
      <c r="M1" s="940"/>
    </row>
    <row r="2" spans="8:20" ht="15.75" hidden="1" x14ac:dyDescent="0.25">
      <c r="J2" s="553"/>
      <c r="K2" s="553"/>
      <c r="L2" s="940" t="s">
        <v>451</v>
      </c>
      <c r="M2" s="940"/>
      <c r="N2" s="940"/>
    </row>
    <row r="3" spans="8:20" ht="15.75" hidden="1" x14ac:dyDescent="0.25">
      <c r="H3" s="553"/>
      <c r="I3" s="553"/>
      <c r="J3" s="553"/>
      <c r="K3" s="553"/>
      <c r="L3" s="940" t="s">
        <v>628</v>
      </c>
      <c r="M3" s="940"/>
      <c r="N3" s="940"/>
      <c r="O3" s="940"/>
      <c r="P3" s="940"/>
    </row>
    <row r="4" spans="8:20" ht="15.75" hidden="1" x14ac:dyDescent="0.25">
      <c r="I4" s="553"/>
      <c r="J4" s="553"/>
      <c r="K4" s="553"/>
      <c r="L4" s="940" t="s">
        <v>449</v>
      </c>
      <c r="M4" s="940"/>
      <c r="N4" s="940"/>
      <c r="O4" s="940"/>
    </row>
    <row r="5" spans="8:20" ht="15.75" hidden="1" x14ac:dyDescent="0.25">
      <c r="I5" s="553"/>
      <c r="J5" s="553"/>
      <c r="K5" s="553"/>
      <c r="L5" s="940" t="s">
        <v>449</v>
      </c>
      <c r="M5" s="940"/>
      <c r="N5" s="940"/>
      <c r="O5" s="940"/>
    </row>
    <row r="6" spans="8:20" ht="15.75" hidden="1" x14ac:dyDescent="0.2">
      <c r="J6" s="553"/>
      <c r="K6" s="553"/>
      <c r="L6" s="941" t="s">
        <v>629</v>
      </c>
      <c r="M6" s="941"/>
      <c r="N6" s="941"/>
    </row>
    <row r="7" spans="8:20" hidden="1" x14ac:dyDescent="0.2"/>
    <row r="8" spans="8:20" ht="15.75" hidden="1" x14ac:dyDescent="0.25">
      <c r="L8" s="940" t="s">
        <v>447</v>
      </c>
    </row>
    <row r="9" spans="8:20" hidden="1" x14ac:dyDescent="0.2"/>
    <row r="10" spans="8:20" ht="15.75" hidden="1" x14ac:dyDescent="0.25">
      <c r="L10" s="940" t="s">
        <v>630</v>
      </c>
    </row>
    <row r="11" spans="8:20" ht="15.75" hidden="1" x14ac:dyDescent="0.25">
      <c r="L11" s="940"/>
    </row>
    <row r="12" spans="8:20" ht="15.75" x14ac:dyDescent="0.25">
      <c r="I12" s="261"/>
      <c r="J12" s="261"/>
      <c r="K12" s="1077" t="s">
        <v>802</v>
      </c>
      <c r="L12" s="1077"/>
      <c r="M12" s="1077"/>
      <c r="N12" s="1077"/>
      <c r="O12" s="1077"/>
      <c r="P12" s="1077"/>
      <c r="Q12" s="1077"/>
      <c r="R12" s="1077"/>
      <c r="S12" s="1077"/>
      <c r="T12" s="1077"/>
    </row>
    <row r="13" spans="8:20" ht="15.75" x14ac:dyDescent="0.25">
      <c r="I13" s="261"/>
      <c r="J13" s="261"/>
      <c r="K13" s="1077" t="s">
        <v>451</v>
      </c>
      <c r="L13" s="1077"/>
      <c r="M13" s="1077"/>
      <c r="N13" s="1077"/>
      <c r="O13" s="1077"/>
      <c r="P13" s="1077"/>
      <c r="Q13" s="1077"/>
      <c r="R13" s="1077"/>
      <c r="S13" s="1077"/>
      <c r="T13" s="1077"/>
    </row>
    <row r="14" spans="8:20" ht="15.75" x14ac:dyDescent="0.25">
      <c r="I14" s="261"/>
      <c r="J14" s="1077" t="s">
        <v>450</v>
      </c>
      <c r="K14" s="1077"/>
      <c r="L14" s="1077"/>
      <c r="M14" s="1077"/>
      <c r="N14" s="1077"/>
      <c r="O14" s="1077"/>
      <c r="P14" s="1077"/>
      <c r="Q14" s="1077"/>
      <c r="R14" s="1077"/>
      <c r="S14" s="1077"/>
      <c r="T14" s="1077"/>
    </row>
    <row r="15" spans="8:20" ht="15.75" x14ac:dyDescent="0.25">
      <c r="I15" s="261"/>
      <c r="J15" s="261"/>
      <c r="K15" s="1077" t="s">
        <v>449</v>
      </c>
      <c r="L15" s="1077"/>
      <c r="M15" s="1077"/>
      <c r="N15" s="1077"/>
      <c r="O15" s="1077"/>
      <c r="P15" s="1077"/>
      <c r="Q15" s="1077"/>
      <c r="R15" s="1077"/>
      <c r="S15" s="1077"/>
      <c r="T15" s="1077"/>
    </row>
    <row r="16" spans="8:20" ht="15.75" x14ac:dyDescent="0.2">
      <c r="H16" s="387" t="s">
        <v>618</v>
      </c>
      <c r="I16" s="943"/>
      <c r="K16" s="1308" t="s">
        <v>867</v>
      </c>
      <c r="L16" s="1309"/>
      <c r="M16" s="1309"/>
      <c r="N16" s="1309"/>
      <c r="O16" s="1309"/>
      <c r="P16" s="1309"/>
      <c r="Q16" s="1309"/>
      <c r="R16" s="1309"/>
      <c r="S16" s="1309"/>
      <c r="T16" s="1309"/>
    </row>
    <row r="17" spans="1:20" ht="15.75" x14ac:dyDescent="0.25">
      <c r="H17" s="940"/>
      <c r="I17" s="940"/>
      <c r="J17" s="940"/>
      <c r="K17" s="940"/>
      <c r="R17" s="561"/>
    </row>
    <row r="18" spans="1:20" ht="15.75" x14ac:dyDescent="0.25">
      <c r="H18" s="940"/>
      <c r="I18" s="940"/>
      <c r="J18" s="940"/>
      <c r="K18" s="940"/>
      <c r="R18" s="561"/>
    </row>
    <row r="19" spans="1:20" ht="15.75" x14ac:dyDescent="0.25">
      <c r="H19" s="940"/>
      <c r="I19" s="940"/>
      <c r="K19" s="1077" t="s">
        <v>447</v>
      </c>
      <c r="L19" s="1077"/>
      <c r="M19" s="1077"/>
      <c r="N19" s="1077"/>
      <c r="O19" s="1077"/>
      <c r="P19" s="1077"/>
      <c r="Q19" s="1077"/>
      <c r="R19" s="1077"/>
      <c r="S19" s="1077"/>
      <c r="T19" s="1077"/>
    </row>
    <row r="20" spans="1:20" ht="15.75" x14ac:dyDescent="0.25">
      <c r="H20" s="940"/>
      <c r="I20" s="940"/>
      <c r="J20" s="940"/>
      <c r="K20" s="940"/>
      <c r="R20" s="561"/>
    </row>
    <row r="21" spans="1:20" ht="15.75" x14ac:dyDescent="0.25">
      <c r="H21" s="940"/>
      <c r="I21" s="940"/>
      <c r="J21" s="940"/>
      <c r="K21" s="1077" t="s">
        <v>630</v>
      </c>
      <c r="L21" s="1077"/>
      <c r="M21" s="1077"/>
      <c r="N21" s="1077"/>
      <c r="O21" s="1077"/>
      <c r="P21" s="1077"/>
      <c r="Q21" s="1077"/>
      <c r="R21" s="1077"/>
      <c r="S21" s="1077"/>
      <c r="T21" s="1077"/>
    </row>
    <row r="22" spans="1:20" ht="15.75" x14ac:dyDescent="0.25">
      <c r="J22" s="940"/>
      <c r="K22" s="940"/>
      <c r="L22" s="940"/>
      <c r="R22" s="561"/>
    </row>
    <row r="23" spans="1:20" ht="15" hidden="1" customHeight="1" x14ac:dyDescent="0.25">
      <c r="J23" s="940"/>
      <c r="K23" s="940"/>
      <c r="L23" s="940"/>
      <c r="R23" s="561"/>
    </row>
    <row r="24" spans="1:20" ht="19.5" customHeight="1" x14ac:dyDescent="0.2">
      <c r="R24" s="561"/>
    </row>
    <row r="25" spans="1:20" ht="18" x14ac:dyDescent="0.25">
      <c r="A25" s="1304" t="s">
        <v>632</v>
      </c>
      <c r="B25" s="1304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R25" s="561"/>
    </row>
    <row r="26" spans="1:20" ht="17.45" customHeight="1" x14ac:dyDescent="0.25">
      <c r="A26" s="1304" t="s">
        <v>803</v>
      </c>
      <c r="B26" s="1304"/>
      <c r="C26" s="1304"/>
      <c r="D26" s="1304"/>
      <c r="E26" s="1304"/>
      <c r="F26" s="1304"/>
      <c r="G26" s="1304"/>
      <c r="H26" s="1304"/>
      <c r="I26" s="1304"/>
      <c r="J26" s="1304"/>
      <c r="K26" s="1304"/>
      <c r="L26" s="1304"/>
      <c r="R26" s="561"/>
    </row>
    <row r="27" spans="1:20" ht="18" hidden="1" x14ac:dyDescent="0.25">
      <c r="A27" s="1304" t="s">
        <v>804</v>
      </c>
      <c r="B27" s="1304"/>
      <c r="C27" s="1304"/>
      <c r="D27" s="1304"/>
      <c r="E27" s="1304"/>
      <c r="F27" s="1304"/>
      <c r="G27" s="1304"/>
      <c r="H27" s="1304"/>
      <c r="I27" s="1304"/>
      <c r="J27" s="1304"/>
      <c r="K27" s="1304"/>
      <c r="L27" s="1304"/>
      <c r="R27" s="561"/>
    </row>
    <row r="28" spans="1:20" ht="18" x14ac:dyDescent="0.25">
      <c r="A28" s="1304" t="s">
        <v>805</v>
      </c>
      <c r="B28" s="1304"/>
      <c r="C28" s="1304"/>
      <c r="D28" s="1304"/>
      <c r="E28" s="1304"/>
      <c r="F28" s="1304"/>
      <c r="G28" s="1304"/>
      <c r="H28" s="1304"/>
      <c r="I28" s="1304"/>
      <c r="J28" s="1304"/>
      <c r="K28" s="1304"/>
      <c r="L28" s="1304"/>
      <c r="R28" s="561"/>
    </row>
    <row r="29" spans="1:20" ht="15" customHeight="1" thickBot="1" x14ac:dyDescent="0.3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R29" s="561"/>
      <c r="S29" s="1085" t="s">
        <v>635</v>
      </c>
      <c r="T29" s="1085"/>
    </row>
    <row r="30" spans="1:20" x14ac:dyDescent="0.2">
      <c r="A30" s="1089" t="s">
        <v>636</v>
      </c>
      <c r="B30" s="1090"/>
      <c r="C30" s="1091"/>
      <c r="D30" s="1080" t="s">
        <v>637</v>
      </c>
      <c r="E30" s="1092"/>
      <c r="F30" s="1092"/>
      <c r="G30" s="1092"/>
      <c r="H30" s="1092"/>
      <c r="I30" s="1092"/>
      <c r="J30" s="1081"/>
      <c r="K30" s="1080" t="s">
        <v>644</v>
      </c>
      <c r="L30" s="1081"/>
      <c r="M30" s="1305" t="s">
        <v>639</v>
      </c>
      <c r="N30" s="1096" t="s">
        <v>640</v>
      </c>
      <c r="O30" s="1096" t="s">
        <v>641</v>
      </c>
      <c r="P30" s="1305" t="s">
        <v>642</v>
      </c>
      <c r="Q30" s="1116" t="s">
        <v>643</v>
      </c>
      <c r="R30" s="1080" t="s">
        <v>806</v>
      </c>
      <c r="S30" s="1081"/>
      <c r="T30" s="1080" t="s">
        <v>644</v>
      </c>
    </row>
    <row r="31" spans="1:20" ht="15.75" thickBot="1" x14ac:dyDescent="0.25">
      <c r="A31" s="1084" t="s">
        <v>645</v>
      </c>
      <c r="B31" s="1085"/>
      <c r="C31" s="1086"/>
      <c r="D31" s="1082"/>
      <c r="E31" s="1093"/>
      <c r="F31" s="1093"/>
      <c r="G31" s="1093"/>
      <c r="H31" s="1093"/>
      <c r="I31" s="1093"/>
      <c r="J31" s="1083"/>
      <c r="K31" s="1082"/>
      <c r="L31" s="1083"/>
      <c r="M31" s="1306"/>
      <c r="N31" s="1097"/>
      <c r="O31" s="1097"/>
      <c r="P31" s="1306"/>
      <c r="Q31" s="1117"/>
      <c r="R31" s="1082"/>
      <c r="S31" s="1083"/>
      <c r="T31" s="1082"/>
    </row>
    <row r="32" spans="1:20" ht="15.6" customHeight="1" x14ac:dyDescent="0.2">
      <c r="A32" s="1099" t="s">
        <v>646</v>
      </c>
      <c r="B32" s="1100"/>
      <c r="C32" s="1101"/>
      <c r="D32" s="1105" t="s">
        <v>647</v>
      </c>
      <c r="E32" s="1106"/>
      <c r="F32" s="1106"/>
      <c r="G32" s="1106"/>
      <c r="H32" s="1106"/>
      <c r="I32" s="1106"/>
      <c r="J32" s="1107"/>
      <c r="K32" s="1315">
        <f>K34+K45+K51+K57+K76+K82+K98+K41+K38+K94</f>
        <v>69965.2</v>
      </c>
      <c r="L32" s="1316"/>
      <c r="M32" s="1307">
        <v>17235.358</v>
      </c>
      <c r="N32" s="1307"/>
      <c r="O32" s="1307"/>
      <c r="P32" s="1307">
        <f>P34+P45+P51+P57+P76+P82+P98</f>
        <v>21212.394</v>
      </c>
      <c r="Q32" s="1307">
        <v>20829</v>
      </c>
      <c r="R32" s="1315">
        <f>R34+R45+R51+R57+R76+R82+R98+R41+R38+R94</f>
        <v>71988.7</v>
      </c>
      <c r="S32" s="1316"/>
    </row>
    <row r="33" spans="1:24" ht="13.9" customHeight="1" thickBot="1" x14ac:dyDescent="0.25">
      <c r="A33" s="1102"/>
      <c r="B33" s="1103"/>
      <c r="C33" s="1104"/>
      <c r="D33" s="1108"/>
      <c r="E33" s="1109"/>
      <c r="F33" s="1109"/>
      <c r="G33" s="1109"/>
      <c r="H33" s="1109"/>
      <c r="I33" s="1109"/>
      <c r="J33" s="1110"/>
      <c r="K33" s="1317"/>
      <c r="L33" s="1318"/>
      <c r="M33" s="1307"/>
      <c r="N33" s="1307"/>
      <c r="O33" s="1307"/>
      <c r="P33" s="1307"/>
      <c r="Q33" s="1307"/>
      <c r="R33" s="1317"/>
      <c r="S33" s="1318"/>
    </row>
    <row r="34" spans="1:24" ht="15.75" x14ac:dyDescent="0.25">
      <c r="A34" s="452" t="s">
        <v>648</v>
      </c>
      <c r="B34" s="944"/>
      <c r="C34" s="945"/>
      <c r="D34" s="452"/>
      <c r="E34" s="944"/>
      <c r="F34" s="944"/>
      <c r="G34" s="944"/>
      <c r="H34" s="944"/>
      <c r="I34" s="944"/>
      <c r="J34" s="945"/>
      <c r="K34" s="1315">
        <f>K36</f>
        <v>26509.4</v>
      </c>
      <c r="L34" s="1316"/>
      <c r="M34" s="1307">
        <v>4523.7</v>
      </c>
      <c r="N34" s="1307"/>
      <c r="O34" s="1307"/>
      <c r="P34" s="1307">
        <f>P36</f>
        <v>5592.7</v>
      </c>
      <c r="Q34" s="1310">
        <v>4938.4639999999999</v>
      </c>
      <c r="R34" s="1315">
        <f>R36</f>
        <v>28603.599999999999</v>
      </c>
      <c r="S34" s="1316"/>
    </row>
    <row r="35" spans="1:24" ht="16.149999999999999" customHeight="1" thickBot="1" x14ac:dyDescent="0.3">
      <c r="A35" s="453" t="s">
        <v>650</v>
      </c>
      <c r="B35" s="946"/>
      <c r="C35" s="947"/>
      <c r="D35" s="453" t="s">
        <v>649</v>
      </c>
      <c r="E35" s="946"/>
      <c r="F35" s="946"/>
      <c r="G35" s="946"/>
      <c r="H35" s="946"/>
      <c r="I35" s="946"/>
      <c r="J35" s="947"/>
      <c r="K35" s="1317"/>
      <c r="L35" s="1318"/>
      <c r="M35" s="1307"/>
      <c r="N35" s="1307"/>
      <c r="O35" s="1307"/>
      <c r="P35" s="1307"/>
      <c r="Q35" s="1310"/>
      <c r="R35" s="1317"/>
      <c r="S35" s="1318"/>
      <c r="X35" s="948" t="s">
        <v>106</v>
      </c>
    </row>
    <row r="36" spans="1:24" ht="13.9" customHeight="1" x14ac:dyDescent="0.2">
      <c r="A36" s="1089" t="s">
        <v>651</v>
      </c>
      <c r="B36" s="1090"/>
      <c r="C36" s="1091"/>
      <c r="D36" s="448"/>
      <c r="E36" s="949"/>
      <c r="F36" s="949"/>
      <c r="G36" s="949"/>
      <c r="H36" s="949"/>
      <c r="I36" s="949"/>
      <c r="J36" s="950"/>
      <c r="K36" s="1311">
        <v>26509.4</v>
      </c>
      <c r="L36" s="1312"/>
      <c r="M36" s="1307">
        <v>4523.7</v>
      </c>
      <c r="N36" s="1307">
        <v>534.5</v>
      </c>
      <c r="O36" s="1307">
        <v>534.5</v>
      </c>
      <c r="P36" s="1307">
        <f>M36+N36+O36</f>
        <v>5592.7</v>
      </c>
      <c r="Q36" s="1310">
        <v>4938.4639999999999</v>
      </c>
      <c r="R36" s="1311">
        <v>28603.599999999999</v>
      </c>
      <c r="S36" s="1312"/>
    </row>
    <row r="37" spans="1:24" ht="16.149999999999999" customHeight="1" thickBot="1" x14ac:dyDescent="0.25">
      <c r="A37" s="1084"/>
      <c r="B37" s="1085"/>
      <c r="C37" s="1086"/>
      <c r="D37" s="451" t="s">
        <v>652</v>
      </c>
      <c r="E37" s="455"/>
      <c r="F37" s="455"/>
      <c r="G37" s="455"/>
      <c r="H37" s="455"/>
      <c r="I37" s="455"/>
      <c r="J37" s="951"/>
      <c r="K37" s="1313"/>
      <c r="L37" s="1314"/>
      <c r="M37" s="1307"/>
      <c r="N37" s="1307"/>
      <c r="O37" s="1307"/>
      <c r="P37" s="1307"/>
      <c r="Q37" s="1310"/>
      <c r="R37" s="1313"/>
      <c r="S37" s="1314"/>
    </row>
    <row r="38" spans="1:24" ht="15.6" customHeight="1" x14ac:dyDescent="0.2">
      <c r="A38" s="1137" t="s">
        <v>653</v>
      </c>
      <c r="B38" s="1138"/>
      <c r="C38" s="1139"/>
      <c r="D38" s="1324" t="s">
        <v>654</v>
      </c>
      <c r="E38" s="1325"/>
      <c r="F38" s="1325"/>
      <c r="G38" s="1325"/>
      <c r="H38" s="1325"/>
      <c r="I38" s="1325"/>
      <c r="J38" s="1326"/>
      <c r="K38" s="1315">
        <f>K40</f>
        <v>894.9</v>
      </c>
      <c r="L38" s="1316"/>
      <c r="M38" s="1307">
        <v>9794</v>
      </c>
      <c r="N38" s="1307"/>
      <c r="O38" s="1307"/>
      <c r="P38" s="1307" t="e">
        <f>#REF!+P41+P42</f>
        <v>#REF!</v>
      </c>
      <c r="Q38" s="1310">
        <v>12087.288329999999</v>
      </c>
      <c r="R38" s="1315">
        <f>R40</f>
        <v>903.8</v>
      </c>
      <c r="S38" s="1316"/>
    </row>
    <row r="39" spans="1:24" ht="16.149999999999999" customHeight="1" thickBot="1" x14ac:dyDescent="0.25">
      <c r="A39" s="1140"/>
      <c r="B39" s="1141"/>
      <c r="C39" s="1142"/>
      <c r="D39" s="1327"/>
      <c r="E39" s="1328"/>
      <c r="F39" s="1328"/>
      <c r="G39" s="1328"/>
      <c r="H39" s="1328"/>
      <c r="I39" s="1328"/>
      <c r="J39" s="1329"/>
      <c r="K39" s="1317"/>
      <c r="L39" s="1318"/>
      <c r="M39" s="1307"/>
      <c r="N39" s="1307"/>
      <c r="O39" s="1307"/>
      <c r="P39" s="1307"/>
      <c r="Q39" s="1310"/>
      <c r="R39" s="1317"/>
      <c r="S39" s="1318"/>
    </row>
    <row r="40" spans="1:24" ht="31.15" customHeight="1" thickBot="1" x14ac:dyDescent="0.3">
      <c r="A40" s="1123" t="s">
        <v>655</v>
      </c>
      <c r="B40" s="1124"/>
      <c r="C40" s="1125"/>
      <c r="D40" s="1321" t="s">
        <v>656</v>
      </c>
      <c r="E40" s="1322"/>
      <c r="F40" s="1322"/>
      <c r="G40" s="1322"/>
      <c r="H40" s="1322"/>
      <c r="I40" s="1322"/>
      <c r="J40" s="1323"/>
      <c r="K40" s="1319">
        <v>894.9</v>
      </c>
      <c r="L40" s="1320"/>
      <c r="M40" s="1000">
        <v>124</v>
      </c>
      <c r="N40" s="1000"/>
      <c r="O40" s="1000"/>
      <c r="P40" s="1000">
        <f>M40+N40+O40</f>
        <v>124</v>
      </c>
      <c r="Q40" s="1001">
        <v>206.22337999999999</v>
      </c>
      <c r="R40" s="1319">
        <v>903.8</v>
      </c>
      <c r="S40" s="1320"/>
    </row>
    <row r="41" spans="1:24" ht="15.6" customHeight="1" x14ac:dyDescent="0.2">
      <c r="A41" s="1137" t="s">
        <v>657</v>
      </c>
      <c r="B41" s="1138"/>
      <c r="C41" s="1139"/>
      <c r="D41" s="1158" t="s">
        <v>658</v>
      </c>
      <c r="E41" s="1159"/>
      <c r="F41" s="1159"/>
      <c r="G41" s="1159"/>
      <c r="H41" s="1159"/>
      <c r="I41" s="1159"/>
      <c r="J41" s="1160"/>
      <c r="K41" s="1315">
        <f>K44</f>
        <v>79.900000000000006</v>
      </c>
      <c r="L41" s="1316"/>
      <c r="M41" s="1307">
        <v>9794</v>
      </c>
      <c r="N41" s="1307"/>
      <c r="O41" s="1307"/>
      <c r="P41" s="1307">
        <f>P44+P45+P46</f>
        <v>11948</v>
      </c>
      <c r="Q41" s="1310">
        <v>12087.288329999999</v>
      </c>
      <c r="R41" s="1315">
        <f>R44</f>
        <v>83.5</v>
      </c>
      <c r="S41" s="1316"/>
    </row>
    <row r="42" spans="1:24" ht="16.149999999999999" customHeight="1" thickBot="1" x14ac:dyDescent="0.25">
      <c r="A42" s="1140"/>
      <c r="B42" s="1141"/>
      <c r="C42" s="1142"/>
      <c r="D42" s="1161"/>
      <c r="E42" s="1162"/>
      <c r="F42" s="1162"/>
      <c r="G42" s="1162"/>
      <c r="H42" s="1162"/>
      <c r="I42" s="1162"/>
      <c r="J42" s="1163"/>
      <c r="K42" s="1317"/>
      <c r="L42" s="1318"/>
      <c r="M42" s="1307"/>
      <c r="N42" s="1307"/>
      <c r="O42" s="1307"/>
      <c r="P42" s="1307"/>
      <c r="Q42" s="1310"/>
      <c r="R42" s="1317"/>
      <c r="S42" s="1318"/>
    </row>
    <row r="43" spans="1:24" ht="16.149999999999999" hidden="1" customHeight="1" thickBot="1" x14ac:dyDescent="0.3">
      <c r="A43" s="453"/>
      <c r="B43" s="946"/>
      <c r="C43" s="946"/>
      <c r="D43" s="952"/>
      <c r="E43" s="953"/>
      <c r="F43" s="953"/>
      <c r="G43" s="953"/>
      <c r="H43" s="953"/>
      <c r="I43" s="953"/>
      <c r="J43" s="954"/>
      <c r="K43" s="1002"/>
      <c r="L43" s="1003"/>
      <c r="M43" s="1004"/>
      <c r="N43" s="1004"/>
      <c r="O43" s="1004"/>
      <c r="P43" s="1004"/>
      <c r="Q43" s="1005"/>
      <c r="R43" s="1002"/>
      <c r="S43" s="1003"/>
    </row>
    <row r="44" spans="1:24" ht="15.75" thickBot="1" x14ac:dyDescent="0.25">
      <c r="A44" s="1087" t="s">
        <v>659</v>
      </c>
      <c r="B44" s="1154"/>
      <c r="C44" s="1088"/>
      <c r="D44" s="1155" t="s">
        <v>660</v>
      </c>
      <c r="E44" s="1156"/>
      <c r="F44" s="1156"/>
      <c r="G44" s="1156"/>
      <c r="H44" s="1156"/>
      <c r="I44" s="1156"/>
      <c r="J44" s="1157"/>
      <c r="K44" s="1319">
        <v>79.900000000000006</v>
      </c>
      <c r="L44" s="1320"/>
      <c r="M44" s="1000">
        <v>124</v>
      </c>
      <c r="N44" s="1000"/>
      <c r="O44" s="1000"/>
      <c r="P44" s="1000">
        <f>M44+N44+O44</f>
        <v>124</v>
      </c>
      <c r="Q44" s="1001">
        <v>206.22337999999999</v>
      </c>
      <c r="R44" s="1319">
        <v>83.5</v>
      </c>
      <c r="S44" s="1320"/>
    </row>
    <row r="45" spans="1:24" ht="15.6" customHeight="1" x14ac:dyDescent="0.2">
      <c r="A45" s="1137" t="s">
        <v>661</v>
      </c>
      <c r="B45" s="1138"/>
      <c r="C45" s="1139"/>
      <c r="D45" s="1158" t="s">
        <v>662</v>
      </c>
      <c r="E45" s="1159"/>
      <c r="F45" s="1159"/>
      <c r="G45" s="1159"/>
      <c r="H45" s="1159"/>
      <c r="I45" s="1159"/>
      <c r="J45" s="1160"/>
      <c r="K45" s="1315">
        <f>K48+K50+K49</f>
        <v>38745.599999999999</v>
      </c>
      <c r="L45" s="1316"/>
      <c r="M45" s="1307">
        <v>9794</v>
      </c>
      <c r="N45" s="1307"/>
      <c r="O45" s="1307"/>
      <c r="P45" s="1307">
        <f>P48+P49+P50</f>
        <v>11824</v>
      </c>
      <c r="Q45" s="1310">
        <v>12087.288329999999</v>
      </c>
      <c r="R45" s="1315">
        <f>R48+R50+R49</f>
        <v>39907.9</v>
      </c>
      <c r="S45" s="1316"/>
    </row>
    <row r="46" spans="1:24" ht="16.149999999999999" customHeight="1" thickBot="1" x14ac:dyDescent="0.25">
      <c r="A46" s="1140"/>
      <c r="B46" s="1141"/>
      <c r="C46" s="1142"/>
      <c r="D46" s="1161"/>
      <c r="E46" s="1162"/>
      <c r="F46" s="1162"/>
      <c r="G46" s="1162"/>
      <c r="H46" s="1162"/>
      <c r="I46" s="1162"/>
      <c r="J46" s="1163"/>
      <c r="K46" s="1317"/>
      <c r="L46" s="1318"/>
      <c r="M46" s="1307"/>
      <c r="N46" s="1307"/>
      <c r="O46" s="1307"/>
      <c r="P46" s="1307"/>
      <c r="Q46" s="1310"/>
      <c r="R46" s="1317"/>
      <c r="S46" s="1318"/>
    </row>
    <row r="47" spans="1:24" ht="16.149999999999999" hidden="1" customHeight="1" thickBot="1" x14ac:dyDescent="0.3">
      <c r="A47" s="453"/>
      <c r="B47" s="946"/>
      <c r="C47" s="946"/>
      <c r="D47" s="955"/>
      <c r="E47" s="956"/>
      <c r="F47" s="956"/>
      <c r="G47" s="956"/>
      <c r="H47" s="956"/>
      <c r="I47" s="956"/>
      <c r="J47" s="957"/>
      <c r="K47" s="1002"/>
      <c r="L47" s="1003"/>
      <c r="M47" s="1004"/>
      <c r="N47" s="1004"/>
      <c r="O47" s="1004"/>
      <c r="P47" s="1004"/>
      <c r="Q47" s="1005"/>
      <c r="R47" s="1002"/>
      <c r="S47" s="1003"/>
    </row>
    <row r="48" spans="1:24" ht="15.6" customHeight="1" thickBot="1" x14ac:dyDescent="0.25">
      <c r="A48" s="1087" t="s">
        <v>663</v>
      </c>
      <c r="B48" s="1154"/>
      <c r="C48" s="1088"/>
      <c r="D48" s="958" t="s">
        <v>664</v>
      </c>
      <c r="E48" s="959"/>
      <c r="F48" s="959"/>
      <c r="G48" s="959"/>
      <c r="H48" s="959"/>
      <c r="I48" s="959"/>
      <c r="J48" s="960"/>
      <c r="K48" s="1319">
        <v>6777.1</v>
      </c>
      <c r="L48" s="1320"/>
      <c r="M48" s="1000">
        <v>124</v>
      </c>
      <c r="N48" s="1000"/>
      <c r="O48" s="1000"/>
      <c r="P48" s="1000">
        <f>M48+N48+O48</f>
        <v>124</v>
      </c>
      <c r="Q48" s="1001">
        <v>206.22337999999999</v>
      </c>
      <c r="R48" s="1319">
        <v>6980.4</v>
      </c>
      <c r="S48" s="1320"/>
    </row>
    <row r="49" spans="1:19" ht="15.6" hidden="1" customHeight="1" thickBot="1" x14ac:dyDescent="0.25">
      <c r="A49" s="1087" t="s">
        <v>665</v>
      </c>
      <c r="B49" s="1154"/>
      <c r="C49" s="1088"/>
      <c r="D49" s="450" t="s">
        <v>666</v>
      </c>
      <c r="E49" s="454"/>
      <c r="F49" s="454"/>
      <c r="G49" s="454"/>
      <c r="H49" s="454"/>
      <c r="I49" s="454"/>
      <c r="J49" s="961"/>
      <c r="K49" s="1319"/>
      <c r="L49" s="1320"/>
      <c r="M49" s="1000"/>
      <c r="N49" s="1000"/>
      <c r="O49" s="1000"/>
      <c r="P49" s="1000"/>
      <c r="Q49" s="1001"/>
      <c r="R49" s="1319"/>
      <c r="S49" s="1320"/>
    </row>
    <row r="50" spans="1:19" ht="15.75" thickBot="1" x14ac:dyDescent="0.25">
      <c r="A50" s="1087" t="s">
        <v>667</v>
      </c>
      <c r="B50" s="1154"/>
      <c r="C50" s="1088"/>
      <c r="D50" s="958" t="s">
        <v>668</v>
      </c>
      <c r="E50" s="959"/>
      <c r="F50" s="959"/>
      <c r="G50" s="959"/>
      <c r="H50" s="959"/>
      <c r="I50" s="959"/>
      <c r="J50" s="960"/>
      <c r="K50" s="1319">
        <v>31968.5</v>
      </c>
      <c r="L50" s="1320"/>
      <c r="M50" s="1000">
        <v>7700</v>
      </c>
      <c r="N50" s="1000">
        <v>2000</v>
      </c>
      <c r="O50" s="1000">
        <v>2000</v>
      </c>
      <c r="P50" s="1000">
        <f>M50+N50+O50</f>
        <v>11700</v>
      </c>
      <c r="Q50" s="1001">
        <v>9069.3240700000006</v>
      </c>
      <c r="R50" s="1319">
        <v>32927.5</v>
      </c>
      <c r="S50" s="1320"/>
    </row>
    <row r="51" spans="1:19" ht="15.6" customHeight="1" x14ac:dyDescent="0.2">
      <c r="A51" s="1137" t="s">
        <v>669</v>
      </c>
      <c r="B51" s="1138"/>
      <c r="C51" s="1139"/>
      <c r="D51" s="1158" t="s">
        <v>670</v>
      </c>
      <c r="E51" s="1159"/>
      <c r="F51" s="1159"/>
      <c r="G51" s="1159"/>
      <c r="H51" s="1159"/>
      <c r="I51" s="1159"/>
      <c r="J51" s="1160"/>
      <c r="K51" s="1315">
        <f>K53</f>
        <v>6</v>
      </c>
      <c r="L51" s="1316"/>
      <c r="M51" s="1307">
        <v>17</v>
      </c>
      <c r="N51" s="1307"/>
      <c r="O51" s="1307"/>
      <c r="P51" s="1307">
        <f>M51+N51+O51</f>
        <v>17</v>
      </c>
      <c r="Q51" s="1307">
        <v>3.9649999999999999</v>
      </c>
      <c r="R51" s="1315">
        <f>R53</f>
        <v>7</v>
      </c>
      <c r="S51" s="1316"/>
    </row>
    <row r="52" spans="1:19" ht="13.9" customHeight="1" thickBot="1" x14ac:dyDescent="0.25">
      <c r="A52" s="1140"/>
      <c r="B52" s="1141"/>
      <c r="C52" s="1142"/>
      <c r="D52" s="1161"/>
      <c r="E52" s="1162"/>
      <c r="F52" s="1162"/>
      <c r="G52" s="1162"/>
      <c r="H52" s="1162"/>
      <c r="I52" s="1162"/>
      <c r="J52" s="1163"/>
      <c r="K52" s="1317"/>
      <c r="L52" s="1318"/>
      <c r="M52" s="1307"/>
      <c r="N52" s="1307"/>
      <c r="O52" s="1307"/>
      <c r="P52" s="1307"/>
      <c r="Q52" s="1307"/>
      <c r="R52" s="1317"/>
      <c r="S52" s="1318"/>
    </row>
    <row r="53" spans="1:19" x14ac:dyDescent="0.2">
      <c r="A53" s="1080" t="s">
        <v>671</v>
      </c>
      <c r="B53" s="1092"/>
      <c r="C53" s="1081"/>
      <c r="D53" s="448" t="s">
        <v>672</v>
      </c>
      <c r="E53" s="949"/>
      <c r="F53" s="949"/>
      <c r="G53" s="949"/>
      <c r="H53" s="949"/>
      <c r="I53" s="949"/>
      <c r="J53" s="949"/>
      <c r="K53" s="1311">
        <v>6</v>
      </c>
      <c r="L53" s="1312"/>
      <c r="M53" s="1307">
        <v>17</v>
      </c>
      <c r="N53" s="1307"/>
      <c r="O53" s="1307"/>
      <c r="P53" s="1307">
        <f>M53+N53+O53</f>
        <v>17</v>
      </c>
      <c r="Q53" s="1307">
        <v>3.9649999999999999</v>
      </c>
      <c r="R53" s="1311">
        <v>7</v>
      </c>
      <c r="S53" s="1312"/>
    </row>
    <row r="54" spans="1:19" x14ac:dyDescent="0.2">
      <c r="A54" s="1164"/>
      <c r="B54" s="1165"/>
      <c r="C54" s="1166"/>
      <c r="D54" s="450" t="s">
        <v>673</v>
      </c>
      <c r="E54" s="454"/>
      <c r="F54" s="454"/>
      <c r="G54" s="454"/>
      <c r="H54" s="454"/>
      <c r="I54" s="454"/>
      <c r="J54" s="454"/>
      <c r="K54" s="1330"/>
      <c r="L54" s="1331"/>
      <c r="M54" s="1307"/>
      <c r="N54" s="1307"/>
      <c r="O54" s="1307"/>
      <c r="P54" s="1307"/>
      <c r="Q54" s="1307"/>
      <c r="R54" s="1330"/>
      <c r="S54" s="1331"/>
    </row>
    <row r="55" spans="1:19" x14ac:dyDescent="0.2">
      <c r="A55" s="1164"/>
      <c r="B55" s="1165"/>
      <c r="C55" s="1166"/>
      <c r="D55" s="450" t="s">
        <v>674</v>
      </c>
      <c r="E55" s="454"/>
      <c r="F55" s="454"/>
      <c r="G55" s="454"/>
      <c r="H55" s="454"/>
      <c r="I55" s="454"/>
      <c r="J55" s="454"/>
      <c r="K55" s="1330"/>
      <c r="L55" s="1331"/>
      <c r="M55" s="1307"/>
      <c r="N55" s="1307"/>
      <c r="O55" s="1307"/>
      <c r="P55" s="1307"/>
      <c r="Q55" s="1307"/>
      <c r="R55" s="1330"/>
      <c r="S55" s="1331"/>
    </row>
    <row r="56" spans="1:19" ht="15.75" thickBot="1" x14ac:dyDescent="0.25">
      <c r="A56" s="1082"/>
      <c r="B56" s="1093"/>
      <c r="C56" s="1083"/>
      <c r="D56" s="451" t="s">
        <v>675</v>
      </c>
      <c r="E56" s="455"/>
      <c r="F56" s="455"/>
      <c r="G56" s="455"/>
      <c r="H56" s="455"/>
      <c r="I56" s="455"/>
      <c r="J56" s="455"/>
      <c r="K56" s="1313"/>
      <c r="L56" s="1314"/>
      <c r="M56" s="1307"/>
      <c r="N56" s="1307"/>
      <c r="O56" s="1307"/>
      <c r="P56" s="1307"/>
      <c r="Q56" s="1307"/>
      <c r="R56" s="1313"/>
      <c r="S56" s="1314"/>
    </row>
    <row r="57" spans="1:19" ht="15.75" x14ac:dyDescent="0.25">
      <c r="A57" s="1137" t="s">
        <v>676</v>
      </c>
      <c r="B57" s="1138"/>
      <c r="C57" s="1139"/>
      <c r="D57" s="452" t="s">
        <v>677</v>
      </c>
      <c r="E57" s="944"/>
      <c r="F57" s="944"/>
      <c r="G57" s="944"/>
      <c r="H57" s="944"/>
      <c r="I57" s="944"/>
      <c r="J57" s="945"/>
      <c r="K57" s="1315">
        <f>K60+K64+K72+K68</f>
        <v>1932</v>
      </c>
      <c r="L57" s="1316"/>
      <c r="M57" s="1307">
        <v>2183.6579999999999</v>
      </c>
      <c r="N57" s="1307"/>
      <c r="O57" s="1307"/>
      <c r="P57" s="1307">
        <f>P60+P64+P72</f>
        <v>2913.6940000000004</v>
      </c>
      <c r="Q57" s="1307">
        <v>2859.2967100000001</v>
      </c>
      <c r="R57" s="1315">
        <f>R60+R64+R72+R68</f>
        <v>1435.9</v>
      </c>
      <c r="S57" s="1316"/>
    </row>
    <row r="58" spans="1:19" ht="15.75" x14ac:dyDescent="0.25">
      <c r="A58" s="1171"/>
      <c r="B58" s="1172"/>
      <c r="C58" s="1173"/>
      <c r="D58" s="458" t="s">
        <v>678</v>
      </c>
      <c r="E58" s="962"/>
      <c r="F58" s="962"/>
      <c r="G58" s="962"/>
      <c r="H58" s="962"/>
      <c r="I58" s="962"/>
      <c r="J58" s="963"/>
      <c r="K58" s="1332"/>
      <c r="L58" s="1333"/>
      <c r="M58" s="1307"/>
      <c r="N58" s="1307"/>
      <c r="O58" s="1307"/>
      <c r="P58" s="1307"/>
      <c r="Q58" s="1307"/>
      <c r="R58" s="1332"/>
      <c r="S58" s="1333"/>
    </row>
    <row r="59" spans="1:19" ht="16.5" thickBot="1" x14ac:dyDescent="0.3">
      <c r="A59" s="1140"/>
      <c r="B59" s="1141"/>
      <c r="C59" s="1142"/>
      <c r="D59" s="453" t="s">
        <v>679</v>
      </c>
      <c r="E59" s="946"/>
      <c r="F59" s="946"/>
      <c r="G59" s="946"/>
      <c r="H59" s="946"/>
      <c r="I59" s="946"/>
      <c r="J59" s="947"/>
      <c r="K59" s="1317"/>
      <c r="L59" s="1318"/>
      <c r="M59" s="1307"/>
      <c r="N59" s="1307"/>
      <c r="O59" s="1307"/>
      <c r="P59" s="1307"/>
      <c r="Q59" s="1307"/>
      <c r="R59" s="1317"/>
      <c r="S59" s="1318"/>
    </row>
    <row r="60" spans="1:19" ht="15.6" hidden="1" customHeight="1" thickBot="1" x14ac:dyDescent="0.25">
      <c r="A60" s="1080" t="s">
        <v>680</v>
      </c>
      <c r="B60" s="1092"/>
      <c r="C60" s="1081"/>
      <c r="D60" s="448" t="s">
        <v>681</v>
      </c>
      <c r="E60" s="949"/>
      <c r="F60" s="949"/>
      <c r="G60" s="949"/>
      <c r="H60" s="949"/>
      <c r="I60" s="949"/>
      <c r="J60" s="950"/>
      <c r="K60" s="1311"/>
      <c r="L60" s="1312"/>
      <c r="M60" s="1307">
        <v>1030</v>
      </c>
      <c r="N60" s="1307">
        <v>140</v>
      </c>
      <c r="O60" s="1307">
        <v>140</v>
      </c>
      <c r="P60" s="1307">
        <f>M60+N60+O60</f>
        <v>1310</v>
      </c>
      <c r="Q60" s="1307">
        <v>1430.7293099999999</v>
      </c>
      <c r="R60" s="1311"/>
      <c r="S60" s="1312"/>
    </row>
    <row r="61" spans="1:19" ht="15.6" hidden="1" customHeight="1" thickBot="1" x14ac:dyDescent="0.25">
      <c r="A61" s="1164"/>
      <c r="B61" s="1165"/>
      <c r="C61" s="1166"/>
      <c r="D61" s="450" t="s">
        <v>682</v>
      </c>
      <c r="E61" s="454"/>
      <c r="F61" s="454"/>
      <c r="G61" s="454"/>
      <c r="H61" s="454"/>
      <c r="I61" s="454"/>
      <c r="J61" s="961"/>
      <c r="K61" s="1330"/>
      <c r="L61" s="1331"/>
      <c r="M61" s="1307"/>
      <c r="N61" s="1307"/>
      <c r="O61" s="1307"/>
      <c r="P61" s="1307"/>
      <c r="Q61" s="1307"/>
      <c r="R61" s="1330"/>
      <c r="S61" s="1331"/>
    </row>
    <row r="62" spans="1:19" ht="15.6" hidden="1" customHeight="1" thickBot="1" x14ac:dyDescent="0.25">
      <c r="A62" s="1164"/>
      <c r="B62" s="1165"/>
      <c r="C62" s="1166"/>
      <c r="D62" s="450" t="s">
        <v>683</v>
      </c>
      <c r="E62" s="454"/>
      <c r="F62" s="454"/>
      <c r="G62" s="454"/>
      <c r="H62" s="454"/>
      <c r="I62" s="454"/>
      <c r="J62" s="961"/>
      <c r="K62" s="1330"/>
      <c r="L62" s="1331"/>
      <c r="M62" s="1307"/>
      <c r="N62" s="1307"/>
      <c r="O62" s="1307"/>
      <c r="P62" s="1307"/>
      <c r="Q62" s="1307"/>
      <c r="R62" s="1330"/>
      <c r="S62" s="1331"/>
    </row>
    <row r="63" spans="1:19" ht="15.6" hidden="1" customHeight="1" thickBot="1" x14ac:dyDescent="0.25">
      <c r="A63" s="1082"/>
      <c r="B63" s="1093"/>
      <c r="C63" s="1083"/>
      <c r="D63" s="451" t="s">
        <v>684</v>
      </c>
      <c r="E63" s="455"/>
      <c r="F63" s="455"/>
      <c r="G63" s="455"/>
      <c r="H63" s="455"/>
      <c r="I63" s="455"/>
      <c r="J63" s="951"/>
      <c r="K63" s="1313"/>
      <c r="L63" s="1314"/>
      <c r="M63" s="1307"/>
      <c r="N63" s="1307"/>
      <c r="O63" s="1307"/>
      <c r="P63" s="1307"/>
      <c r="Q63" s="1307"/>
      <c r="R63" s="1313"/>
      <c r="S63" s="1314"/>
    </row>
    <row r="64" spans="1:19" ht="15.6" hidden="1" customHeight="1" thickBot="1" x14ac:dyDescent="0.25">
      <c r="A64" s="1080" t="s">
        <v>685</v>
      </c>
      <c r="B64" s="1092"/>
      <c r="C64" s="1081"/>
      <c r="D64" s="448" t="s">
        <v>686</v>
      </c>
      <c r="E64" s="949"/>
      <c r="F64" s="949"/>
      <c r="G64" s="949"/>
      <c r="H64" s="949"/>
      <c r="I64" s="949"/>
      <c r="J64" s="950"/>
      <c r="K64" s="1311"/>
      <c r="L64" s="1312"/>
      <c r="M64" s="1307">
        <v>928.55</v>
      </c>
      <c r="N64" s="1307">
        <v>200</v>
      </c>
      <c r="O64" s="1307">
        <v>200</v>
      </c>
      <c r="P64" s="1307">
        <f>M64+N64+O64</f>
        <v>1328.55</v>
      </c>
      <c r="Q64" s="1307">
        <v>1007.7294000000001</v>
      </c>
      <c r="R64" s="1311"/>
      <c r="S64" s="1312"/>
    </row>
    <row r="65" spans="1:19" ht="14.25" hidden="1" customHeight="1" x14ac:dyDescent="0.2">
      <c r="A65" s="1164"/>
      <c r="B65" s="1165"/>
      <c r="C65" s="1166"/>
      <c r="D65" s="450" t="s">
        <v>687</v>
      </c>
      <c r="E65" s="454"/>
      <c r="F65" s="454"/>
      <c r="G65" s="454"/>
      <c r="H65" s="454"/>
      <c r="I65" s="454"/>
      <c r="J65" s="961"/>
      <c r="K65" s="1330"/>
      <c r="L65" s="1331"/>
      <c r="M65" s="1307"/>
      <c r="N65" s="1307"/>
      <c r="O65" s="1307"/>
      <c r="P65" s="1307"/>
      <c r="Q65" s="1307"/>
      <c r="R65" s="1330"/>
      <c r="S65" s="1331"/>
    </row>
    <row r="66" spans="1:19" ht="15.75" hidden="1" customHeight="1" x14ac:dyDescent="0.2">
      <c r="A66" s="1164"/>
      <c r="B66" s="1165"/>
      <c r="C66" s="1166"/>
      <c r="D66" s="450" t="s">
        <v>688</v>
      </c>
      <c r="E66" s="454"/>
      <c r="F66" s="454"/>
      <c r="G66" s="454"/>
      <c r="H66" s="454"/>
      <c r="I66" s="454"/>
      <c r="J66" s="961"/>
      <c r="K66" s="1330"/>
      <c r="L66" s="1331"/>
      <c r="M66" s="1307"/>
      <c r="N66" s="1307"/>
      <c r="O66" s="1307"/>
      <c r="P66" s="1307"/>
      <c r="Q66" s="1307"/>
      <c r="R66" s="1330"/>
      <c r="S66" s="1331"/>
    </row>
    <row r="67" spans="1:19" ht="15.75" hidden="1" customHeight="1" thickBot="1" x14ac:dyDescent="0.25">
      <c r="A67" s="1082"/>
      <c r="B67" s="1093"/>
      <c r="C67" s="1083"/>
      <c r="D67" s="451" t="s">
        <v>689</v>
      </c>
      <c r="E67" s="455"/>
      <c r="F67" s="455"/>
      <c r="G67" s="455"/>
      <c r="H67" s="455"/>
      <c r="I67" s="455"/>
      <c r="J67" s="951"/>
      <c r="K67" s="1313"/>
      <c r="L67" s="1314"/>
      <c r="M67" s="1307"/>
      <c r="N67" s="1307"/>
      <c r="O67" s="1307"/>
      <c r="P67" s="1307"/>
      <c r="Q67" s="1307"/>
      <c r="R67" s="1313"/>
      <c r="S67" s="1314"/>
    </row>
    <row r="68" spans="1:19" x14ac:dyDescent="0.2">
      <c r="A68" s="1080" t="s">
        <v>690</v>
      </c>
      <c r="B68" s="1092"/>
      <c r="C68" s="1081"/>
      <c r="D68" s="964"/>
      <c r="E68" s="454"/>
      <c r="F68" s="454"/>
      <c r="G68" s="454"/>
      <c r="H68" s="454"/>
      <c r="I68" s="454"/>
      <c r="J68" s="961"/>
      <c r="K68" s="1311">
        <v>997</v>
      </c>
      <c r="L68" s="1312"/>
      <c r="M68" s="1307">
        <v>928.55</v>
      </c>
      <c r="N68" s="1307">
        <v>200</v>
      </c>
      <c r="O68" s="1307">
        <v>200</v>
      </c>
      <c r="P68" s="1307">
        <f>M68+N68+O68</f>
        <v>1328.55</v>
      </c>
      <c r="Q68" s="1307">
        <v>1007.7294000000001</v>
      </c>
      <c r="R68" s="1311">
        <v>402.5</v>
      </c>
      <c r="S68" s="1312"/>
    </row>
    <row r="69" spans="1:19" ht="14.25" customHeight="1" x14ac:dyDescent="0.2">
      <c r="A69" s="1164"/>
      <c r="B69" s="1165"/>
      <c r="C69" s="1166"/>
      <c r="D69" s="454" t="s">
        <v>691</v>
      </c>
      <c r="E69" s="454"/>
      <c r="F69" s="454"/>
      <c r="G69" s="454"/>
      <c r="H69" s="454"/>
      <c r="I69" s="454"/>
      <c r="J69" s="961"/>
      <c r="K69" s="1330"/>
      <c r="L69" s="1331"/>
      <c r="M69" s="1307"/>
      <c r="N69" s="1307"/>
      <c r="O69" s="1307"/>
      <c r="P69" s="1307"/>
      <c r="Q69" s="1307"/>
      <c r="R69" s="1330"/>
      <c r="S69" s="1331"/>
    </row>
    <row r="70" spans="1:19" ht="15.75" customHeight="1" x14ac:dyDescent="0.2">
      <c r="A70" s="1164"/>
      <c r="B70" s="1165"/>
      <c r="C70" s="1166"/>
      <c r="D70" s="454" t="s">
        <v>692</v>
      </c>
      <c r="E70" s="454"/>
      <c r="F70" s="454"/>
      <c r="G70" s="454"/>
      <c r="H70" s="454"/>
      <c r="I70" s="454"/>
      <c r="J70" s="961"/>
      <c r="K70" s="1330"/>
      <c r="L70" s="1331"/>
      <c r="M70" s="1307"/>
      <c r="N70" s="1307"/>
      <c r="O70" s="1307"/>
      <c r="P70" s="1307"/>
      <c r="Q70" s="1307"/>
      <c r="R70" s="1330"/>
      <c r="S70" s="1331"/>
    </row>
    <row r="71" spans="1:19" ht="15.75" customHeight="1" thickBot="1" x14ac:dyDescent="0.25">
      <c r="A71" s="1082"/>
      <c r="B71" s="1093"/>
      <c r="C71" s="1083"/>
      <c r="D71" s="455"/>
      <c r="E71" s="455"/>
      <c r="F71" s="455"/>
      <c r="G71" s="455"/>
      <c r="H71" s="455"/>
      <c r="I71" s="455"/>
      <c r="J71" s="951"/>
      <c r="K71" s="1313"/>
      <c r="L71" s="1314"/>
      <c r="M71" s="1307"/>
      <c r="N71" s="1307"/>
      <c r="O71" s="1307"/>
      <c r="P71" s="1307"/>
      <c r="Q71" s="1307"/>
      <c r="R71" s="1313"/>
      <c r="S71" s="1314"/>
    </row>
    <row r="72" spans="1:19" ht="15" customHeight="1" x14ac:dyDescent="0.2">
      <c r="A72" s="1080" t="s">
        <v>693</v>
      </c>
      <c r="B72" s="1092"/>
      <c r="C72" s="1081"/>
      <c r="D72" s="448" t="s">
        <v>694</v>
      </c>
      <c r="E72" s="949"/>
      <c r="F72" s="949"/>
      <c r="G72" s="949"/>
      <c r="H72" s="949"/>
      <c r="I72" s="949"/>
      <c r="J72" s="950"/>
      <c r="K72" s="1311">
        <v>935</v>
      </c>
      <c r="L72" s="1312"/>
      <c r="M72" s="1334">
        <v>225.108</v>
      </c>
      <c r="N72" s="1337">
        <f>24.9+0.118</f>
        <v>25.017999999999997</v>
      </c>
      <c r="O72" s="1337">
        <v>25.018000000000001</v>
      </c>
      <c r="P72" s="1337">
        <f>M72+N72+O72</f>
        <v>275.14400000000001</v>
      </c>
      <c r="Q72" s="1337">
        <v>420.83800000000002</v>
      </c>
      <c r="R72" s="1311">
        <v>1033.4000000000001</v>
      </c>
      <c r="S72" s="1312"/>
    </row>
    <row r="73" spans="1:19" ht="13.15" customHeight="1" x14ac:dyDescent="0.2">
      <c r="A73" s="1164"/>
      <c r="B73" s="1165"/>
      <c r="C73" s="1166"/>
      <c r="D73" s="450" t="s">
        <v>695</v>
      </c>
      <c r="E73" s="454"/>
      <c r="F73" s="454"/>
      <c r="G73" s="454"/>
      <c r="H73" s="454"/>
      <c r="I73" s="454"/>
      <c r="J73" s="961"/>
      <c r="K73" s="1330"/>
      <c r="L73" s="1331"/>
      <c r="M73" s="1335"/>
      <c r="N73" s="1338"/>
      <c r="O73" s="1338"/>
      <c r="P73" s="1338"/>
      <c r="Q73" s="1338"/>
      <c r="R73" s="1330"/>
      <c r="S73" s="1331"/>
    </row>
    <row r="74" spans="1:19" ht="13.15" customHeight="1" x14ac:dyDescent="0.2">
      <c r="A74" s="1164"/>
      <c r="B74" s="1165"/>
      <c r="C74" s="1166"/>
      <c r="D74" s="450" t="s">
        <v>696</v>
      </c>
      <c r="E74" s="454"/>
      <c r="F74" s="454"/>
      <c r="G74" s="454"/>
      <c r="H74" s="454"/>
      <c r="I74" s="454"/>
      <c r="J74" s="961"/>
      <c r="K74" s="1330"/>
      <c r="L74" s="1331"/>
      <c r="M74" s="1335"/>
      <c r="N74" s="1338"/>
      <c r="O74" s="1338"/>
      <c r="P74" s="1338"/>
      <c r="Q74" s="1338"/>
      <c r="R74" s="1330"/>
      <c r="S74" s="1331"/>
    </row>
    <row r="75" spans="1:19" ht="12.75" customHeight="1" thickBot="1" x14ac:dyDescent="0.25">
      <c r="A75" s="1082"/>
      <c r="B75" s="1093"/>
      <c r="C75" s="1083"/>
      <c r="D75" s="451" t="s">
        <v>697</v>
      </c>
      <c r="E75" s="455"/>
      <c r="F75" s="455"/>
      <c r="G75" s="455"/>
      <c r="H75" s="455"/>
      <c r="I75" s="455"/>
      <c r="J75" s="951"/>
      <c r="K75" s="1313"/>
      <c r="L75" s="1314"/>
      <c r="M75" s="1336"/>
      <c r="N75" s="1339"/>
      <c r="O75" s="1339"/>
      <c r="P75" s="1339"/>
      <c r="Q75" s="1339"/>
      <c r="R75" s="1313"/>
      <c r="S75" s="1314"/>
    </row>
    <row r="76" spans="1:19" ht="15.75" x14ac:dyDescent="0.25">
      <c r="A76" s="1137" t="s">
        <v>698</v>
      </c>
      <c r="B76" s="1138"/>
      <c r="C76" s="1139"/>
      <c r="D76" s="452" t="s">
        <v>699</v>
      </c>
      <c r="E76" s="944"/>
      <c r="F76" s="944"/>
      <c r="G76" s="944"/>
      <c r="H76" s="944"/>
      <c r="I76" s="944"/>
      <c r="J76" s="945"/>
      <c r="K76" s="1315">
        <f>K78+K81</f>
        <v>11.1</v>
      </c>
      <c r="L76" s="1316"/>
      <c r="M76" s="1307">
        <v>97</v>
      </c>
      <c r="N76" s="1307"/>
      <c r="O76" s="1307"/>
      <c r="P76" s="1307">
        <f>P78+P81</f>
        <v>125</v>
      </c>
      <c r="Q76" s="1307">
        <v>435.29176000000001</v>
      </c>
      <c r="R76" s="1315">
        <f>R78+R81</f>
        <v>12</v>
      </c>
      <c r="S76" s="1316"/>
    </row>
    <row r="77" spans="1:19" ht="16.5" thickBot="1" x14ac:dyDescent="0.3">
      <c r="A77" s="1140"/>
      <c r="B77" s="1141"/>
      <c r="C77" s="1142"/>
      <c r="D77" s="453" t="s">
        <v>700</v>
      </c>
      <c r="E77" s="946"/>
      <c r="F77" s="946"/>
      <c r="G77" s="946"/>
      <c r="H77" s="946"/>
      <c r="I77" s="946"/>
      <c r="J77" s="947"/>
      <c r="K77" s="1317"/>
      <c r="L77" s="1318"/>
      <c r="M77" s="1307"/>
      <c r="N77" s="1307"/>
      <c r="O77" s="1307"/>
      <c r="P77" s="1307"/>
      <c r="Q77" s="1307"/>
      <c r="R77" s="1317"/>
      <c r="S77" s="1318"/>
    </row>
    <row r="78" spans="1:19" ht="15" hidden="1" customHeight="1" x14ac:dyDescent="0.2">
      <c r="A78" s="1080" t="s">
        <v>701</v>
      </c>
      <c r="B78" s="1092"/>
      <c r="C78" s="1081"/>
      <c r="D78" s="448" t="s">
        <v>702</v>
      </c>
      <c r="E78" s="949"/>
      <c r="F78" s="949"/>
      <c r="G78" s="949"/>
      <c r="H78" s="949"/>
      <c r="I78" s="949"/>
      <c r="J78" s="950"/>
      <c r="K78" s="1311"/>
      <c r="L78" s="1340"/>
      <c r="M78" s="1307">
        <v>69</v>
      </c>
      <c r="N78" s="1307">
        <v>7</v>
      </c>
      <c r="O78" s="1307">
        <v>7</v>
      </c>
      <c r="P78" s="1307">
        <f>M78+N78+O78</f>
        <v>83</v>
      </c>
      <c r="Q78" s="1307">
        <v>0.5</v>
      </c>
      <c r="R78" s="1311"/>
      <c r="S78" s="1340"/>
    </row>
    <row r="79" spans="1:19" ht="15" hidden="1" customHeight="1" x14ac:dyDescent="0.2">
      <c r="A79" s="1164"/>
      <c r="B79" s="1165"/>
      <c r="C79" s="1166"/>
      <c r="D79" s="450" t="s">
        <v>703</v>
      </c>
      <c r="E79" s="454"/>
      <c r="F79" s="454"/>
      <c r="G79" s="454"/>
      <c r="H79" s="454"/>
      <c r="I79" s="454"/>
      <c r="J79" s="961"/>
      <c r="K79" s="1341"/>
      <c r="L79" s="1342"/>
      <c r="M79" s="1307"/>
      <c r="N79" s="1307"/>
      <c r="O79" s="1307"/>
      <c r="P79" s="1307"/>
      <c r="Q79" s="1307"/>
      <c r="R79" s="1341"/>
      <c r="S79" s="1342"/>
    </row>
    <row r="80" spans="1:19" ht="7.15" hidden="1" customHeight="1" x14ac:dyDescent="0.2">
      <c r="A80" s="1218"/>
      <c r="B80" s="1219"/>
      <c r="C80" s="1220"/>
      <c r="D80" s="456"/>
      <c r="E80" s="965"/>
      <c r="F80" s="965"/>
      <c r="G80" s="965"/>
      <c r="H80" s="965"/>
      <c r="I80" s="965"/>
      <c r="J80" s="966"/>
      <c r="K80" s="1343"/>
      <c r="L80" s="1344"/>
      <c r="M80" s="1307"/>
      <c r="N80" s="1307"/>
      <c r="O80" s="1307"/>
      <c r="P80" s="1307"/>
      <c r="Q80" s="1307"/>
      <c r="R80" s="1343"/>
      <c r="S80" s="1344"/>
    </row>
    <row r="81" spans="1:19" ht="15.75" thickBot="1" x14ac:dyDescent="0.25">
      <c r="A81" s="1239" t="s">
        <v>704</v>
      </c>
      <c r="B81" s="1240"/>
      <c r="C81" s="1241"/>
      <c r="D81" s="450" t="s">
        <v>705</v>
      </c>
      <c r="E81" s="454"/>
      <c r="F81" s="454"/>
      <c r="G81" s="454"/>
      <c r="H81" s="454"/>
      <c r="I81" s="454"/>
      <c r="J81" s="961"/>
      <c r="K81" s="1345">
        <v>11.1</v>
      </c>
      <c r="L81" s="1346"/>
      <c r="M81" s="1000">
        <v>28</v>
      </c>
      <c r="N81" s="1000">
        <v>7</v>
      </c>
      <c r="O81" s="1000">
        <v>7</v>
      </c>
      <c r="P81" s="1000">
        <f>M81+N81+O81</f>
        <v>42</v>
      </c>
      <c r="Q81" s="1000">
        <v>434.79176000000001</v>
      </c>
      <c r="R81" s="1345">
        <v>12</v>
      </c>
      <c r="S81" s="1346"/>
    </row>
    <row r="82" spans="1:19" ht="15.75" x14ac:dyDescent="0.25">
      <c r="A82" s="1137" t="s">
        <v>706</v>
      </c>
      <c r="B82" s="1138"/>
      <c r="C82" s="1139"/>
      <c r="D82" s="452" t="s">
        <v>707</v>
      </c>
      <c r="E82" s="944"/>
      <c r="F82" s="944"/>
      <c r="G82" s="944"/>
      <c r="H82" s="944"/>
      <c r="I82" s="944"/>
      <c r="J82" s="945"/>
      <c r="K82" s="1315">
        <f>K85+K90+K84</f>
        <v>1754.3</v>
      </c>
      <c r="L82" s="1316"/>
      <c r="M82" s="1307">
        <v>530</v>
      </c>
      <c r="N82" s="1307"/>
      <c r="O82" s="1307"/>
      <c r="P82" s="1307">
        <f>P84+P85+P90</f>
        <v>590</v>
      </c>
      <c r="Q82" s="1307">
        <v>375.10428000000002</v>
      </c>
      <c r="R82" s="1315">
        <f>R85+R90+R84</f>
        <v>1000</v>
      </c>
      <c r="S82" s="1316"/>
    </row>
    <row r="83" spans="1:19" ht="16.5" thickBot="1" x14ac:dyDescent="0.3">
      <c r="A83" s="1140"/>
      <c r="B83" s="1141"/>
      <c r="C83" s="1142"/>
      <c r="D83" s="453" t="s">
        <v>708</v>
      </c>
      <c r="E83" s="946"/>
      <c r="F83" s="946"/>
      <c r="G83" s="946"/>
      <c r="H83" s="946"/>
      <c r="I83" s="946"/>
      <c r="J83" s="947"/>
      <c r="K83" s="1317"/>
      <c r="L83" s="1318"/>
      <c r="M83" s="1337"/>
      <c r="N83" s="1337"/>
      <c r="O83" s="1337"/>
      <c r="P83" s="1337"/>
      <c r="Q83" s="1337"/>
      <c r="R83" s="1317"/>
      <c r="S83" s="1318"/>
    </row>
    <row r="84" spans="1:19" ht="15.6" hidden="1" customHeight="1" x14ac:dyDescent="0.25">
      <c r="A84" s="1232" t="s">
        <v>709</v>
      </c>
      <c r="B84" s="1233"/>
      <c r="C84" s="1234"/>
      <c r="D84" s="457" t="s">
        <v>710</v>
      </c>
      <c r="E84" s="967"/>
      <c r="F84" s="967"/>
      <c r="G84" s="967"/>
      <c r="H84" s="967"/>
      <c r="I84" s="967"/>
      <c r="J84" s="968"/>
      <c r="K84" s="1347"/>
      <c r="L84" s="1348"/>
      <c r="M84" s="1006"/>
      <c r="N84" s="1007"/>
      <c r="O84" s="1007"/>
      <c r="P84" s="1007"/>
      <c r="Q84" s="1008">
        <v>62.085000000000001</v>
      </c>
      <c r="R84" s="1347"/>
      <c r="S84" s="1348"/>
    </row>
    <row r="85" spans="1:19" x14ac:dyDescent="0.2">
      <c r="A85" s="1249" t="s">
        <v>711</v>
      </c>
      <c r="B85" s="1250"/>
      <c r="C85" s="1251"/>
      <c r="D85" s="450" t="s">
        <v>712</v>
      </c>
      <c r="E85" s="454"/>
      <c r="F85" s="454"/>
      <c r="G85" s="454"/>
      <c r="H85" s="454"/>
      <c r="I85" s="454"/>
      <c r="J85" s="961"/>
      <c r="K85" s="1330">
        <v>1754.3</v>
      </c>
      <c r="L85" s="1331"/>
      <c r="M85" s="1339">
        <v>190</v>
      </c>
      <c r="N85" s="1339">
        <v>30</v>
      </c>
      <c r="O85" s="1339">
        <v>30</v>
      </c>
      <c r="P85" s="1339">
        <f>M85+N85+O85</f>
        <v>250</v>
      </c>
      <c r="Q85" s="1339">
        <v>243.4375</v>
      </c>
      <c r="R85" s="1330">
        <v>1000</v>
      </c>
      <c r="S85" s="1331"/>
    </row>
    <row r="86" spans="1:19" x14ac:dyDescent="0.2">
      <c r="A86" s="1164"/>
      <c r="B86" s="1165"/>
      <c r="C86" s="1166"/>
      <c r="D86" s="450" t="s">
        <v>713</v>
      </c>
      <c r="E86" s="454"/>
      <c r="F86" s="454"/>
      <c r="G86" s="454"/>
      <c r="H86" s="454"/>
      <c r="I86" s="454"/>
      <c r="J86" s="961"/>
      <c r="K86" s="1330"/>
      <c r="L86" s="1331"/>
      <c r="M86" s="1307"/>
      <c r="N86" s="1307"/>
      <c r="O86" s="1307"/>
      <c r="P86" s="1307"/>
      <c r="Q86" s="1307"/>
      <c r="R86" s="1330"/>
      <c r="S86" s="1331"/>
    </row>
    <row r="87" spans="1:19" x14ac:dyDescent="0.2">
      <c r="A87" s="1164"/>
      <c r="B87" s="1165"/>
      <c r="C87" s="1166"/>
      <c r="D87" s="450" t="s">
        <v>714</v>
      </c>
      <c r="E87" s="454"/>
      <c r="F87" s="454"/>
      <c r="G87" s="454"/>
      <c r="H87" s="454"/>
      <c r="I87" s="454"/>
      <c r="J87" s="961"/>
      <c r="K87" s="1330"/>
      <c r="L87" s="1331"/>
      <c r="M87" s="1307"/>
      <c r="N87" s="1307"/>
      <c r="O87" s="1307"/>
      <c r="P87" s="1307"/>
      <c r="Q87" s="1307"/>
      <c r="R87" s="1330"/>
      <c r="S87" s="1331"/>
    </row>
    <row r="88" spans="1:19" x14ac:dyDescent="0.2">
      <c r="A88" s="1164"/>
      <c r="B88" s="1165"/>
      <c r="C88" s="1166"/>
      <c r="D88" s="450" t="s">
        <v>715</v>
      </c>
      <c r="E88" s="454"/>
      <c r="F88" s="454"/>
      <c r="G88" s="454"/>
      <c r="H88" s="454"/>
      <c r="I88" s="454"/>
      <c r="J88" s="961"/>
      <c r="K88" s="1330"/>
      <c r="L88" s="1331"/>
      <c r="M88" s="1307"/>
      <c r="N88" s="1307"/>
      <c r="O88" s="1307"/>
      <c r="P88" s="1307"/>
      <c r="Q88" s="1307"/>
      <c r="R88" s="1330"/>
      <c r="S88" s="1331"/>
    </row>
    <row r="89" spans="1:19" ht="15.75" thickBot="1" x14ac:dyDescent="0.25">
      <c r="A89" s="1082"/>
      <c r="B89" s="1093"/>
      <c r="C89" s="1083"/>
      <c r="D89" s="451" t="s">
        <v>716</v>
      </c>
      <c r="E89" s="455"/>
      <c r="F89" s="455"/>
      <c r="G89" s="455"/>
      <c r="H89" s="455"/>
      <c r="I89" s="455"/>
      <c r="J89" s="951"/>
      <c r="K89" s="1313"/>
      <c r="L89" s="1314"/>
      <c r="M89" s="1307"/>
      <c r="N89" s="1307"/>
      <c r="O89" s="1307"/>
      <c r="P89" s="1307"/>
      <c r="Q89" s="1307"/>
      <c r="R89" s="1313"/>
      <c r="S89" s="1314"/>
    </row>
    <row r="90" spans="1:19" ht="15.6" hidden="1" customHeight="1" thickBot="1" x14ac:dyDescent="0.25">
      <c r="A90" s="1080" t="s">
        <v>717</v>
      </c>
      <c r="B90" s="1092"/>
      <c r="C90" s="1081"/>
      <c r="D90" s="450" t="s">
        <v>718</v>
      </c>
      <c r="E90" s="454"/>
      <c r="F90" s="454"/>
      <c r="G90" s="454"/>
      <c r="H90" s="454"/>
      <c r="I90" s="454"/>
      <c r="J90" s="961"/>
      <c r="K90" s="1311"/>
      <c r="L90" s="1312"/>
      <c r="M90" s="1307">
        <v>340</v>
      </c>
      <c r="N90" s="1307"/>
      <c r="O90" s="1307"/>
      <c r="P90" s="1307">
        <f>M90+N90+O90</f>
        <v>340</v>
      </c>
      <c r="Q90" s="1307">
        <v>69.581779999999995</v>
      </c>
      <c r="R90" s="1311"/>
      <c r="S90" s="1312"/>
    </row>
    <row r="91" spans="1:19" ht="15.6" hidden="1" customHeight="1" thickBot="1" x14ac:dyDescent="0.25">
      <c r="A91" s="1164"/>
      <c r="B91" s="1165"/>
      <c r="C91" s="1166"/>
      <c r="D91" s="450" t="s">
        <v>719</v>
      </c>
      <c r="E91" s="454"/>
      <c r="F91" s="454"/>
      <c r="G91" s="454"/>
      <c r="H91" s="454"/>
      <c r="I91" s="454"/>
      <c r="J91" s="961"/>
      <c r="K91" s="1330"/>
      <c r="L91" s="1331"/>
      <c r="M91" s="1307"/>
      <c r="N91" s="1307"/>
      <c r="O91" s="1307"/>
      <c r="P91" s="1307"/>
      <c r="Q91" s="1307"/>
      <c r="R91" s="1330"/>
      <c r="S91" s="1331"/>
    </row>
    <row r="92" spans="1:19" ht="15.6" hidden="1" customHeight="1" thickBot="1" x14ac:dyDescent="0.25">
      <c r="A92" s="1164"/>
      <c r="B92" s="1165"/>
      <c r="C92" s="1166"/>
      <c r="D92" s="450" t="s">
        <v>720</v>
      </c>
      <c r="E92" s="454"/>
      <c r="F92" s="454"/>
      <c r="G92" s="454"/>
      <c r="H92" s="454"/>
      <c r="I92" s="454"/>
      <c r="J92" s="961"/>
      <c r="K92" s="1330"/>
      <c r="L92" s="1331"/>
      <c r="M92" s="1307"/>
      <c r="N92" s="1307"/>
      <c r="O92" s="1307"/>
      <c r="P92" s="1307"/>
      <c r="Q92" s="1307"/>
      <c r="R92" s="1330"/>
      <c r="S92" s="1331"/>
    </row>
    <row r="93" spans="1:19" ht="15.75" hidden="1" customHeight="1" thickBot="1" x14ac:dyDescent="0.25">
      <c r="A93" s="450"/>
      <c r="B93" s="454"/>
      <c r="C93" s="961"/>
      <c r="D93" s="450"/>
      <c r="E93" s="454"/>
      <c r="F93" s="454"/>
      <c r="G93" s="454"/>
      <c r="H93" s="454"/>
      <c r="I93" s="454"/>
      <c r="J93" s="961"/>
      <c r="K93" s="1330"/>
      <c r="L93" s="1331"/>
      <c r="M93" s="1000"/>
      <c r="N93" s="1000"/>
      <c r="O93" s="1000"/>
      <c r="P93" s="1000"/>
      <c r="Q93" s="1001"/>
      <c r="R93" s="1330"/>
      <c r="S93" s="1331"/>
    </row>
    <row r="94" spans="1:19" ht="15.75" customHeight="1" x14ac:dyDescent="0.2">
      <c r="A94" s="1137" t="s">
        <v>721</v>
      </c>
      <c r="B94" s="1138"/>
      <c r="C94" s="1139"/>
      <c r="D94" s="1158" t="s">
        <v>722</v>
      </c>
      <c r="E94" s="1159"/>
      <c r="F94" s="1159"/>
      <c r="G94" s="1159"/>
      <c r="H94" s="1159"/>
      <c r="I94" s="1159"/>
      <c r="J94" s="1160"/>
      <c r="K94" s="1315">
        <f>K96</f>
        <v>11</v>
      </c>
      <c r="L94" s="1316"/>
      <c r="M94" s="1000"/>
      <c r="N94" s="1000"/>
      <c r="O94" s="1000"/>
      <c r="P94" s="1000"/>
      <c r="Q94" s="1001"/>
      <c r="R94" s="1315">
        <f>R96</f>
        <v>13</v>
      </c>
      <c r="S94" s="1316"/>
    </row>
    <row r="95" spans="1:19" ht="15.75" customHeight="1" thickBot="1" x14ac:dyDescent="0.25">
      <c r="A95" s="1140"/>
      <c r="B95" s="1141"/>
      <c r="C95" s="1142"/>
      <c r="D95" s="1161"/>
      <c r="E95" s="1162"/>
      <c r="F95" s="1162"/>
      <c r="G95" s="1162"/>
      <c r="H95" s="1162"/>
      <c r="I95" s="1162"/>
      <c r="J95" s="1163"/>
      <c r="K95" s="1349"/>
      <c r="L95" s="1350"/>
      <c r="M95" s="1000"/>
      <c r="N95" s="1000"/>
      <c r="O95" s="1000"/>
      <c r="P95" s="1000"/>
      <c r="Q95" s="1001"/>
      <c r="R95" s="1349"/>
      <c r="S95" s="1350"/>
    </row>
    <row r="96" spans="1:19" ht="15.75" customHeight="1" x14ac:dyDescent="0.2">
      <c r="A96" s="1080" t="s">
        <v>723</v>
      </c>
      <c r="B96" s="1092"/>
      <c r="C96" s="1081"/>
      <c r="D96" s="1254" t="s">
        <v>724</v>
      </c>
      <c r="E96" s="1255"/>
      <c r="F96" s="1255"/>
      <c r="G96" s="1255"/>
      <c r="H96" s="1255"/>
      <c r="I96" s="1255"/>
      <c r="J96" s="1256"/>
      <c r="K96" s="1311">
        <v>11</v>
      </c>
      <c r="L96" s="1312"/>
      <c r="M96" s="1000"/>
      <c r="N96" s="1000"/>
      <c r="O96" s="1000"/>
      <c r="P96" s="1000"/>
      <c r="Q96" s="1001"/>
      <c r="R96" s="1311">
        <v>13</v>
      </c>
      <c r="S96" s="1312"/>
    </row>
    <row r="97" spans="1:19" ht="27" customHeight="1" thickBot="1" x14ac:dyDescent="0.25">
      <c r="A97" s="1082"/>
      <c r="B97" s="1093"/>
      <c r="C97" s="1083"/>
      <c r="D97" s="1257"/>
      <c r="E97" s="1258"/>
      <c r="F97" s="1258"/>
      <c r="G97" s="1258"/>
      <c r="H97" s="1258"/>
      <c r="I97" s="1258"/>
      <c r="J97" s="1259"/>
      <c r="K97" s="1351"/>
      <c r="L97" s="1352"/>
      <c r="M97" s="1000"/>
      <c r="N97" s="1000"/>
      <c r="O97" s="1000"/>
      <c r="P97" s="1000"/>
      <c r="Q97" s="1001"/>
      <c r="R97" s="1351"/>
      <c r="S97" s="1352"/>
    </row>
    <row r="98" spans="1:19" ht="15.75" x14ac:dyDescent="0.25">
      <c r="A98" s="1099" t="s">
        <v>725</v>
      </c>
      <c r="B98" s="1100"/>
      <c r="C98" s="1101"/>
      <c r="D98" s="452"/>
      <c r="E98" s="944"/>
      <c r="F98" s="944"/>
      <c r="G98" s="944"/>
      <c r="H98" s="944"/>
      <c r="I98" s="944"/>
      <c r="J98" s="945"/>
      <c r="K98" s="1315">
        <f>K100</f>
        <v>21</v>
      </c>
      <c r="L98" s="1316"/>
      <c r="M98" s="1307">
        <v>90</v>
      </c>
      <c r="N98" s="1307"/>
      <c r="O98" s="1307"/>
      <c r="P98" s="1307">
        <f>P100</f>
        <v>150</v>
      </c>
      <c r="Q98" s="1307">
        <v>129.83756</v>
      </c>
      <c r="R98" s="1315">
        <f>R100</f>
        <v>22</v>
      </c>
      <c r="S98" s="1316"/>
    </row>
    <row r="99" spans="1:19" ht="16.5" thickBot="1" x14ac:dyDescent="0.3">
      <c r="A99" s="1102"/>
      <c r="B99" s="1103"/>
      <c r="C99" s="1104"/>
      <c r="D99" s="969" t="s">
        <v>726</v>
      </c>
      <c r="E99" s="970"/>
      <c r="F99" s="970"/>
      <c r="G99" s="970"/>
      <c r="H99" s="970"/>
      <c r="I99" s="970"/>
      <c r="J99" s="971"/>
      <c r="K99" s="1349"/>
      <c r="L99" s="1350"/>
      <c r="M99" s="1307"/>
      <c r="N99" s="1307"/>
      <c r="O99" s="1307"/>
      <c r="P99" s="1307"/>
      <c r="Q99" s="1307"/>
      <c r="R99" s="1349"/>
      <c r="S99" s="1350"/>
    </row>
    <row r="100" spans="1:19" ht="15.75" x14ac:dyDescent="0.25">
      <c r="A100" s="1089" t="s">
        <v>727</v>
      </c>
      <c r="B100" s="1090"/>
      <c r="C100" s="1091"/>
      <c r="D100" s="452"/>
      <c r="E100" s="944"/>
      <c r="F100" s="944"/>
      <c r="G100" s="944"/>
      <c r="H100" s="944"/>
      <c r="I100" s="944"/>
      <c r="J100" s="945"/>
      <c r="K100" s="1311">
        <v>21</v>
      </c>
      <c r="L100" s="1312"/>
      <c r="M100" s="1307">
        <v>90</v>
      </c>
      <c r="N100" s="1307">
        <v>30</v>
      </c>
      <c r="O100" s="1307">
        <v>30</v>
      </c>
      <c r="P100" s="1307">
        <f>M100+N100+O100</f>
        <v>150</v>
      </c>
      <c r="Q100" s="1307">
        <v>117.42055999999999</v>
      </c>
      <c r="R100" s="1311">
        <v>22</v>
      </c>
      <c r="S100" s="1312"/>
    </row>
    <row r="101" spans="1:19" ht="16.5" thickBot="1" x14ac:dyDescent="0.3">
      <c r="A101" s="1084"/>
      <c r="B101" s="1085"/>
      <c r="C101" s="1086"/>
      <c r="D101" s="456" t="s">
        <v>728</v>
      </c>
      <c r="E101" s="970"/>
      <c r="F101" s="970"/>
      <c r="G101" s="970"/>
      <c r="H101" s="970"/>
      <c r="I101" s="970"/>
      <c r="J101" s="971"/>
      <c r="K101" s="1351"/>
      <c r="L101" s="1352"/>
      <c r="M101" s="1307"/>
      <c r="N101" s="1307"/>
      <c r="O101" s="1307"/>
      <c r="P101" s="1307"/>
      <c r="Q101" s="1307"/>
      <c r="R101" s="1351"/>
      <c r="S101" s="1352"/>
    </row>
    <row r="102" spans="1:19" ht="15.6" customHeight="1" x14ac:dyDescent="0.25">
      <c r="A102" s="1099" t="s">
        <v>729</v>
      </c>
      <c r="B102" s="1100"/>
      <c r="C102" s="1101"/>
      <c r="D102" s="452"/>
      <c r="E102" s="944"/>
      <c r="F102" s="944"/>
      <c r="G102" s="944"/>
      <c r="H102" s="944"/>
      <c r="I102" s="944"/>
      <c r="J102" s="945"/>
      <c r="K102" s="1315">
        <f>K105+K110+K111+K112+K114+K106+L107+K113+K109+K108</f>
        <v>21004.18</v>
      </c>
      <c r="L102" s="1316"/>
      <c r="M102" s="1307">
        <v>8484.0619999999999</v>
      </c>
      <c r="N102" s="1307"/>
      <c r="O102" s="1307"/>
      <c r="P102" s="1307">
        <f>P105+P110+P111+P112+P114</f>
        <v>8524.0619999999999</v>
      </c>
      <c r="Q102" s="1307">
        <v>3580.9459499999998</v>
      </c>
      <c r="R102" s="1315">
        <f>R105+R110+R111+R112+R114+R106+S107+R113+R109+R108</f>
        <v>21809.079999999998</v>
      </c>
      <c r="S102" s="1316"/>
    </row>
    <row r="103" spans="1:19" ht="15.6" customHeight="1" x14ac:dyDescent="0.25">
      <c r="A103" s="1280"/>
      <c r="B103" s="1281"/>
      <c r="C103" s="1282"/>
      <c r="D103" s="458" t="s">
        <v>730</v>
      </c>
      <c r="E103" s="962"/>
      <c r="F103" s="962"/>
      <c r="G103" s="962"/>
      <c r="H103" s="962"/>
      <c r="I103" s="962"/>
      <c r="J103" s="963"/>
      <c r="K103" s="1332"/>
      <c r="L103" s="1333"/>
      <c r="M103" s="1307"/>
      <c r="N103" s="1307"/>
      <c r="O103" s="1307"/>
      <c r="P103" s="1307"/>
      <c r="Q103" s="1307"/>
      <c r="R103" s="1332"/>
      <c r="S103" s="1333"/>
    </row>
    <row r="104" spans="1:19" ht="0.75" customHeight="1" thickBot="1" x14ac:dyDescent="0.3">
      <c r="A104" s="453"/>
      <c r="B104" s="946"/>
      <c r="C104" s="947"/>
      <c r="D104" s="453"/>
      <c r="E104" s="946"/>
      <c r="F104" s="946"/>
      <c r="G104" s="946"/>
      <c r="H104" s="946"/>
      <c r="I104" s="946"/>
      <c r="J104" s="947"/>
      <c r="K104" s="1317"/>
      <c r="L104" s="1318"/>
      <c r="M104" s="1000"/>
      <c r="N104" s="1000"/>
      <c r="O104" s="1000"/>
      <c r="P104" s="1000"/>
      <c r="Q104" s="1001"/>
      <c r="R104" s="1317"/>
      <c r="S104" s="1318"/>
    </row>
    <row r="105" spans="1:19" ht="34.5" customHeight="1" thickBot="1" x14ac:dyDescent="0.25">
      <c r="A105" s="1264" t="s">
        <v>731</v>
      </c>
      <c r="B105" s="1265"/>
      <c r="C105" s="1266"/>
      <c r="D105" s="1275" t="s">
        <v>732</v>
      </c>
      <c r="E105" s="1276"/>
      <c r="F105" s="1276"/>
      <c r="G105" s="1276"/>
      <c r="H105" s="1276"/>
      <c r="I105" s="1276"/>
      <c r="J105" s="1277"/>
      <c r="K105" s="1319">
        <v>19667.7</v>
      </c>
      <c r="L105" s="1320"/>
      <c r="M105" s="1000">
        <v>6410.5</v>
      </c>
      <c r="N105" s="1000"/>
      <c r="O105" s="1000"/>
      <c r="P105" s="1000">
        <f>M105</f>
        <v>6410.5</v>
      </c>
      <c r="Q105" s="1001">
        <v>1538.52</v>
      </c>
      <c r="R105" s="1319">
        <v>20447.599999999999</v>
      </c>
      <c r="S105" s="1320"/>
    </row>
    <row r="106" spans="1:19" ht="34.5" hidden="1" customHeight="1" thickBot="1" x14ac:dyDescent="0.25">
      <c r="A106" s="1264" t="s">
        <v>733</v>
      </c>
      <c r="B106" s="1265"/>
      <c r="C106" s="1266"/>
      <c r="D106" s="1275" t="s">
        <v>807</v>
      </c>
      <c r="E106" s="1276"/>
      <c r="F106" s="1276"/>
      <c r="G106" s="1276"/>
      <c r="H106" s="1276"/>
      <c r="I106" s="1276"/>
      <c r="J106" s="1277"/>
      <c r="K106" s="1319"/>
      <c r="L106" s="1320"/>
      <c r="M106" s="1000"/>
      <c r="N106" s="1000"/>
      <c r="O106" s="1000"/>
      <c r="P106" s="1000"/>
      <c r="Q106" s="1001"/>
      <c r="R106" s="1319"/>
      <c r="S106" s="1320"/>
    </row>
    <row r="107" spans="1:19" ht="36.75" hidden="1" customHeight="1" thickBot="1" x14ac:dyDescent="0.25">
      <c r="A107" s="1264" t="s">
        <v>735</v>
      </c>
      <c r="B107" s="1265"/>
      <c r="C107" s="1266"/>
      <c r="D107" s="1275" t="s">
        <v>736</v>
      </c>
      <c r="E107" s="1276"/>
      <c r="F107" s="1276"/>
      <c r="G107" s="1276"/>
      <c r="H107" s="1276"/>
      <c r="I107" s="1276"/>
      <c r="J107" s="1277"/>
      <c r="K107" s="1009"/>
      <c r="L107" s="1010"/>
      <c r="M107" s="1000">
        <v>485.56200000000001</v>
      </c>
      <c r="N107" s="1000"/>
      <c r="O107" s="1000"/>
      <c r="P107" s="1000">
        <v>485.56200000000001</v>
      </c>
      <c r="Q107" s="1001">
        <v>485.56200000000001</v>
      </c>
      <c r="R107" s="1009"/>
      <c r="S107" s="1010"/>
    </row>
    <row r="108" spans="1:19" ht="60.6" hidden="1" customHeight="1" thickBot="1" x14ac:dyDescent="0.25">
      <c r="A108" s="1264" t="s">
        <v>737</v>
      </c>
      <c r="B108" s="1265"/>
      <c r="C108" s="1266"/>
      <c r="D108" s="1353" t="s">
        <v>738</v>
      </c>
      <c r="E108" s="1354"/>
      <c r="F108" s="1354"/>
      <c r="G108" s="1354"/>
      <c r="H108" s="1354"/>
      <c r="I108" s="1354"/>
      <c r="J108" s="1355"/>
      <c r="K108" s="1288"/>
      <c r="L108" s="1289"/>
      <c r="M108" s="1000"/>
      <c r="N108" s="1000"/>
      <c r="O108" s="1000"/>
      <c r="P108" s="1000"/>
      <c r="Q108" s="1001"/>
      <c r="R108" s="1288"/>
      <c r="S108" s="1289"/>
    </row>
    <row r="109" spans="1:19" ht="60.6" hidden="1" customHeight="1" thickBot="1" x14ac:dyDescent="0.25">
      <c r="A109" s="1264" t="s">
        <v>739</v>
      </c>
      <c r="B109" s="1265"/>
      <c r="C109" s="1266"/>
      <c r="D109" s="1292" t="s">
        <v>740</v>
      </c>
      <c r="E109" s="1293"/>
      <c r="F109" s="1293"/>
      <c r="G109" s="1293"/>
      <c r="H109" s="1293"/>
      <c r="I109" s="1293"/>
      <c r="J109" s="1294"/>
      <c r="K109" s="1288"/>
      <c r="L109" s="1289"/>
      <c r="M109" s="1000"/>
      <c r="N109" s="1000"/>
      <c r="O109" s="1000"/>
      <c r="P109" s="1000"/>
      <c r="Q109" s="1001"/>
      <c r="R109" s="1288"/>
      <c r="S109" s="1289"/>
    </row>
    <row r="110" spans="1:19" ht="36.75" customHeight="1" thickBot="1" x14ac:dyDescent="0.25">
      <c r="A110" s="1264" t="s">
        <v>741</v>
      </c>
      <c r="B110" s="1265"/>
      <c r="C110" s="1266"/>
      <c r="D110" s="1275" t="s">
        <v>742</v>
      </c>
      <c r="E110" s="1276"/>
      <c r="F110" s="1276"/>
      <c r="G110" s="1276"/>
      <c r="H110" s="1276"/>
      <c r="I110" s="1276"/>
      <c r="J110" s="1277"/>
      <c r="K110" s="1288">
        <f>662.9+0.08</f>
        <v>662.98</v>
      </c>
      <c r="L110" s="1289"/>
      <c r="M110" s="1000">
        <v>485.56200000000001</v>
      </c>
      <c r="N110" s="1000"/>
      <c r="O110" s="1000"/>
      <c r="P110" s="1000">
        <v>485.56200000000001</v>
      </c>
      <c r="Q110" s="1001">
        <v>485.56200000000001</v>
      </c>
      <c r="R110" s="1288">
        <f>662.9+0.08</f>
        <v>662.98</v>
      </c>
      <c r="S110" s="1289"/>
    </row>
    <row r="111" spans="1:19" ht="36.75" customHeight="1" thickBot="1" x14ac:dyDescent="0.25">
      <c r="A111" s="1264" t="s">
        <v>743</v>
      </c>
      <c r="B111" s="1265"/>
      <c r="C111" s="1266"/>
      <c r="D111" s="1275" t="s">
        <v>744</v>
      </c>
      <c r="E111" s="1276"/>
      <c r="F111" s="1276"/>
      <c r="G111" s="1276"/>
      <c r="H111" s="1276"/>
      <c r="I111" s="1276"/>
      <c r="J111" s="1277"/>
      <c r="K111" s="1288">
        <f>598.5+0.008</f>
        <v>598.50800000000004</v>
      </c>
      <c r="L111" s="1289"/>
      <c r="M111" s="1000">
        <v>10</v>
      </c>
      <c r="N111" s="1000"/>
      <c r="O111" s="1000"/>
      <c r="P111" s="1000">
        <v>10</v>
      </c>
      <c r="Q111" s="1001">
        <v>10</v>
      </c>
      <c r="R111" s="1288">
        <f>598.5+0.008</f>
        <v>598.50800000000004</v>
      </c>
      <c r="S111" s="1289"/>
    </row>
    <row r="112" spans="1:19" ht="49.15" hidden="1" customHeight="1" thickBot="1" x14ac:dyDescent="0.25">
      <c r="A112" s="1264" t="s">
        <v>745</v>
      </c>
      <c r="B112" s="1265"/>
      <c r="C112" s="1266"/>
      <c r="D112" s="1275" t="s">
        <v>746</v>
      </c>
      <c r="E112" s="1276"/>
      <c r="F112" s="1276"/>
      <c r="G112" s="1276"/>
      <c r="H112" s="1276"/>
      <c r="I112" s="1276"/>
      <c r="J112" s="1277"/>
      <c r="K112" s="1288"/>
      <c r="L112" s="1289"/>
      <c r="M112" s="1000">
        <v>613</v>
      </c>
      <c r="N112" s="1000"/>
      <c r="O112" s="1000"/>
      <c r="P112" s="1000">
        <v>613</v>
      </c>
      <c r="Q112" s="1001">
        <v>613</v>
      </c>
      <c r="R112" s="1288"/>
      <c r="S112" s="1289"/>
    </row>
    <row r="113" spans="1:19" ht="58.9" hidden="1" customHeight="1" thickBot="1" x14ac:dyDescent="0.25">
      <c r="A113" s="1264" t="s">
        <v>747</v>
      </c>
      <c r="B113" s="1265"/>
      <c r="C113" s="1266"/>
      <c r="D113" s="1275" t="s">
        <v>748</v>
      </c>
      <c r="E113" s="1276"/>
      <c r="F113" s="1276"/>
      <c r="G113" s="1276"/>
      <c r="H113" s="1276"/>
      <c r="I113" s="1276"/>
      <c r="J113" s="1277"/>
      <c r="K113" s="1288"/>
      <c r="L113" s="1289"/>
      <c r="M113" s="1000"/>
      <c r="N113" s="1000"/>
      <c r="O113" s="1000"/>
      <c r="P113" s="1000"/>
      <c r="Q113" s="1001"/>
      <c r="R113" s="1288"/>
      <c r="S113" s="1289"/>
    </row>
    <row r="114" spans="1:19" ht="34.5" customHeight="1" thickBot="1" x14ac:dyDescent="0.25">
      <c r="A114" s="1264" t="s">
        <v>749</v>
      </c>
      <c r="B114" s="1265"/>
      <c r="C114" s="1266"/>
      <c r="D114" s="1299" t="s">
        <v>750</v>
      </c>
      <c r="E114" s="1300"/>
      <c r="F114" s="1300"/>
      <c r="G114" s="1300"/>
      <c r="H114" s="1300"/>
      <c r="I114" s="1300"/>
      <c r="J114" s="1301"/>
      <c r="K114" s="1319">
        <f>75-0.008</f>
        <v>74.992000000000004</v>
      </c>
      <c r="L114" s="1320"/>
      <c r="M114" s="1000">
        <v>965</v>
      </c>
      <c r="N114" s="1000">
        <v>20</v>
      </c>
      <c r="O114" s="1000">
        <v>20</v>
      </c>
      <c r="P114" s="1000">
        <f>M114+N114+O114</f>
        <v>1005</v>
      </c>
      <c r="Q114" s="1001">
        <v>1222.22</v>
      </c>
      <c r="R114" s="1319">
        <f>100-0.008</f>
        <v>99.992000000000004</v>
      </c>
      <c r="S114" s="1320"/>
    </row>
    <row r="115" spans="1:19" ht="12.75" customHeight="1" x14ac:dyDescent="0.2">
      <c r="A115" s="1099" t="s">
        <v>751</v>
      </c>
      <c r="B115" s="1100"/>
      <c r="C115" s="1101"/>
      <c r="D115" s="448"/>
      <c r="E115" s="949"/>
      <c r="F115" s="949"/>
      <c r="G115" s="949"/>
      <c r="H115" s="949"/>
      <c r="I115" s="949"/>
      <c r="J115" s="950"/>
      <c r="K115" s="1315">
        <f>K32+K102</f>
        <v>90969.38</v>
      </c>
      <c r="L115" s="1316"/>
      <c r="M115" s="1307">
        <v>25719.42</v>
      </c>
      <c r="N115" s="1307"/>
      <c r="O115" s="1307"/>
      <c r="P115" s="1337">
        <f>P32+P102</f>
        <v>29736.455999999998</v>
      </c>
      <c r="Q115" s="1307"/>
      <c r="R115" s="1315">
        <f>R32+R102</f>
        <v>93797.78</v>
      </c>
      <c r="S115" s="1316"/>
    </row>
    <row r="116" spans="1:19" ht="16.5" customHeight="1" thickBot="1" x14ac:dyDescent="0.3">
      <c r="A116" s="1102"/>
      <c r="B116" s="1103"/>
      <c r="C116" s="1104"/>
      <c r="D116" s="453"/>
      <c r="E116" s="946"/>
      <c r="F116" s="946"/>
      <c r="G116" s="455"/>
      <c r="H116" s="455"/>
      <c r="I116" s="455"/>
      <c r="J116" s="951"/>
      <c r="K116" s="1317"/>
      <c r="L116" s="1318"/>
      <c r="M116" s="1307"/>
      <c r="N116" s="1307"/>
      <c r="O116" s="1307"/>
      <c r="P116" s="1339"/>
      <c r="Q116" s="1307"/>
      <c r="R116" s="1317"/>
      <c r="S116" s="1318"/>
    </row>
    <row r="117" spans="1:19" x14ac:dyDescent="0.2">
      <c r="K117" s="563"/>
      <c r="L117" s="563"/>
      <c r="N117" s="560">
        <f>SUM(N32:N116)</f>
        <v>3193.518</v>
      </c>
      <c r="O117" s="560">
        <f>SUM(O32:O116)</f>
        <v>3193.518</v>
      </c>
      <c r="P117" s="560">
        <f>M115+N117+O117</f>
        <v>32106.455999999998</v>
      </c>
    </row>
  </sheetData>
  <mergeCells count="272"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A31:C31"/>
    <mergeCell ref="K21:T21"/>
    <mergeCell ref="A25:L25"/>
    <mergeCell ref="A26:L26"/>
    <mergeCell ref="A27:L27"/>
    <mergeCell ref="A28:L28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512"/>
  <sheetViews>
    <sheetView zoomScaleNormal="100" zoomScaleSheetLayoutView="50" workbookViewId="0">
      <selection activeCell="G5" sqref="G5:N5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461" hidden="1" customWidth="1"/>
    <col min="11" max="11" width="14.7109375" style="461" hidden="1" customWidth="1"/>
    <col min="12" max="12" width="15.85546875" style="461" hidden="1" customWidth="1"/>
    <col min="13" max="13" width="18.7109375" style="461" hidden="1" customWidth="1"/>
    <col min="14" max="14" width="22.140625" style="461" customWidth="1"/>
    <col min="15" max="16" width="22.140625" style="461" hidden="1" customWidth="1"/>
    <col min="17" max="17" width="15.5703125" style="2" hidden="1" customWidth="1"/>
    <col min="18" max="18" width="17.5703125" style="2" hidden="1" customWidth="1"/>
    <col min="19" max="19" width="18.28515625" style="2" hidden="1" customWidth="1"/>
    <col min="20" max="24" width="9.140625" style="2" customWidth="1"/>
    <col min="25" max="256" width="9.140625" style="1"/>
    <col min="257" max="257" width="8.85546875" style="1" customWidth="1"/>
    <col min="258" max="258" width="60.28515625" style="1" customWidth="1"/>
    <col min="259" max="261" width="0" style="1" hidden="1" customWidth="1"/>
    <col min="262" max="262" width="13.28515625" style="1" customWidth="1"/>
    <col min="263" max="264" width="10.28515625" style="1" customWidth="1"/>
    <col min="265" max="265" width="10.42578125" style="1" customWidth="1"/>
    <col min="266" max="269" width="0" style="1" hidden="1" customWidth="1"/>
    <col min="270" max="270" width="22.140625" style="1" customWidth="1"/>
    <col min="271" max="272" width="0" style="1" hidden="1" customWidth="1"/>
    <col min="273" max="280" width="9.140625" style="1" customWidth="1"/>
    <col min="281" max="512" width="9.140625" style="1"/>
    <col min="513" max="513" width="8.85546875" style="1" customWidth="1"/>
    <col min="514" max="514" width="60.28515625" style="1" customWidth="1"/>
    <col min="515" max="517" width="0" style="1" hidden="1" customWidth="1"/>
    <col min="518" max="518" width="13.28515625" style="1" customWidth="1"/>
    <col min="519" max="520" width="10.28515625" style="1" customWidth="1"/>
    <col min="521" max="521" width="10.42578125" style="1" customWidth="1"/>
    <col min="522" max="525" width="0" style="1" hidden="1" customWidth="1"/>
    <col min="526" max="526" width="22.140625" style="1" customWidth="1"/>
    <col min="527" max="528" width="0" style="1" hidden="1" customWidth="1"/>
    <col min="529" max="536" width="9.140625" style="1" customWidth="1"/>
    <col min="537" max="768" width="9.140625" style="1"/>
    <col min="769" max="769" width="8.85546875" style="1" customWidth="1"/>
    <col min="770" max="770" width="60.28515625" style="1" customWidth="1"/>
    <col min="771" max="773" width="0" style="1" hidden="1" customWidth="1"/>
    <col min="774" max="774" width="13.28515625" style="1" customWidth="1"/>
    <col min="775" max="776" width="10.28515625" style="1" customWidth="1"/>
    <col min="777" max="777" width="10.42578125" style="1" customWidth="1"/>
    <col min="778" max="781" width="0" style="1" hidden="1" customWidth="1"/>
    <col min="782" max="782" width="22.140625" style="1" customWidth="1"/>
    <col min="783" max="784" width="0" style="1" hidden="1" customWidth="1"/>
    <col min="785" max="792" width="9.140625" style="1" customWidth="1"/>
    <col min="793" max="1024" width="9.140625" style="1"/>
    <col min="1025" max="1025" width="8.85546875" style="1" customWidth="1"/>
    <col min="1026" max="1026" width="60.28515625" style="1" customWidth="1"/>
    <col min="1027" max="1029" width="0" style="1" hidden="1" customWidth="1"/>
    <col min="1030" max="1030" width="13.28515625" style="1" customWidth="1"/>
    <col min="1031" max="1032" width="10.28515625" style="1" customWidth="1"/>
    <col min="1033" max="1033" width="10.42578125" style="1" customWidth="1"/>
    <col min="1034" max="1037" width="0" style="1" hidden="1" customWidth="1"/>
    <col min="1038" max="1038" width="22.140625" style="1" customWidth="1"/>
    <col min="1039" max="1040" width="0" style="1" hidden="1" customWidth="1"/>
    <col min="1041" max="1048" width="9.140625" style="1" customWidth="1"/>
    <col min="1049" max="1280" width="9.140625" style="1"/>
    <col min="1281" max="1281" width="8.85546875" style="1" customWidth="1"/>
    <col min="1282" max="1282" width="60.28515625" style="1" customWidth="1"/>
    <col min="1283" max="1285" width="0" style="1" hidden="1" customWidth="1"/>
    <col min="1286" max="1286" width="13.28515625" style="1" customWidth="1"/>
    <col min="1287" max="1288" width="10.28515625" style="1" customWidth="1"/>
    <col min="1289" max="1289" width="10.42578125" style="1" customWidth="1"/>
    <col min="1290" max="1293" width="0" style="1" hidden="1" customWidth="1"/>
    <col min="1294" max="1294" width="22.140625" style="1" customWidth="1"/>
    <col min="1295" max="1296" width="0" style="1" hidden="1" customWidth="1"/>
    <col min="1297" max="1304" width="9.140625" style="1" customWidth="1"/>
    <col min="1305" max="1536" width="9.140625" style="1"/>
    <col min="1537" max="1537" width="8.85546875" style="1" customWidth="1"/>
    <col min="1538" max="1538" width="60.28515625" style="1" customWidth="1"/>
    <col min="1539" max="1541" width="0" style="1" hidden="1" customWidth="1"/>
    <col min="1542" max="1542" width="13.28515625" style="1" customWidth="1"/>
    <col min="1543" max="1544" width="10.28515625" style="1" customWidth="1"/>
    <col min="1545" max="1545" width="10.42578125" style="1" customWidth="1"/>
    <col min="1546" max="1549" width="0" style="1" hidden="1" customWidth="1"/>
    <col min="1550" max="1550" width="22.140625" style="1" customWidth="1"/>
    <col min="1551" max="1552" width="0" style="1" hidden="1" customWidth="1"/>
    <col min="1553" max="1560" width="9.140625" style="1" customWidth="1"/>
    <col min="1561" max="1792" width="9.140625" style="1"/>
    <col min="1793" max="1793" width="8.85546875" style="1" customWidth="1"/>
    <col min="1794" max="1794" width="60.28515625" style="1" customWidth="1"/>
    <col min="1795" max="1797" width="0" style="1" hidden="1" customWidth="1"/>
    <col min="1798" max="1798" width="13.28515625" style="1" customWidth="1"/>
    <col min="1799" max="1800" width="10.28515625" style="1" customWidth="1"/>
    <col min="1801" max="1801" width="10.42578125" style="1" customWidth="1"/>
    <col min="1802" max="1805" width="0" style="1" hidden="1" customWidth="1"/>
    <col min="1806" max="1806" width="22.140625" style="1" customWidth="1"/>
    <col min="1807" max="1808" width="0" style="1" hidden="1" customWidth="1"/>
    <col min="1809" max="1816" width="9.140625" style="1" customWidth="1"/>
    <col min="1817" max="2048" width="9.140625" style="1"/>
    <col min="2049" max="2049" width="8.85546875" style="1" customWidth="1"/>
    <col min="2050" max="2050" width="60.28515625" style="1" customWidth="1"/>
    <col min="2051" max="2053" width="0" style="1" hidden="1" customWidth="1"/>
    <col min="2054" max="2054" width="13.28515625" style="1" customWidth="1"/>
    <col min="2055" max="2056" width="10.28515625" style="1" customWidth="1"/>
    <col min="2057" max="2057" width="10.42578125" style="1" customWidth="1"/>
    <col min="2058" max="2061" width="0" style="1" hidden="1" customWidth="1"/>
    <col min="2062" max="2062" width="22.140625" style="1" customWidth="1"/>
    <col min="2063" max="2064" width="0" style="1" hidden="1" customWidth="1"/>
    <col min="2065" max="2072" width="9.140625" style="1" customWidth="1"/>
    <col min="2073" max="2304" width="9.140625" style="1"/>
    <col min="2305" max="2305" width="8.85546875" style="1" customWidth="1"/>
    <col min="2306" max="2306" width="60.28515625" style="1" customWidth="1"/>
    <col min="2307" max="2309" width="0" style="1" hidden="1" customWidth="1"/>
    <col min="2310" max="2310" width="13.28515625" style="1" customWidth="1"/>
    <col min="2311" max="2312" width="10.28515625" style="1" customWidth="1"/>
    <col min="2313" max="2313" width="10.42578125" style="1" customWidth="1"/>
    <col min="2314" max="2317" width="0" style="1" hidden="1" customWidth="1"/>
    <col min="2318" max="2318" width="22.140625" style="1" customWidth="1"/>
    <col min="2319" max="2320" width="0" style="1" hidden="1" customWidth="1"/>
    <col min="2321" max="2328" width="9.140625" style="1" customWidth="1"/>
    <col min="2329" max="2560" width="9.140625" style="1"/>
    <col min="2561" max="2561" width="8.85546875" style="1" customWidth="1"/>
    <col min="2562" max="2562" width="60.28515625" style="1" customWidth="1"/>
    <col min="2563" max="2565" width="0" style="1" hidden="1" customWidth="1"/>
    <col min="2566" max="2566" width="13.28515625" style="1" customWidth="1"/>
    <col min="2567" max="2568" width="10.28515625" style="1" customWidth="1"/>
    <col min="2569" max="2569" width="10.42578125" style="1" customWidth="1"/>
    <col min="2570" max="2573" width="0" style="1" hidden="1" customWidth="1"/>
    <col min="2574" max="2574" width="22.140625" style="1" customWidth="1"/>
    <col min="2575" max="2576" width="0" style="1" hidden="1" customWidth="1"/>
    <col min="2577" max="2584" width="9.140625" style="1" customWidth="1"/>
    <col min="2585" max="2816" width="9.140625" style="1"/>
    <col min="2817" max="2817" width="8.85546875" style="1" customWidth="1"/>
    <col min="2818" max="2818" width="60.28515625" style="1" customWidth="1"/>
    <col min="2819" max="2821" width="0" style="1" hidden="1" customWidth="1"/>
    <col min="2822" max="2822" width="13.28515625" style="1" customWidth="1"/>
    <col min="2823" max="2824" width="10.28515625" style="1" customWidth="1"/>
    <col min="2825" max="2825" width="10.42578125" style="1" customWidth="1"/>
    <col min="2826" max="2829" width="0" style="1" hidden="1" customWidth="1"/>
    <col min="2830" max="2830" width="22.140625" style="1" customWidth="1"/>
    <col min="2831" max="2832" width="0" style="1" hidden="1" customWidth="1"/>
    <col min="2833" max="2840" width="9.140625" style="1" customWidth="1"/>
    <col min="2841" max="3072" width="9.140625" style="1"/>
    <col min="3073" max="3073" width="8.85546875" style="1" customWidth="1"/>
    <col min="3074" max="3074" width="60.28515625" style="1" customWidth="1"/>
    <col min="3075" max="3077" width="0" style="1" hidden="1" customWidth="1"/>
    <col min="3078" max="3078" width="13.28515625" style="1" customWidth="1"/>
    <col min="3079" max="3080" width="10.28515625" style="1" customWidth="1"/>
    <col min="3081" max="3081" width="10.42578125" style="1" customWidth="1"/>
    <col min="3082" max="3085" width="0" style="1" hidden="1" customWidth="1"/>
    <col min="3086" max="3086" width="22.140625" style="1" customWidth="1"/>
    <col min="3087" max="3088" width="0" style="1" hidden="1" customWidth="1"/>
    <col min="3089" max="3096" width="9.140625" style="1" customWidth="1"/>
    <col min="3097" max="3328" width="9.140625" style="1"/>
    <col min="3329" max="3329" width="8.85546875" style="1" customWidth="1"/>
    <col min="3330" max="3330" width="60.28515625" style="1" customWidth="1"/>
    <col min="3331" max="3333" width="0" style="1" hidden="1" customWidth="1"/>
    <col min="3334" max="3334" width="13.28515625" style="1" customWidth="1"/>
    <col min="3335" max="3336" width="10.28515625" style="1" customWidth="1"/>
    <col min="3337" max="3337" width="10.42578125" style="1" customWidth="1"/>
    <col min="3338" max="3341" width="0" style="1" hidden="1" customWidth="1"/>
    <col min="3342" max="3342" width="22.140625" style="1" customWidth="1"/>
    <col min="3343" max="3344" width="0" style="1" hidden="1" customWidth="1"/>
    <col min="3345" max="3352" width="9.140625" style="1" customWidth="1"/>
    <col min="3353" max="3584" width="9.140625" style="1"/>
    <col min="3585" max="3585" width="8.85546875" style="1" customWidth="1"/>
    <col min="3586" max="3586" width="60.28515625" style="1" customWidth="1"/>
    <col min="3587" max="3589" width="0" style="1" hidden="1" customWidth="1"/>
    <col min="3590" max="3590" width="13.28515625" style="1" customWidth="1"/>
    <col min="3591" max="3592" width="10.28515625" style="1" customWidth="1"/>
    <col min="3593" max="3593" width="10.42578125" style="1" customWidth="1"/>
    <col min="3594" max="3597" width="0" style="1" hidden="1" customWidth="1"/>
    <col min="3598" max="3598" width="22.140625" style="1" customWidth="1"/>
    <col min="3599" max="3600" width="0" style="1" hidden="1" customWidth="1"/>
    <col min="3601" max="3608" width="9.140625" style="1" customWidth="1"/>
    <col min="3609" max="3840" width="9.140625" style="1"/>
    <col min="3841" max="3841" width="8.85546875" style="1" customWidth="1"/>
    <col min="3842" max="3842" width="60.28515625" style="1" customWidth="1"/>
    <col min="3843" max="3845" width="0" style="1" hidden="1" customWidth="1"/>
    <col min="3846" max="3846" width="13.28515625" style="1" customWidth="1"/>
    <col min="3847" max="3848" width="10.28515625" style="1" customWidth="1"/>
    <col min="3849" max="3849" width="10.42578125" style="1" customWidth="1"/>
    <col min="3850" max="3853" width="0" style="1" hidden="1" customWidth="1"/>
    <col min="3854" max="3854" width="22.140625" style="1" customWidth="1"/>
    <col min="3855" max="3856" width="0" style="1" hidden="1" customWidth="1"/>
    <col min="3857" max="3864" width="9.140625" style="1" customWidth="1"/>
    <col min="3865" max="4096" width="9.140625" style="1"/>
    <col min="4097" max="4097" width="8.85546875" style="1" customWidth="1"/>
    <col min="4098" max="4098" width="60.28515625" style="1" customWidth="1"/>
    <col min="4099" max="4101" width="0" style="1" hidden="1" customWidth="1"/>
    <col min="4102" max="4102" width="13.28515625" style="1" customWidth="1"/>
    <col min="4103" max="4104" width="10.28515625" style="1" customWidth="1"/>
    <col min="4105" max="4105" width="10.42578125" style="1" customWidth="1"/>
    <col min="4106" max="4109" width="0" style="1" hidden="1" customWidth="1"/>
    <col min="4110" max="4110" width="22.140625" style="1" customWidth="1"/>
    <col min="4111" max="4112" width="0" style="1" hidden="1" customWidth="1"/>
    <col min="4113" max="4120" width="9.140625" style="1" customWidth="1"/>
    <col min="4121" max="4352" width="9.140625" style="1"/>
    <col min="4353" max="4353" width="8.85546875" style="1" customWidth="1"/>
    <col min="4354" max="4354" width="60.28515625" style="1" customWidth="1"/>
    <col min="4355" max="4357" width="0" style="1" hidden="1" customWidth="1"/>
    <col min="4358" max="4358" width="13.28515625" style="1" customWidth="1"/>
    <col min="4359" max="4360" width="10.28515625" style="1" customWidth="1"/>
    <col min="4361" max="4361" width="10.42578125" style="1" customWidth="1"/>
    <col min="4362" max="4365" width="0" style="1" hidden="1" customWidth="1"/>
    <col min="4366" max="4366" width="22.140625" style="1" customWidth="1"/>
    <col min="4367" max="4368" width="0" style="1" hidden="1" customWidth="1"/>
    <col min="4369" max="4376" width="9.140625" style="1" customWidth="1"/>
    <col min="4377" max="4608" width="9.140625" style="1"/>
    <col min="4609" max="4609" width="8.85546875" style="1" customWidth="1"/>
    <col min="4610" max="4610" width="60.28515625" style="1" customWidth="1"/>
    <col min="4611" max="4613" width="0" style="1" hidden="1" customWidth="1"/>
    <col min="4614" max="4614" width="13.28515625" style="1" customWidth="1"/>
    <col min="4615" max="4616" width="10.28515625" style="1" customWidth="1"/>
    <col min="4617" max="4617" width="10.42578125" style="1" customWidth="1"/>
    <col min="4618" max="4621" width="0" style="1" hidden="1" customWidth="1"/>
    <col min="4622" max="4622" width="22.140625" style="1" customWidth="1"/>
    <col min="4623" max="4624" width="0" style="1" hidden="1" customWidth="1"/>
    <col min="4625" max="4632" width="9.140625" style="1" customWidth="1"/>
    <col min="4633" max="4864" width="9.140625" style="1"/>
    <col min="4865" max="4865" width="8.85546875" style="1" customWidth="1"/>
    <col min="4866" max="4866" width="60.28515625" style="1" customWidth="1"/>
    <col min="4867" max="4869" width="0" style="1" hidden="1" customWidth="1"/>
    <col min="4870" max="4870" width="13.28515625" style="1" customWidth="1"/>
    <col min="4871" max="4872" width="10.28515625" style="1" customWidth="1"/>
    <col min="4873" max="4873" width="10.42578125" style="1" customWidth="1"/>
    <col min="4874" max="4877" width="0" style="1" hidden="1" customWidth="1"/>
    <col min="4878" max="4878" width="22.140625" style="1" customWidth="1"/>
    <col min="4879" max="4880" width="0" style="1" hidden="1" customWidth="1"/>
    <col min="4881" max="4888" width="9.140625" style="1" customWidth="1"/>
    <col min="4889" max="5120" width="9.140625" style="1"/>
    <col min="5121" max="5121" width="8.85546875" style="1" customWidth="1"/>
    <col min="5122" max="5122" width="60.28515625" style="1" customWidth="1"/>
    <col min="5123" max="5125" width="0" style="1" hidden="1" customWidth="1"/>
    <col min="5126" max="5126" width="13.28515625" style="1" customWidth="1"/>
    <col min="5127" max="5128" width="10.28515625" style="1" customWidth="1"/>
    <col min="5129" max="5129" width="10.42578125" style="1" customWidth="1"/>
    <col min="5130" max="5133" width="0" style="1" hidden="1" customWidth="1"/>
    <col min="5134" max="5134" width="22.140625" style="1" customWidth="1"/>
    <col min="5135" max="5136" width="0" style="1" hidden="1" customWidth="1"/>
    <col min="5137" max="5144" width="9.140625" style="1" customWidth="1"/>
    <col min="5145" max="5376" width="9.140625" style="1"/>
    <col min="5377" max="5377" width="8.85546875" style="1" customWidth="1"/>
    <col min="5378" max="5378" width="60.28515625" style="1" customWidth="1"/>
    <col min="5379" max="5381" width="0" style="1" hidden="1" customWidth="1"/>
    <col min="5382" max="5382" width="13.28515625" style="1" customWidth="1"/>
    <col min="5383" max="5384" width="10.28515625" style="1" customWidth="1"/>
    <col min="5385" max="5385" width="10.42578125" style="1" customWidth="1"/>
    <col min="5386" max="5389" width="0" style="1" hidden="1" customWidth="1"/>
    <col min="5390" max="5390" width="22.140625" style="1" customWidth="1"/>
    <col min="5391" max="5392" width="0" style="1" hidden="1" customWidth="1"/>
    <col min="5393" max="5400" width="9.140625" style="1" customWidth="1"/>
    <col min="5401" max="5632" width="9.140625" style="1"/>
    <col min="5633" max="5633" width="8.85546875" style="1" customWidth="1"/>
    <col min="5634" max="5634" width="60.28515625" style="1" customWidth="1"/>
    <col min="5635" max="5637" width="0" style="1" hidden="1" customWidth="1"/>
    <col min="5638" max="5638" width="13.28515625" style="1" customWidth="1"/>
    <col min="5639" max="5640" width="10.28515625" style="1" customWidth="1"/>
    <col min="5641" max="5641" width="10.42578125" style="1" customWidth="1"/>
    <col min="5642" max="5645" width="0" style="1" hidden="1" customWidth="1"/>
    <col min="5646" max="5646" width="22.140625" style="1" customWidth="1"/>
    <col min="5647" max="5648" width="0" style="1" hidden="1" customWidth="1"/>
    <col min="5649" max="5656" width="9.140625" style="1" customWidth="1"/>
    <col min="5657" max="5888" width="9.140625" style="1"/>
    <col min="5889" max="5889" width="8.85546875" style="1" customWidth="1"/>
    <col min="5890" max="5890" width="60.28515625" style="1" customWidth="1"/>
    <col min="5891" max="5893" width="0" style="1" hidden="1" customWidth="1"/>
    <col min="5894" max="5894" width="13.28515625" style="1" customWidth="1"/>
    <col min="5895" max="5896" width="10.28515625" style="1" customWidth="1"/>
    <col min="5897" max="5897" width="10.42578125" style="1" customWidth="1"/>
    <col min="5898" max="5901" width="0" style="1" hidden="1" customWidth="1"/>
    <col min="5902" max="5902" width="22.140625" style="1" customWidth="1"/>
    <col min="5903" max="5904" width="0" style="1" hidden="1" customWidth="1"/>
    <col min="5905" max="5912" width="9.140625" style="1" customWidth="1"/>
    <col min="5913" max="6144" width="9.140625" style="1"/>
    <col min="6145" max="6145" width="8.85546875" style="1" customWidth="1"/>
    <col min="6146" max="6146" width="60.28515625" style="1" customWidth="1"/>
    <col min="6147" max="6149" width="0" style="1" hidden="1" customWidth="1"/>
    <col min="6150" max="6150" width="13.28515625" style="1" customWidth="1"/>
    <col min="6151" max="6152" width="10.28515625" style="1" customWidth="1"/>
    <col min="6153" max="6153" width="10.42578125" style="1" customWidth="1"/>
    <col min="6154" max="6157" width="0" style="1" hidden="1" customWidth="1"/>
    <col min="6158" max="6158" width="22.140625" style="1" customWidth="1"/>
    <col min="6159" max="6160" width="0" style="1" hidden="1" customWidth="1"/>
    <col min="6161" max="6168" width="9.140625" style="1" customWidth="1"/>
    <col min="6169" max="6400" width="9.140625" style="1"/>
    <col min="6401" max="6401" width="8.85546875" style="1" customWidth="1"/>
    <col min="6402" max="6402" width="60.28515625" style="1" customWidth="1"/>
    <col min="6403" max="6405" width="0" style="1" hidden="1" customWidth="1"/>
    <col min="6406" max="6406" width="13.28515625" style="1" customWidth="1"/>
    <col min="6407" max="6408" width="10.28515625" style="1" customWidth="1"/>
    <col min="6409" max="6409" width="10.42578125" style="1" customWidth="1"/>
    <col min="6410" max="6413" width="0" style="1" hidden="1" customWidth="1"/>
    <col min="6414" max="6414" width="22.140625" style="1" customWidth="1"/>
    <col min="6415" max="6416" width="0" style="1" hidden="1" customWidth="1"/>
    <col min="6417" max="6424" width="9.140625" style="1" customWidth="1"/>
    <col min="6425" max="6656" width="9.140625" style="1"/>
    <col min="6657" max="6657" width="8.85546875" style="1" customWidth="1"/>
    <col min="6658" max="6658" width="60.28515625" style="1" customWidth="1"/>
    <col min="6659" max="6661" width="0" style="1" hidden="1" customWidth="1"/>
    <col min="6662" max="6662" width="13.28515625" style="1" customWidth="1"/>
    <col min="6663" max="6664" width="10.28515625" style="1" customWidth="1"/>
    <col min="6665" max="6665" width="10.42578125" style="1" customWidth="1"/>
    <col min="6666" max="6669" width="0" style="1" hidden="1" customWidth="1"/>
    <col min="6670" max="6670" width="22.140625" style="1" customWidth="1"/>
    <col min="6671" max="6672" width="0" style="1" hidden="1" customWidth="1"/>
    <col min="6673" max="6680" width="9.140625" style="1" customWidth="1"/>
    <col min="6681" max="6912" width="9.140625" style="1"/>
    <col min="6913" max="6913" width="8.85546875" style="1" customWidth="1"/>
    <col min="6914" max="6914" width="60.28515625" style="1" customWidth="1"/>
    <col min="6915" max="6917" width="0" style="1" hidden="1" customWidth="1"/>
    <col min="6918" max="6918" width="13.28515625" style="1" customWidth="1"/>
    <col min="6919" max="6920" width="10.28515625" style="1" customWidth="1"/>
    <col min="6921" max="6921" width="10.42578125" style="1" customWidth="1"/>
    <col min="6922" max="6925" width="0" style="1" hidden="1" customWidth="1"/>
    <col min="6926" max="6926" width="22.140625" style="1" customWidth="1"/>
    <col min="6927" max="6928" width="0" style="1" hidden="1" customWidth="1"/>
    <col min="6929" max="6936" width="9.140625" style="1" customWidth="1"/>
    <col min="6937" max="7168" width="9.140625" style="1"/>
    <col min="7169" max="7169" width="8.85546875" style="1" customWidth="1"/>
    <col min="7170" max="7170" width="60.28515625" style="1" customWidth="1"/>
    <col min="7171" max="7173" width="0" style="1" hidden="1" customWidth="1"/>
    <col min="7174" max="7174" width="13.28515625" style="1" customWidth="1"/>
    <col min="7175" max="7176" width="10.28515625" style="1" customWidth="1"/>
    <col min="7177" max="7177" width="10.42578125" style="1" customWidth="1"/>
    <col min="7178" max="7181" width="0" style="1" hidden="1" customWidth="1"/>
    <col min="7182" max="7182" width="22.140625" style="1" customWidth="1"/>
    <col min="7183" max="7184" width="0" style="1" hidden="1" customWidth="1"/>
    <col min="7185" max="7192" width="9.140625" style="1" customWidth="1"/>
    <col min="7193" max="7424" width="9.140625" style="1"/>
    <col min="7425" max="7425" width="8.85546875" style="1" customWidth="1"/>
    <col min="7426" max="7426" width="60.28515625" style="1" customWidth="1"/>
    <col min="7427" max="7429" width="0" style="1" hidden="1" customWidth="1"/>
    <col min="7430" max="7430" width="13.28515625" style="1" customWidth="1"/>
    <col min="7431" max="7432" width="10.28515625" style="1" customWidth="1"/>
    <col min="7433" max="7433" width="10.42578125" style="1" customWidth="1"/>
    <col min="7434" max="7437" width="0" style="1" hidden="1" customWidth="1"/>
    <col min="7438" max="7438" width="22.140625" style="1" customWidth="1"/>
    <col min="7439" max="7440" width="0" style="1" hidden="1" customWidth="1"/>
    <col min="7441" max="7448" width="9.140625" style="1" customWidth="1"/>
    <col min="7449" max="7680" width="9.140625" style="1"/>
    <col min="7681" max="7681" width="8.85546875" style="1" customWidth="1"/>
    <col min="7682" max="7682" width="60.28515625" style="1" customWidth="1"/>
    <col min="7683" max="7685" width="0" style="1" hidden="1" customWidth="1"/>
    <col min="7686" max="7686" width="13.28515625" style="1" customWidth="1"/>
    <col min="7687" max="7688" width="10.28515625" style="1" customWidth="1"/>
    <col min="7689" max="7689" width="10.42578125" style="1" customWidth="1"/>
    <col min="7690" max="7693" width="0" style="1" hidden="1" customWidth="1"/>
    <col min="7694" max="7694" width="22.140625" style="1" customWidth="1"/>
    <col min="7695" max="7696" width="0" style="1" hidden="1" customWidth="1"/>
    <col min="7697" max="7704" width="9.140625" style="1" customWidth="1"/>
    <col min="7705" max="7936" width="9.140625" style="1"/>
    <col min="7937" max="7937" width="8.85546875" style="1" customWidth="1"/>
    <col min="7938" max="7938" width="60.28515625" style="1" customWidth="1"/>
    <col min="7939" max="7941" width="0" style="1" hidden="1" customWidth="1"/>
    <col min="7942" max="7942" width="13.28515625" style="1" customWidth="1"/>
    <col min="7943" max="7944" width="10.28515625" style="1" customWidth="1"/>
    <col min="7945" max="7945" width="10.42578125" style="1" customWidth="1"/>
    <col min="7946" max="7949" width="0" style="1" hidden="1" customWidth="1"/>
    <col min="7950" max="7950" width="22.140625" style="1" customWidth="1"/>
    <col min="7951" max="7952" width="0" style="1" hidden="1" customWidth="1"/>
    <col min="7953" max="7960" width="9.140625" style="1" customWidth="1"/>
    <col min="7961" max="8192" width="9.140625" style="1"/>
    <col min="8193" max="8193" width="8.85546875" style="1" customWidth="1"/>
    <col min="8194" max="8194" width="60.28515625" style="1" customWidth="1"/>
    <col min="8195" max="8197" width="0" style="1" hidden="1" customWidth="1"/>
    <col min="8198" max="8198" width="13.28515625" style="1" customWidth="1"/>
    <col min="8199" max="8200" width="10.28515625" style="1" customWidth="1"/>
    <col min="8201" max="8201" width="10.42578125" style="1" customWidth="1"/>
    <col min="8202" max="8205" width="0" style="1" hidden="1" customWidth="1"/>
    <col min="8206" max="8206" width="22.140625" style="1" customWidth="1"/>
    <col min="8207" max="8208" width="0" style="1" hidden="1" customWidth="1"/>
    <col min="8209" max="8216" width="9.140625" style="1" customWidth="1"/>
    <col min="8217" max="8448" width="9.140625" style="1"/>
    <col min="8449" max="8449" width="8.85546875" style="1" customWidth="1"/>
    <col min="8450" max="8450" width="60.28515625" style="1" customWidth="1"/>
    <col min="8451" max="8453" width="0" style="1" hidden="1" customWidth="1"/>
    <col min="8454" max="8454" width="13.28515625" style="1" customWidth="1"/>
    <col min="8455" max="8456" width="10.28515625" style="1" customWidth="1"/>
    <col min="8457" max="8457" width="10.42578125" style="1" customWidth="1"/>
    <col min="8458" max="8461" width="0" style="1" hidden="1" customWidth="1"/>
    <col min="8462" max="8462" width="22.140625" style="1" customWidth="1"/>
    <col min="8463" max="8464" width="0" style="1" hidden="1" customWidth="1"/>
    <col min="8465" max="8472" width="9.140625" style="1" customWidth="1"/>
    <col min="8473" max="8704" width="9.140625" style="1"/>
    <col min="8705" max="8705" width="8.85546875" style="1" customWidth="1"/>
    <col min="8706" max="8706" width="60.28515625" style="1" customWidth="1"/>
    <col min="8707" max="8709" width="0" style="1" hidden="1" customWidth="1"/>
    <col min="8710" max="8710" width="13.28515625" style="1" customWidth="1"/>
    <col min="8711" max="8712" width="10.28515625" style="1" customWidth="1"/>
    <col min="8713" max="8713" width="10.42578125" style="1" customWidth="1"/>
    <col min="8714" max="8717" width="0" style="1" hidden="1" customWidth="1"/>
    <col min="8718" max="8718" width="22.140625" style="1" customWidth="1"/>
    <col min="8719" max="8720" width="0" style="1" hidden="1" customWidth="1"/>
    <col min="8721" max="8728" width="9.140625" style="1" customWidth="1"/>
    <col min="8729" max="8960" width="9.140625" style="1"/>
    <col min="8961" max="8961" width="8.85546875" style="1" customWidth="1"/>
    <col min="8962" max="8962" width="60.28515625" style="1" customWidth="1"/>
    <col min="8963" max="8965" width="0" style="1" hidden="1" customWidth="1"/>
    <col min="8966" max="8966" width="13.28515625" style="1" customWidth="1"/>
    <col min="8967" max="8968" width="10.28515625" style="1" customWidth="1"/>
    <col min="8969" max="8969" width="10.42578125" style="1" customWidth="1"/>
    <col min="8970" max="8973" width="0" style="1" hidden="1" customWidth="1"/>
    <col min="8974" max="8974" width="22.140625" style="1" customWidth="1"/>
    <col min="8975" max="8976" width="0" style="1" hidden="1" customWidth="1"/>
    <col min="8977" max="8984" width="9.140625" style="1" customWidth="1"/>
    <col min="8985" max="9216" width="9.140625" style="1"/>
    <col min="9217" max="9217" width="8.85546875" style="1" customWidth="1"/>
    <col min="9218" max="9218" width="60.28515625" style="1" customWidth="1"/>
    <col min="9219" max="9221" width="0" style="1" hidden="1" customWidth="1"/>
    <col min="9222" max="9222" width="13.28515625" style="1" customWidth="1"/>
    <col min="9223" max="9224" width="10.28515625" style="1" customWidth="1"/>
    <col min="9225" max="9225" width="10.42578125" style="1" customWidth="1"/>
    <col min="9226" max="9229" width="0" style="1" hidden="1" customWidth="1"/>
    <col min="9230" max="9230" width="22.140625" style="1" customWidth="1"/>
    <col min="9231" max="9232" width="0" style="1" hidden="1" customWidth="1"/>
    <col min="9233" max="9240" width="9.140625" style="1" customWidth="1"/>
    <col min="9241" max="9472" width="9.140625" style="1"/>
    <col min="9473" max="9473" width="8.85546875" style="1" customWidth="1"/>
    <col min="9474" max="9474" width="60.28515625" style="1" customWidth="1"/>
    <col min="9475" max="9477" width="0" style="1" hidden="1" customWidth="1"/>
    <col min="9478" max="9478" width="13.28515625" style="1" customWidth="1"/>
    <col min="9479" max="9480" width="10.28515625" style="1" customWidth="1"/>
    <col min="9481" max="9481" width="10.42578125" style="1" customWidth="1"/>
    <col min="9482" max="9485" width="0" style="1" hidden="1" customWidth="1"/>
    <col min="9486" max="9486" width="22.140625" style="1" customWidth="1"/>
    <col min="9487" max="9488" width="0" style="1" hidden="1" customWidth="1"/>
    <col min="9489" max="9496" width="9.140625" style="1" customWidth="1"/>
    <col min="9497" max="9728" width="9.140625" style="1"/>
    <col min="9729" max="9729" width="8.85546875" style="1" customWidth="1"/>
    <col min="9730" max="9730" width="60.28515625" style="1" customWidth="1"/>
    <col min="9731" max="9733" width="0" style="1" hidden="1" customWidth="1"/>
    <col min="9734" max="9734" width="13.28515625" style="1" customWidth="1"/>
    <col min="9735" max="9736" width="10.28515625" style="1" customWidth="1"/>
    <col min="9737" max="9737" width="10.42578125" style="1" customWidth="1"/>
    <col min="9738" max="9741" width="0" style="1" hidden="1" customWidth="1"/>
    <col min="9742" max="9742" width="22.140625" style="1" customWidth="1"/>
    <col min="9743" max="9744" width="0" style="1" hidden="1" customWidth="1"/>
    <col min="9745" max="9752" width="9.140625" style="1" customWidth="1"/>
    <col min="9753" max="9984" width="9.140625" style="1"/>
    <col min="9985" max="9985" width="8.85546875" style="1" customWidth="1"/>
    <col min="9986" max="9986" width="60.28515625" style="1" customWidth="1"/>
    <col min="9987" max="9989" width="0" style="1" hidden="1" customWidth="1"/>
    <col min="9990" max="9990" width="13.28515625" style="1" customWidth="1"/>
    <col min="9991" max="9992" width="10.28515625" style="1" customWidth="1"/>
    <col min="9993" max="9993" width="10.42578125" style="1" customWidth="1"/>
    <col min="9994" max="9997" width="0" style="1" hidden="1" customWidth="1"/>
    <col min="9998" max="9998" width="22.140625" style="1" customWidth="1"/>
    <col min="9999" max="10000" width="0" style="1" hidden="1" customWidth="1"/>
    <col min="10001" max="10008" width="9.140625" style="1" customWidth="1"/>
    <col min="10009" max="10240" width="9.140625" style="1"/>
    <col min="10241" max="10241" width="8.85546875" style="1" customWidth="1"/>
    <col min="10242" max="10242" width="60.28515625" style="1" customWidth="1"/>
    <col min="10243" max="10245" width="0" style="1" hidden="1" customWidth="1"/>
    <col min="10246" max="10246" width="13.28515625" style="1" customWidth="1"/>
    <col min="10247" max="10248" width="10.28515625" style="1" customWidth="1"/>
    <col min="10249" max="10249" width="10.42578125" style="1" customWidth="1"/>
    <col min="10250" max="10253" width="0" style="1" hidden="1" customWidth="1"/>
    <col min="10254" max="10254" width="22.140625" style="1" customWidth="1"/>
    <col min="10255" max="10256" width="0" style="1" hidden="1" customWidth="1"/>
    <col min="10257" max="10264" width="9.140625" style="1" customWidth="1"/>
    <col min="10265" max="10496" width="9.140625" style="1"/>
    <col min="10497" max="10497" width="8.85546875" style="1" customWidth="1"/>
    <col min="10498" max="10498" width="60.28515625" style="1" customWidth="1"/>
    <col min="10499" max="10501" width="0" style="1" hidden="1" customWidth="1"/>
    <col min="10502" max="10502" width="13.28515625" style="1" customWidth="1"/>
    <col min="10503" max="10504" width="10.28515625" style="1" customWidth="1"/>
    <col min="10505" max="10505" width="10.42578125" style="1" customWidth="1"/>
    <col min="10506" max="10509" width="0" style="1" hidden="1" customWidth="1"/>
    <col min="10510" max="10510" width="22.140625" style="1" customWidth="1"/>
    <col min="10511" max="10512" width="0" style="1" hidden="1" customWidth="1"/>
    <col min="10513" max="10520" width="9.140625" style="1" customWidth="1"/>
    <col min="10521" max="10752" width="9.140625" style="1"/>
    <col min="10753" max="10753" width="8.85546875" style="1" customWidth="1"/>
    <col min="10754" max="10754" width="60.28515625" style="1" customWidth="1"/>
    <col min="10755" max="10757" width="0" style="1" hidden="1" customWidth="1"/>
    <col min="10758" max="10758" width="13.28515625" style="1" customWidth="1"/>
    <col min="10759" max="10760" width="10.28515625" style="1" customWidth="1"/>
    <col min="10761" max="10761" width="10.42578125" style="1" customWidth="1"/>
    <col min="10762" max="10765" width="0" style="1" hidden="1" customWidth="1"/>
    <col min="10766" max="10766" width="22.140625" style="1" customWidth="1"/>
    <col min="10767" max="10768" width="0" style="1" hidden="1" customWidth="1"/>
    <col min="10769" max="10776" width="9.140625" style="1" customWidth="1"/>
    <col min="10777" max="11008" width="9.140625" style="1"/>
    <col min="11009" max="11009" width="8.85546875" style="1" customWidth="1"/>
    <col min="11010" max="11010" width="60.28515625" style="1" customWidth="1"/>
    <col min="11011" max="11013" width="0" style="1" hidden="1" customWidth="1"/>
    <col min="11014" max="11014" width="13.28515625" style="1" customWidth="1"/>
    <col min="11015" max="11016" width="10.28515625" style="1" customWidth="1"/>
    <col min="11017" max="11017" width="10.42578125" style="1" customWidth="1"/>
    <col min="11018" max="11021" width="0" style="1" hidden="1" customWidth="1"/>
    <col min="11022" max="11022" width="22.140625" style="1" customWidth="1"/>
    <col min="11023" max="11024" width="0" style="1" hidden="1" customWidth="1"/>
    <col min="11025" max="11032" width="9.140625" style="1" customWidth="1"/>
    <col min="11033" max="11264" width="9.140625" style="1"/>
    <col min="11265" max="11265" width="8.85546875" style="1" customWidth="1"/>
    <col min="11266" max="11266" width="60.28515625" style="1" customWidth="1"/>
    <col min="11267" max="11269" width="0" style="1" hidden="1" customWidth="1"/>
    <col min="11270" max="11270" width="13.28515625" style="1" customWidth="1"/>
    <col min="11271" max="11272" width="10.28515625" style="1" customWidth="1"/>
    <col min="11273" max="11273" width="10.42578125" style="1" customWidth="1"/>
    <col min="11274" max="11277" width="0" style="1" hidden="1" customWidth="1"/>
    <col min="11278" max="11278" width="22.140625" style="1" customWidth="1"/>
    <col min="11279" max="11280" width="0" style="1" hidden="1" customWidth="1"/>
    <col min="11281" max="11288" width="9.140625" style="1" customWidth="1"/>
    <col min="11289" max="11520" width="9.140625" style="1"/>
    <col min="11521" max="11521" width="8.85546875" style="1" customWidth="1"/>
    <col min="11522" max="11522" width="60.28515625" style="1" customWidth="1"/>
    <col min="11523" max="11525" width="0" style="1" hidden="1" customWidth="1"/>
    <col min="11526" max="11526" width="13.28515625" style="1" customWidth="1"/>
    <col min="11527" max="11528" width="10.28515625" style="1" customWidth="1"/>
    <col min="11529" max="11529" width="10.42578125" style="1" customWidth="1"/>
    <col min="11530" max="11533" width="0" style="1" hidden="1" customWidth="1"/>
    <col min="11534" max="11534" width="22.140625" style="1" customWidth="1"/>
    <col min="11535" max="11536" width="0" style="1" hidden="1" customWidth="1"/>
    <col min="11537" max="11544" width="9.140625" style="1" customWidth="1"/>
    <col min="11545" max="11776" width="9.140625" style="1"/>
    <col min="11777" max="11777" width="8.85546875" style="1" customWidth="1"/>
    <col min="11778" max="11778" width="60.28515625" style="1" customWidth="1"/>
    <col min="11779" max="11781" width="0" style="1" hidden="1" customWidth="1"/>
    <col min="11782" max="11782" width="13.28515625" style="1" customWidth="1"/>
    <col min="11783" max="11784" width="10.28515625" style="1" customWidth="1"/>
    <col min="11785" max="11785" width="10.42578125" style="1" customWidth="1"/>
    <col min="11786" max="11789" width="0" style="1" hidden="1" customWidth="1"/>
    <col min="11790" max="11790" width="22.140625" style="1" customWidth="1"/>
    <col min="11791" max="11792" width="0" style="1" hidden="1" customWidth="1"/>
    <col min="11793" max="11800" width="9.140625" style="1" customWidth="1"/>
    <col min="11801" max="12032" width="9.140625" style="1"/>
    <col min="12033" max="12033" width="8.85546875" style="1" customWidth="1"/>
    <col min="12034" max="12034" width="60.28515625" style="1" customWidth="1"/>
    <col min="12035" max="12037" width="0" style="1" hidden="1" customWidth="1"/>
    <col min="12038" max="12038" width="13.28515625" style="1" customWidth="1"/>
    <col min="12039" max="12040" width="10.28515625" style="1" customWidth="1"/>
    <col min="12041" max="12041" width="10.42578125" style="1" customWidth="1"/>
    <col min="12042" max="12045" width="0" style="1" hidden="1" customWidth="1"/>
    <col min="12046" max="12046" width="22.140625" style="1" customWidth="1"/>
    <col min="12047" max="12048" width="0" style="1" hidden="1" customWidth="1"/>
    <col min="12049" max="12056" width="9.140625" style="1" customWidth="1"/>
    <col min="12057" max="12288" width="9.140625" style="1"/>
    <col min="12289" max="12289" width="8.85546875" style="1" customWidth="1"/>
    <col min="12290" max="12290" width="60.28515625" style="1" customWidth="1"/>
    <col min="12291" max="12293" width="0" style="1" hidden="1" customWidth="1"/>
    <col min="12294" max="12294" width="13.28515625" style="1" customWidth="1"/>
    <col min="12295" max="12296" width="10.28515625" style="1" customWidth="1"/>
    <col min="12297" max="12297" width="10.42578125" style="1" customWidth="1"/>
    <col min="12298" max="12301" width="0" style="1" hidden="1" customWidth="1"/>
    <col min="12302" max="12302" width="22.140625" style="1" customWidth="1"/>
    <col min="12303" max="12304" width="0" style="1" hidden="1" customWidth="1"/>
    <col min="12305" max="12312" width="9.140625" style="1" customWidth="1"/>
    <col min="12313" max="12544" width="9.140625" style="1"/>
    <col min="12545" max="12545" width="8.85546875" style="1" customWidth="1"/>
    <col min="12546" max="12546" width="60.28515625" style="1" customWidth="1"/>
    <col min="12547" max="12549" width="0" style="1" hidden="1" customWidth="1"/>
    <col min="12550" max="12550" width="13.28515625" style="1" customWidth="1"/>
    <col min="12551" max="12552" width="10.28515625" style="1" customWidth="1"/>
    <col min="12553" max="12553" width="10.42578125" style="1" customWidth="1"/>
    <col min="12554" max="12557" width="0" style="1" hidden="1" customWidth="1"/>
    <col min="12558" max="12558" width="22.140625" style="1" customWidth="1"/>
    <col min="12559" max="12560" width="0" style="1" hidden="1" customWidth="1"/>
    <col min="12561" max="12568" width="9.140625" style="1" customWidth="1"/>
    <col min="12569" max="12800" width="9.140625" style="1"/>
    <col min="12801" max="12801" width="8.85546875" style="1" customWidth="1"/>
    <col min="12802" max="12802" width="60.28515625" style="1" customWidth="1"/>
    <col min="12803" max="12805" width="0" style="1" hidden="1" customWidth="1"/>
    <col min="12806" max="12806" width="13.28515625" style="1" customWidth="1"/>
    <col min="12807" max="12808" width="10.28515625" style="1" customWidth="1"/>
    <col min="12809" max="12809" width="10.42578125" style="1" customWidth="1"/>
    <col min="12810" max="12813" width="0" style="1" hidden="1" customWidth="1"/>
    <col min="12814" max="12814" width="22.140625" style="1" customWidth="1"/>
    <col min="12815" max="12816" width="0" style="1" hidden="1" customWidth="1"/>
    <col min="12817" max="12824" width="9.140625" style="1" customWidth="1"/>
    <col min="12825" max="13056" width="9.140625" style="1"/>
    <col min="13057" max="13057" width="8.85546875" style="1" customWidth="1"/>
    <col min="13058" max="13058" width="60.28515625" style="1" customWidth="1"/>
    <col min="13059" max="13061" width="0" style="1" hidden="1" customWidth="1"/>
    <col min="13062" max="13062" width="13.28515625" style="1" customWidth="1"/>
    <col min="13063" max="13064" width="10.28515625" style="1" customWidth="1"/>
    <col min="13065" max="13065" width="10.42578125" style="1" customWidth="1"/>
    <col min="13066" max="13069" width="0" style="1" hidden="1" customWidth="1"/>
    <col min="13070" max="13070" width="22.140625" style="1" customWidth="1"/>
    <col min="13071" max="13072" width="0" style="1" hidden="1" customWidth="1"/>
    <col min="13073" max="13080" width="9.140625" style="1" customWidth="1"/>
    <col min="13081" max="13312" width="9.140625" style="1"/>
    <col min="13313" max="13313" width="8.85546875" style="1" customWidth="1"/>
    <col min="13314" max="13314" width="60.28515625" style="1" customWidth="1"/>
    <col min="13315" max="13317" width="0" style="1" hidden="1" customWidth="1"/>
    <col min="13318" max="13318" width="13.28515625" style="1" customWidth="1"/>
    <col min="13319" max="13320" width="10.28515625" style="1" customWidth="1"/>
    <col min="13321" max="13321" width="10.42578125" style="1" customWidth="1"/>
    <col min="13322" max="13325" width="0" style="1" hidden="1" customWidth="1"/>
    <col min="13326" max="13326" width="22.140625" style="1" customWidth="1"/>
    <col min="13327" max="13328" width="0" style="1" hidden="1" customWidth="1"/>
    <col min="13329" max="13336" width="9.140625" style="1" customWidth="1"/>
    <col min="13337" max="13568" width="9.140625" style="1"/>
    <col min="13569" max="13569" width="8.85546875" style="1" customWidth="1"/>
    <col min="13570" max="13570" width="60.28515625" style="1" customWidth="1"/>
    <col min="13571" max="13573" width="0" style="1" hidden="1" customWidth="1"/>
    <col min="13574" max="13574" width="13.28515625" style="1" customWidth="1"/>
    <col min="13575" max="13576" width="10.28515625" style="1" customWidth="1"/>
    <col min="13577" max="13577" width="10.42578125" style="1" customWidth="1"/>
    <col min="13578" max="13581" width="0" style="1" hidden="1" customWidth="1"/>
    <col min="13582" max="13582" width="22.140625" style="1" customWidth="1"/>
    <col min="13583" max="13584" width="0" style="1" hidden="1" customWidth="1"/>
    <col min="13585" max="13592" width="9.140625" style="1" customWidth="1"/>
    <col min="13593" max="13824" width="9.140625" style="1"/>
    <col min="13825" max="13825" width="8.85546875" style="1" customWidth="1"/>
    <col min="13826" max="13826" width="60.28515625" style="1" customWidth="1"/>
    <col min="13827" max="13829" width="0" style="1" hidden="1" customWidth="1"/>
    <col min="13830" max="13830" width="13.28515625" style="1" customWidth="1"/>
    <col min="13831" max="13832" width="10.28515625" style="1" customWidth="1"/>
    <col min="13833" max="13833" width="10.42578125" style="1" customWidth="1"/>
    <col min="13834" max="13837" width="0" style="1" hidden="1" customWidth="1"/>
    <col min="13838" max="13838" width="22.140625" style="1" customWidth="1"/>
    <col min="13839" max="13840" width="0" style="1" hidden="1" customWidth="1"/>
    <col min="13841" max="13848" width="9.140625" style="1" customWidth="1"/>
    <col min="13849" max="14080" width="9.140625" style="1"/>
    <col min="14081" max="14081" width="8.85546875" style="1" customWidth="1"/>
    <col min="14082" max="14082" width="60.28515625" style="1" customWidth="1"/>
    <col min="14083" max="14085" width="0" style="1" hidden="1" customWidth="1"/>
    <col min="14086" max="14086" width="13.28515625" style="1" customWidth="1"/>
    <col min="14087" max="14088" width="10.28515625" style="1" customWidth="1"/>
    <col min="14089" max="14089" width="10.42578125" style="1" customWidth="1"/>
    <col min="14090" max="14093" width="0" style="1" hidden="1" customWidth="1"/>
    <col min="14094" max="14094" width="22.140625" style="1" customWidth="1"/>
    <col min="14095" max="14096" width="0" style="1" hidden="1" customWidth="1"/>
    <col min="14097" max="14104" width="9.140625" style="1" customWidth="1"/>
    <col min="14105" max="14336" width="9.140625" style="1"/>
    <col min="14337" max="14337" width="8.85546875" style="1" customWidth="1"/>
    <col min="14338" max="14338" width="60.28515625" style="1" customWidth="1"/>
    <col min="14339" max="14341" width="0" style="1" hidden="1" customWidth="1"/>
    <col min="14342" max="14342" width="13.28515625" style="1" customWidth="1"/>
    <col min="14343" max="14344" width="10.28515625" style="1" customWidth="1"/>
    <col min="14345" max="14345" width="10.42578125" style="1" customWidth="1"/>
    <col min="14346" max="14349" width="0" style="1" hidden="1" customWidth="1"/>
    <col min="14350" max="14350" width="22.140625" style="1" customWidth="1"/>
    <col min="14351" max="14352" width="0" style="1" hidden="1" customWidth="1"/>
    <col min="14353" max="14360" width="9.140625" style="1" customWidth="1"/>
    <col min="14361" max="14592" width="9.140625" style="1"/>
    <col min="14593" max="14593" width="8.85546875" style="1" customWidth="1"/>
    <col min="14594" max="14594" width="60.28515625" style="1" customWidth="1"/>
    <col min="14595" max="14597" width="0" style="1" hidden="1" customWidth="1"/>
    <col min="14598" max="14598" width="13.28515625" style="1" customWidth="1"/>
    <col min="14599" max="14600" width="10.28515625" style="1" customWidth="1"/>
    <col min="14601" max="14601" width="10.42578125" style="1" customWidth="1"/>
    <col min="14602" max="14605" width="0" style="1" hidden="1" customWidth="1"/>
    <col min="14606" max="14606" width="22.140625" style="1" customWidth="1"/>
    <col min="14607" max="14608" width="0" style="1" hidden="1" customWidth="1"/>
    <col min="14609" max="14616" width="9.140625" style="1" customWidth="1"/>
    <col min="14617" max="14848" width="9.140625" style="1"/>
    <col min="14849" max="14849" width="8.85546875" style="1" customWidth="1"/>
    <col min="14850" max="14850" width="60.28515625" style="1" customWidth="1"/>
    <col min="14851" max="14853" width="0" style="1" hidden="1" customWidth="1"/>
    <col min="14854" max="14854" width="13.28515625" style="1" customWidth="1"/>
    <col min="14855" max="14856" width="10.28515625" style="1" customWidth="1"/>
    <col min="14857" max="14857" width="10.42578125" style="1" customWidth="1"/>
    <col min="14858" max="14861" width="0" style="1" hidden="1" customWidth="1"/>
    <col min="14862" max="14862" width="22.140625" style="1" customWidth="1"/>
    <col min="14863" max="14864" width="0" style="1" hidden="1" customWidth="1"/>
    <col min="14865" max="14872" width="9.140625" style="1" customWidth="1"/>
    <col min="14873" max="15104" width="9.140625" style="1"/>
    <col min="15105" max="15105" width="8.85546875" style="1" customWidth="1"/>
    <col min="15106" max="15106" width="60.28515625" style="1" customWidth="1"/>
    <col min="15107" max="15109" width="0" style="1" hidden="1" customWidth="1"/>
    <col min="15110" max="15110" width="13.28515625" style="1" customWidth="1"/>
    <col min="15111" max="15112" width="10.28515625" style="1" customWidth="1"/>
    <col min="15113" max="15113" width="10.42578125" style="1" customWidth="1"/>
    <col min="15114" max="15117" width="0" style="1" hidden="1" customWidth="1"/>
    <col min="15118" max="15118" width="22.140625" style="1" customWidth="1"/>
    <col min="15119" max="15120" width="0" style="1" hidden="1" customWidth="1"/>
    <col min="15121" max="15128" width="9.140625" style="1" customWidth="1"/>
    <col min="15129" max="15360" width="9.140625" style="1"/>
    <col min="15361" max="15361" width="8.85546875" style="1" customWidth="1"/>
    <col min="15362" max="15362" width="60.28515625" style="1" customWidth="1"/>
    <col min="15363" max="15365" width="0" style="1" hidden="1" customWidth="1"/>
    <col min="15366" max="15366" width="13.28515625" style="1" customWidth="1"/>
    <col min="15367" max="15368" width="10.28515625" style="1" customWidth="1"/>
    <col min="15369" max="15369" width="10.42578125" style="1" customWidth="1"/>
    <col min="15370" max="15373" width="0" style="1" hidden="1" customWidth="1"/>
    <col min="15374" max="15374" width="22.140625" style="1" customWidth="1"/>
    <col min="15375" max="15376" width="0" style="1" hidden="1" customWidth="1"/>
    <col min="15377" max="15384" width="9.140625" style="1" customWidth="1"/>
    <col min="15385" max="15616" width="9.140625" style="1"/>
    <col min="15617" max="15617" width="8.85546875" style="1" customWidth="1"/>
    <col min="15618" max="15618" width="60.28515625" style="1" customWidth="1"/>
    <col min="15619" max="15621" width="0" style="1" hidden="1" customWidth="1"/>
    <col min="15622" max="15622" width="13.28515625" style="1" customWidth="1"/>
    <col min="15623" max="15624" width="10.28515625" style="1" customWidth="1"/>
    <col min="15625" max="15625" width="10.42578125" style="1" customWidth="1"/>
    <col min="15626" max="15629" width="0" style="1" hidden="1" customWidth="1"/>
    <col min="15630" max="15630" width="22.140625" style="1" customWidth="1"/>
    <col min="15631" max="15632" width="0" style="1" hidden="1" customWidth="1"/>
    <col min="15633" max="15640" width="9.140625" style="1" customWidth="1"/>
    <col min="15641" max="15872" width="9.140625" style="1"/>
    <col min="15873" max="15873" width="8.85546875" style="1" customWidth="1"/>
    <col min="15874" max="15874" width="60.28515625" style="1" customWidth="1"/>
    <col min="15875" max="15877" width="0" style="1" hidden="1" customWidth="1"/>
    <col min="15878" max="15878" width="13.28515625" style="1" customWidth="1"/>
    <col min="15879" max="15880" width="10.28515625" style="1" customWidth="1"/>
    <col min="15881" max="15881" width="10.42578125" style="1" customWidth="1"/>
    <col min="15882" max="15885" width="0" style="1" hidden="1" customWidth="1"/>
    <col min="15886" max="15886" width="22.140625" style="1" customWidth="1"/>
    <col min="15887" max="15888" width="0" style="1" hidden="1" customWidth="1"/>
    <col min="15889" max="15896" width="9.140625" style="1" customWidth="1"/>
    <col min="15897" max="16128" width="9.140625" style="1"/>
    <col min="16129" max="16129" width="8.85546875" style="1" customWidth="1"/>
    <col min="16130" max="16130" width="60.28515625" style="1" customWidth="1"/>
    <col min="16131" max="16133" width="0" style="1" hidden="1" customWidth="1"/>
    <col min="16134" max="16134" width="13.28515625" style="1" customWidth="1"/>
    <col min="16135" max="16136" width="10.28515625" style="1" customWidth="1"/>
    <col min="16137" max="16137" width="10.42578125" style="1" customWidth="1"/>
    <col min="16138" max="16141" width="0" style="1" hidden="1" customWidth="1"/>
    <col min="16142" max="16142" width="22.140625" style="1" customWidth="1"/>
    <col min="16143" max="16144" width="0" style="1" hidden="1" customWidth="1"/>
    <col min="16145" max="16152" width="9.140625" style="1" customWidth="1"/>
    <col min="16153" max="16384" width="9.140625" style="1"/>
  </cols>
  <sheetData>
    <row r="1" spans="2:23" ht="15.75" x14ac:dyDescent="0.25">
      <c r="J1" s="1016"/>
      <c r="K1" s="1016"/>
      <c r="L1" s="1016"/>
      <c r="M1" s="1016"/>
      <c r="N1" s="1016" t="s">
        <v>802</v>
      </c>
    </row>
    <row r="2" spans="2:23" ht="15.75" x14ac:dyDescent="0.25">
      <c r="I2" s="1077" t="s">
        <v>451</v>
      </c>
      <c r="J2" s="1077"/>
      <c r="K2" s="1077"/>
      <c r="L2" s="1077"/>
      <c r="M2" s="1077"/>
      <c r="N2" s="1077"/>
    </row>
    <row r="3" spans="2:23" ht="15.75" x14ac:dyDescent="0.25">
      <c r="F3" s="1077" t="s">
        <v>450</v>
      </c>
      <c r="G3" s="1077"/>
      <c r="H3" s="1077"/>
      <c r="I3" s="1077"/>
      <c r="J3" s="1077"/>
      <c r="K3" s="1077"/>
      <c r="L3" s="1077"/>
      <c r="M3" s="1077"/>
      <c r="N3" s="1077"/>
    </row>
    <row r="4" spans="2:23" ht="15.75" x14ac:dyDescent="0.25">
      <c r="F4" s="1016"/>
      <c r="G4" s="1016"/>
      <c r="H4" s="1016"/>
      <c r="I4" s="1016"/>
      <c r="J4" s="1016"/>
      <c r="M4" s="1016" t="s">
        <v>449</v>
      </c>
      <c r="N4" s="260" t="s">
        <v>449</v>
      </c>
    </row>
    <row r="5" spans="2:23" ht="15.75" x14ac:dyDescent="0.2">
      <c r="F5" s="258"/>
      <c r="G5" s="1078" t="s">
        <v>910</v>
      </c>
      <c r="H5" s="1078"/>
      <c r="I5" s="1078"/>
      <c r="J5" s="1078"/>
      <c r="K5" s="1078"/>
      <c r="L5" s="1078"/>
      <c r="M5" s="1078"/>
      <c r="N5" s="1078"/>
    </row>
    <row r="6" spans="2:23" x14ac:dyDescent="0.2">
      <c r="M6" s="4"/>
      <c r="N6" s="6"/>
    </row>
    <row r="7" spans="2:23" ht="15.75" x14ac:dyDescent="0.25">
      <c r="F7" s="254"/>
      <c r="G7" s="254"/>
      <c r="H7" s="254"/>
      <c r="I7" s="254"/>
      <c r="M7" s="4"/>
      <c r="N7" s="1017" t="s">
        <v>447</v>
      </c>
    </row>
    <row r="8" spans="2:23" ht="15.75" x14ac:dyDescent="0.25">
      <c r="F8" s="254"/>
      <c r="G8" s="254"/>
      <c r="H8" s="254"/>
      <c r="I8" s="254"/>
      <c r="J8" s="256"/>
      <c r="M8" s="4"/>
      <c r="N8" s="6"/>
    </row>
    <row r="9" spans="2:23" ht="15.75" x14ac:dyDescent="0.25">
      <c r="F9" s="254"/>
      <c r="G9" s="254"/>
      <c r="H9" s="254"/>
      <c r="I9" s="254"/>
      <c r="M9" s="4"/>
      <c r="N9" s="1017" t="s">
        <v>446</v>
      </c>
    </row>
    <row r="10" spans="2:23" ht="28.15" customHeight="1" x14ac:dyDescent="0.25">
      <c r="J10" s="389"/>
      <c r="K10" s="389"/>
      <c r="L10" s="389"/>
      <c r="M10" s="389"/>
      <c r="N10" s="1016" t="s">
        <v>846</v>
      </c>
      <c r="O10" s="389"/>
      <c r="P10" s="1077"/>
      <c r="Q10" s="1077"/>
      <c r="R10" s="1077"/>
      <c r="S10" s="1077"/>
      <c r="T10" s="1077"/>
      <c r="U10" s="1077"/>
    </row>
    <row r="11" spans="2:23" ht="15.75" x14ac:dyDescent="0.25">
      <c r="I11" s="1077" t="s">
        <v>451</v>
      </c>
      <c r="J11" s="1077"/>
      <c r="K11" s="1077"/>
      <c r="L11" s="1077"/>
      <c r="M11" s="1077"/>
      <c r="N11" s="1077"/>
      <c r="O11" s="5"/>
      <c r="P11" s="1077"/>
      <c r="Q11" s="1077"/>
      <c r="R11" s="1077"/>
      <c r="S11" s="1077"/>
      <c r="T11" s="1077"/>
      <c r="U11" s="1077"/>
    </row>
    <row r="12" spans="2:23" ht="15.75" x14ac:dyDescent="0.25">
      <c r="C12" s="261"/>
      <c r="D12" s="261"/>
      <c r="E12" s="261"/>
      <c r="F12" s="1077" t="s">
        <v>450</v>
      </c>
      <c r="G12" s="1077"/>
      <c r="H12" s="1077"/>
      <c r="I12" s="1077"/>
      <c r="J12" s="1077"/>
      <c r="K12" s="1077"/>
      <c r="L12" s="1077"/>
      <c r="M12" s="1077"/>
      <c r="N12" s="1077"/>
      <c r="O12" s="261"/>
      <c r="P12" s="261"/>
      <c r="Q12" s="261"/>
      <c r="R12" s="261"/>
      <c r="S12" s="261"/>
      <c r="T12" s="261"/>
      <c r="U12" s="261"/>
    </row>
    <row r="13" spans="2:23" ht="15.75" x14ac:dyDescent="0.25">
      <c r="D13" s="389"/>
      <c r="E13" s="389"/>
      <c r="F13" s="389"/>
      <c r="G13" s="389"/>
      <c r="H13" s="389"/>
      <c r="I13" s="389"/>
      <c r="J13" s="389"/>
      <c r="M13" s="389" t="s">
        <v>449</v>
      </c>
      <c r="N13" s="260" t="s">
        <v>449</v>
      </c>
      <c r="O13" s="260"/>
      <c r="P13" s="1077"/>
      <c r="Q13" s="1077"/>
      <c r="R13" s="1077"/>
      <c r="S13" s="1077"/>
      <c r="T13" s="1077"/>
      <c r="U13" s="1077"/>
    </row>
    <row r="14" spans="2:23" ht="15.75" x14ac:dyDescent="0.2">
      <c r="D14" s="258" t="s">
        <v>448</v>
      </c>
      <c r="E14" s="258"/>
      <c r="F14" s="258"/>
      <c r="G14" s="1078" t="s">
        <v>868</v>
      </c>
      <c r="H14" s="1078"/>
      <c r="I14" s="1078"/>
      <c r="J14" s="1078"/>
      <c r="K14" s="1078"/>
      <c r="L14" s="1078"/>
      <c r="M14" s="1078"/>
      <c r="N14" s="1078"/>
      <c r="O14" s="462"/>
      <c r="P14" s="462"/>
      <c r="Q14" s="462"/>
      <c r="R14" s="462"/>
      <c r="S14" s="462"/>
      <c r="T14" s="462"/>
      <c r="U14" s="462"/>
      <c r="V14" s="462"/>
      <c r="W14" s="462"/>
    </row>
    <row r="15" spans="2:23" ht="13.15" customHeight="1" x14ac:dyDescent="0.2">
      <c r="M15" s="4"/>
      <c r="N15" s="6"/>
      <c r="O15" s="6"/>
      <c r="P15" s="6"/>
      <c r="Q15" s="4"/>
      <c r="R15" s="4"/>
      <c r="S15" s="4"/>
      <c r="T15" s="4"/>
      <c r="U15" s="461"/>
    </row>
    <row r="16" spans="2:23" ht="15.75" x14ac:dyDescent="0.25">
      <c r="B16" s="255"/>
      <c r="E16" s="254"/>
      <c r="F16" s="254"/>
      <c r="G16" s="254"/>
      <c r="H16" s="254"/>
      <c r="I16" s="254"/>
      <c r="M16" s="4"/>
      <c r="N16" s="1017" t="s">
        <v>447</v>
      </c>
      <c r="O16" s="255"/>
      <c r="P16" s="255"/>
      <c r="Q16" s="254"/>
      <c r="R16" s="254"/>
      <c r="S16" s="254"/>
      <c r="T16" s="254"/>
      <c r="U16" s="255"/>
    </row>
    <row r="17" spans="1:24" ht="15.75" x14ac:dyDescent="0.25">
      <c r="E17" s="254"/>
      <c r="F17" s="254"/>
      <c r="G17" s="254"/>
      <c r="H17" s="254"/>
      <c r="I17" s="254"/>
      <c r="J17" s="256"/>
      <c r="M17" s="4"/>
      <c r="N17" s="6"/>
      <c r="O17" s="6"/>
      <c r="P17" s="6"/>
      <c r="Q17" s="254"/>
      <c r="R17" s="254"/>
      <c r="S17" s="254"/>
      <c r="T17" s="254"/>
      <c r="U17" s="256"/>
    </row>
    <row r="18" spans="1:24" ht="15.75" x14ac:dyDescent="0.25">
      <c r="B18" s="255"/>
      <c r="E18" s="254"/>
      <c r="F18" s="254"/>
      <c r="G18" s="254"/>
      <c r="H18" s="254"/>
      <c r="I18" s="254"/>
      <c r="M18" s="4"/>
      <c r="N18" s="1017" t="s">
        <v>446</v>
      </c>
      <c r="O18" s="255"/>
      <c r="P18" s="255"/>
      <c r="Q18" s="254"/>
      <c r="R18" s="254"/>
      <c r="S18" s="254"/>
      <c r="T18" s="254"/>
      <c r="U18" s="255"/>
    </row>
    <row r="19" spans="1:24" ht="15.75" x14ac:dyDescent="0.25">
      <c r="B19" s="250"/>
      <c r="C19" s="249"/>
      <c r="D19" s="247"/>
      <c r="E19" s="247"/>
      <c r="F19" s="247"/>
      <c r="G19" s="247"/>
      <c r="H19" s="247"/>
      <c r="I19" s="247"/>
      <c r="J19" s="463">
        <v>69983.100000000006</v>
      </c>
      <c r="K19" s="464" t="s">
        <v>445</v>
      </c>
      <c r="L19" s="465">
        <v>72195.899999999994</v>
      </c>
      <c r="M19" s="466">
        <v>73707.5</v>
      </c>
      <c r="N19" s="463">
        <v>69983.100000000006</v>
      </c>
      <c r="O19" s="463">
        <v>69983.100000000006</v>
      </c>
      <c r="P19" s="463">
        <v>69983.100000000006</v>
      </c>
      <c r="Q19" s="251"/>
    </row>
    <row r="20" spans="1:24" x14ac:dyDescent="0.2">
      <c r="B20" s="250"/>
      <c r="C20" s="249"/>
      <c r="D20" s="247"/>
      <c r="E20" s="247"/>
      <c r="F20" s="247"/>
      <c r="G20" s="248" t="s">
        <v>443</v>
      </c>
      <c r="H20" s="248"/>
      <c r="I20" s="247"/>
      <c r="J20" s="467">
        <f>J19-J29</f>
        <v>0</v>
      </c>
      <c r="K20" s="464" t="s">
        <v>444</v>
      </c>
      <c r="L20" s="465">
        <v>1804.9</v>
      </c>
      <c r="M20" s="468">
        <v>3685.4</v>
      </c>
      <c r="N20" s="467">
        <f>N19-N29</f>
        <v>0</v>
      </c>
      <c r="O20" s="467">
        <f>O19-O29</f>
        <v>0</v>
      </c>
      <c r="P20" s="467">
        <f>P19-P29</f>
        <v>0</v>
      </c>
    </row>
    <row r="21" spans="1:24" ht="15.75" x14ac:dyDescent="0.2">
      <c r="B21" s="1359"/>
      <c r="C21" s="1359"/>
      <c r="D21" s="1359"/>
      <c r="E21" s="1359"/>
      <c r="F21" s="1359"/>
      <c r="G21" s="1359"/>
      <c r="H21" s="1359"/>
      <c r="I21" s="1359"/>
      <c r="J21" s="1359"/>
      <c r="K21" s="242" t="s">
        <v>443</v>
      </c>
      <c r="L21" s="241">
        <f>L19-L20-L29</f>
        <v>-1.8000000272877514E-4</v>
      </c>
      <c r="M21" s="240">
        <f>M19-M20-M29</f>
        <v>4.1740000597201288E-4</v>
      </c>
      <c r="N21" s="1"/>
      <c r="O21" s="1"/>
      <c r="P21" s="1"/>
    </row>
    <row r="22" spans="1:24" ht="15.6" customHeight="1" x14ac:dyDescent="0.25">
      <c r="A22" s="239"/>
      <c r="B22" s="469" t="s">
        <v>442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</row>
    <row r="23" spans="1:24" ht="17.45" customHeight="1" x14ac:dyDescent="0.25">
      <c r="A23" s="1360" t="s">
        <v>441</v>
      </c>
      <c r="B23" s="1360"/>
      <c r="C23" s="1360"/>
      <c r="D23" s="1360"/>
      <c r="E23" s="1360"/>
      <c r="F23" s="1360"/>
      <c r="G23" s="1360"/>
      <c r="H23" s="1360"/>
      <c r="I23" s="1360"/>
      <c r="J23" s="1360"/>
      <c r="K23" s="238"/>
      <c r="L23" s="1"/>
      <c r="M23" s="1"/>
      <c r="N23" s="1"/>
      <c r="O23" s="1"/>
      <c r="P23" s="1"/>
    </row>
    <row r="24" spans="1:24" ht="15" customHeight="1" x14ac:dyDescent="0.25">
      <c r="A24" s="1360" t="s">
        <v>440</v>
      </c>
      <c r="B24" s="1360"/>
      <c r="C24" s="1360"/>
      <c r="D24" s="1360"/>
      <c r="E24" s="1360"/>
      <c r="F24" s="1360"/>
      <c r="G24" s="1360"/>
      <c r="H24" s="1360"/>
      <c r="I24" s="1360"/>
      <c r="J24" s="1360"/>
      <c r="K24" s="238"/>
      <c r="L24" s="1"/>
      <c r="M24" s="1"/>
      <c r="N24" s="1"/>
      <c r="O24" s="1"/>
      <c r="P24" s="1"/>
    </row>
    <row r="25" spans="1:24" ht="13.5" customHeight="1" x14ac:dyDescent="0.25">
      <c r="A25" s="470" t="s">
        <v>439</v>
      </c>
      <c r="B25" s="470"/>
      <c r="C25" s="470"/>
      <c r="D25" s="470"/>
      <c r="E25" s="470"/>
      <c r="F25" s="470"/>
      <c r="G25" s="470"/>
      <c r="H25" s="470"/>
      <c r="I25" s="470"/>
      <c r="J25" s="470"/>
      <c r="K25" s="238"/>
      <c r="L25" s="1"/>
      <c r="M25" s="1"/>
      <c r="N25" s="237"/>
      <c r="O25" s="237"/>
      <c r="P25" s="237"/>
    </row>
    <row r="26" spans="1:24" ht="16.149999999999999" customHeight="1" x14ac:dyDescent="0.25">
      <c r="A26" s="1360" t="s">
        <v>753</v>
      </c>
      <c r="B26" s="1360"/>
      <c r="C26" s="1360"/>
      <c r="D26" s="1360"/>
      <c r="E26" s="1360"/>
      <c r="F26" s="1360"/>
      <c r="G26" s="1360"/>
      <c r="H26" s="1360"/>
      <c r="I26" s="1360"/>
      <c r="J26" s="1360"/>
      <c r="K26" s="238"/>
      <c r="L26" s="1"/>
      <c r="M26" s="1"/>
      <c r="N26" s="1"/>
      <c r="O26" s="1"/>
      <c r="P26" s="1"/>
    </row>
    <row r="27" spans="1:24" ht="16.5" thickBot="1" x14ac:dyDescent="0.3">
      <c r="B27" s="236"/>
      <c r="C27" s="235"/>
      <c r="D27" s="234"/>
      <c r="E27" s="234"/>
      <c r="F27" s="234"/>
      <c r="G27" s="234"/>
      <c r="H27" s="234"/>
      <c r="I27" s="234"/>
      <c r="J27" s="471" t="s">
        <v>438</v>
      </c>
      <c r="K27" s="471"/>
      <c r="L27" s="471"/>
      <c r="M27" s="471"/>
      <c r="N27" s="471" t="s">
        <v>853</v>
      </c>
      <c r="O27" s="471" t="s">
        <v>438</v>
      </c>
      <c r="P27" s="471" t="s">
        <v>438</v>
      </c>
    </row>
    <row r="28" spans="1:24" ht="63.75" hidden="1" x14ac:dyDescent="0.2">
      <c r="B28" s="232" t="s">
        <v>323</v>
      </c>
      <c r="C28" s="94" t="s">
        <v>437</v>
      </c>
      <c r="D28" s="94" t="s">
        <v>436</v>
      </c>
      <c r="E28" s="94" t="s">
        <v>435</v>
      </c>
      <c r="F28" s="94" t="s">
        <v>322</v>
      </c>
      <c r="G28" s="94" t="s">
        <v>321</v>
      </c>
      <c r="H28" s="94"/>
      <c r="I28" s="94" t="s">
        <v>434</v>
      </c>
      <c r="J28" s="472" t="s">
        <v>320</v>
      </c>
      <c r="K28" s="472"/>
      <c r="L28" s="231" t="s">
        <v>319</v>
      </c>
      <c r="M28" s="231" t="s">
        <v>318</v>
      </c>
      <c r="N28" s="472" t="s">
        <v>320</v>
      </c>
      <c r="O28" s="472" t="s">
        <v>320</v>
      </c>
      <c r="P28" s="472" t="s">
        <v>320</v>
      </c>
    </row>
    <row r="29" spans="1:24" s="83" customFormat="1" ht="15.75" hidden="1" x14ac:dyDescent="0.2">
      <c r="B29" s="229" t="s">
        <v>433</v>
      </c>
      <c r="C29" s="228" t="s">
        <v>71</v>
      </c>
      <c r="D29" s="228" t="s">
        <v>71</v>
      </c>
      <c r="E29" s="228" t="s">
        <v>71</v>
      </c>
      <c r="F29" s="228" t="s">
        <v>71</v>
      </c>
      <c r="G29" s="228" t="s">
        <v>71</v>
      </c>
      <c r="H29" s="228"/>
      <c r="I29" s="228" t="s">
        <v>71</v>
      </c>
      <c r="J29" s="473">
        <f>J30+J73+J78+J92+J114+J153+J161+J175+J182</f>
        <v>69983.100000000006</v>
      </c>
      <c r="K29" s="474"/>
      <c r="L29" s="473">
        <f>L30+L73+L78+L92+L114+L153+L161+L175+L182</f>
        <v>70391.000180000003</v>
      </c>
      <c r="M29" s="473">
        <f>M30+M73+M78+M92+M114+M153+M161+M175+M182</f>
        <v>70022.0995826</v>
      </c>
      <c r="N29" s="473">
        <f>N30+N73+N78+N92+N114+N153+N161+N175+N182</f>
        <v>69983.100000000006</v>
      </c>
      <c r="O29" s="473">
        <f>O30+O73+O78+O92+O114+O153+O161+O175+O182</f>
        <v>69983.100000000006</v>
      </c>
      <c r="P29" s="473">
        <f>P30+P73+P78+P92+P114+P153+P161+P175+P182</f>
        <v>69983.100000000006</v>
      </c>
      <c r="Q29" s="84"/>
      <c r="R29" s="84"/>
      <c r="S29" s="84"/>
      <c r="T29" s="84"/>
      <c r="U29" s="84"/>
      <c r="V29" s="84"/>
      <c r="W29" s="84"/>
      <c r="X29" s="84"/>
    </row>
    <row r="30" spans="1:24" s="83" customFormat="1" ht="14.25" hidden="1" x14ac:dyDescent="0.2">
      <c r="B30" s="194" t="s">
        <v>432</v>
      </c>
      <c r="C30" s="193" t="s">
        <v>431</v>
      </c>
      <c r="D30" s="225" t="s">
        <v>69</v>
      </c>
      <c r="E30" s="225"/>
      <c r="F30" s="225"/>
      <c r="G30" s="225"/>
      <c r="H30" s="225"/>
      <c r="I30" s="225"/>
      <c r="J30" s="475">
        <f>J34+J39+J57+J64+J69</f>
        <v>16206.808000000001</v>
      </c>
      <c r="K30" s="476"/>
      <c r="L30" s="475">
        <f>L34+L39+L57+L64+L69</f>
        <v>16980.082180000001</v>
      </c>
      <c r="M30" s="475">
        <f>M34+M39+M57+M64+M69</f>
        <v>17936.364582600003</v>
      </c>
      <c r="N30" s="475">
        <f>N34+N39+N57+N64+N69</f>
        <v>16206.808000000001</v>
      </c>
      <c r="O30" s="475">
        <f>O34+O39+O57+O64+O69</f>
        <v>16206.808000000001</v>
      </c>
      <c r="P30" s="475">
        <f>P34+P39+P57+P64+P69</f>
        <v>16206.808000000001</v>
      </c>
      <c r="Q30" s="84"/>
      <c r="R30" s="84"/>
      <c r="S30" s="84"/>
      <c r="T30" s="84"/>
      <c r="U30" s="84"/>
      <c r="V30" s="84"/>
      <c r="W30" s="84"/>
      <c r="X30" s="84"/>
    </row>
    <row r="31" spans="1:24" s="83" customFormat="1" ht="25.5" hidden="1" x14ac:dyDescent="0.2">
      <c r="B31" s="215" t="s">
        <v>430</v>
      </c>
      <c r="C31" s="118"/>
      <c r="D31" s="89" t="s">
        <v>69</v>
      </c>
      <c r="E31" s="89" t="s">
        <v>428</v>
      </c>
      <c r="F31" s="113"/>
      <c r="G31" s="118"/>
      <c r="H31" s="118"/>
      <c r="I31" s="89" t="s">
        <v>428</v>
      </c>
      <c r="J31" s="477"/>
      <c r="K31" s="477"/>
      <c r="L31" s="477"/>
      <c r="M31" s="477"/>
      <c r="N31" s="477"/>
      <c r="O31" s="477"/>
      <c r="P31" s="477"/>
      <c r="Q31" s="84"/>
      <c r="R31" s="84"/>
      <c r="S31" s="84"/>
      <c r="T31" s="84"/>
      <c r="U31" s="84"/>
      <c r="V31" s="84"/>
      <c r="W31" s="84"/>
      <c r="X31" s="84"/>
    </row>
    <row r="32" spans="1:24" s="83" customFormat="1" ht="38.25" hidden="1" x14ac:dyDescent="0.2">
      <c r="B32" s="215" t="s">
        <v>126</v>
      </c>
      <c r="C32" s="118"/>
      <c r="D32" s="89" t="s">
        <v>69</v>
      </c>
      <c r="E32" s="89" t="s">
        <v>428</v>
      </c>
      <c r="F32" s="113">
        <v>9100000</v>
      </c>
      <c r="G32" s="118"/>
      <c r="H32" s="118"/>
      <c r="I32" s="89" t="s">
        <v>428</v>
      </c>
      <c r="J32" s="477"/>
      <c r="K32" s="477"/>
      <c r="L32" s="477"/>
      <c r="M32" s="477"/>
      <c r="N32" s="477"/>
      <c r="O32" s="477"/>
      <c r="P32" s="477"/>
      <c r="Q32" s="84"/>
      <c r="R32" s="84"/>
      <c r="S32" s="84"/>
      <c r="T32" s="84"/>
      <c r="U32" s="84"/>
      <c r="V32" s="84"/>
      <c r="W32" s="84"/>
      <c r="X32" s="84"/>
    </row>
    <row r="33" spans="2:24" s="83" customFormat="1" ht="25.5" hidden="1" customHeight="1" x14ac:dyDescent="0.2">
      <c r="B33" s="170" t="s">
        <v>429</v>
      </c>
      <c r="C33" s="118"/>
      <c r="D33" s="33" t="s">
        <v>69</v>
      </c>
      <c r="E33" s="33" t="s">
        <v>428</v>
      </c>
      <c r="F33" s="112">
        <v>9100003</v>
      </c>
      <c r="G33" s="118"/>
      <c r="H33" s="118"/>
      <c r="I33" s="33" t="s">
        <v>428</v>
      </c>
      <c r="J33" s="477"/>
      <c r="K33" s="477"/>
      <c r="L33" s="477"/>
      <c r="M33" s="477"/>
      <c r="N33" s="477"/>
      <c r="O33" s="477"/>
      <c r="P33" s="477"/>
      <c r="Q33" s="84"/>
      <c r="R33" s="84"/>
      <c r="S33" s="84"/>
      <c r="T33" s="84"/>
      <c r="U33" s="84"/>
      <c r="V33" s="84"/>
      <c r="W33" s="84"/>
      <c r="X33" s="84"/>
    </row>
    <row r="34" spans="2:24" s="83" customFormat="1" ht="38.25" hidden="1" x14ac:dyDescent="0.2">
      <c r="B34" s="215" t="s">
        <v>114</v>
      </c>
      <c r="C34" s="118"/>
      <c r="D34" s="89" t="s">
        <v>69</v>
      </c>
      <c r="E34" s="89" t="s">
        <v>112</v>
      </c>
      <c r="F34" s="112"/>
      <c r="G34" s="118"/>
      <c r="H34" s="118"/>
      <c r="I34" s="89" t="s">
        <v>112</v>
      </c>
      <c r="J34" s="478">
        <f>J35</f>
        <v>2155.7860000000001</v>
      </c>
      <c r="K34" s="477"/>
      <c r="L34" s="478">
        <f t="shared" ref="L34:P35" si="0">L35</f>
        <v>2285.1331600000003</v>
      </c>
      <c r="M34" s="478">
        <f t="shared" si="0"/>
        <v>2445.0924812000003</v>
      </c>
      <c r="N34" s="478">
        <f t="shared" si="0"/>
        <v>2155.7860000000001</v>
      </c>
      <c r="O34" s="478">
        <f t="shared" si="0"/>
        <v>2155.7860000000001</v>
      </c>
      <c r="P34" s="478">
        <f t="shared" si="0"/>
        <v>2155.7860000000001</v>
      </c>
      <c r="Q34" s="84"/>
      <c r="R34" s="84"/>
      <c r="S34" s="84"/>
      <c r="T34" s="84"/>
      <c r="U34" s="84"/>
      <c r="V34" s="84"/>
      <c r="W34" s="84"/>
      <c r="X34" s="84"/>
    </row>
    <row r="35" spans="2:24" s="83" customFormat="1" ht="38.25" hidden="1" x14ac:dyDescent="0.2">
      <c r="B35" s="215" t="s">
        <v>126</v>
      </c>
      <c r="C35" s="118"/>
      <c r="D35" s="89" t="s">
        <v>69</v>
      </c>
      <c r="E35" s="89" t="s">
        <v>112</v>
      </c>
      <c r="F35" s="113">
        <v>9100000</v>
      </c>
      <c r="G35" s="118"/>
      <c r="H35" s="118"/>
      <c r="I35" s="89" t="s">
        <v>112</v>
      </c>
      <c r="J35" s="478">
        <f>J36</f>
        <v>2155.7860000000001</v>
      </c>
      <c r="K35" s="478"/>
      <c r="L35" s="478">
        <f t="shared" si="0"/>
        <v>2285.1331600000003</v>
      </c>
      <c r="M35" s="478">
        <f t="shared" si="0"/>
        <v>2445.0924812000003</v>
      </c>
      <c r="N35" s="478">
        <f t="shared" si="0"/>
        <v>2155.7860000000001</v>
      </c>
      <c r="O35" s="478">
        <f t="shared" si="0"/>
        <v>2155.7860000000001</v>
      </c>
      <c r="P35" s="478">
        <f t="shared" si="0"/>
        <v>2155.7860000000001</v>
      </c>
      <c r="Q35" s="84"/>
      <c r="R35" s="84"/>
      <c r="S35" s="84"/>
      <c r="T35" s="84"/>
      <c r="U35" s="84"/>
      <c r="V35" s="84"/>
      <c r="W35" s="84"/>
      <c r="X35" s="84"/>
    </row>
    <row r="36" spans="2:24" s="83" customFormat="1" ht="22.15" hidden="1" customHeight="1" x14ac:dyDescent="0.2">
      <c r="B36" s="170" t="s">
        <v>153</v>
      </c>
      <c r="C36" s="118"/>
      <c r="D36" s="33" t="s">
        <v>69</v>
      </c>
      <c r="E36" s="33" t="s">
        <v>112</v>
      </c>
      <c r="F36" s="113">
        <v>9100004</v>
      </c>
      <c r="G36" s="118"/>
      <c r="H36" s="118"/>
      <c r="I36" s="33" t="s">
        <v>112</v>
      </c>
      <c r="J36" s="478">
        <f>J37+J38</f>
        <v>2155.7860000000001</v>
      </c>
      <c r="K36" s="477"/>
      <c r="L36" s="478">
        <f>L37+L38</f>
        <v>2285.1331600000003</v>
      </c>
      <c r="M36" s="478">
        <f>M37+M38</f>
        <v>2445.0924812000003</v>
      </c>
      <c r="N36" s="478">
        <f>N37+N38</f>
        <v>2155.7860000000001</v>
      </c>
      <c r="O36" s="478">
        <f>O37+O38</f>
        <v>2155.7860000000001</v>
      </c>
      <c r="P36" s="478">
        <f>P37+P38</f>
        <v>2155.7860000000001</v>
      </c>
      <c r="Q36" s="84"/>
      <c r="R36" s="84"/>
      <c r="S36" s="84"/>
      <c r="T36" s="84"/>
      <c r="U36" s="84"/>
      <c r="V36" s="84"/>
      <c r="W36" s="84"/>
      <c r="X36" s="84"/>
    </row>
    <row r="37" spans="2:24" s="83" customFormat="1" ht="16.149999999999999" hidden="1" customHeight="1" x14ac:dyDescent="0.2">
      <c r="B37" s="195" t="s">
        <v>411</v>
      </c>
      <c r="C37" s="118"/>
      <c r="D37" s="33" t="s">
        <v>69</v>
      </c>
      <c r="E37" s="33" t="s">
        <v>112</v>
      </c>
      <c r="F37" s="112">
        <v>9100004</v>
      </c>
      <c r="G37" s="119">
        <v>120</v>
      </c>
      <c r="H37" s="119"/>
      <c r="I37" s="33" t="s">
        <v>112</v>
      </c>
      <c r="J37" s="479">
        <v>1300.211</v>
      </c>
      <c r="K37" s="478"/>
      <c r="L37" s="480">
        <f>J37*106%</f>
        <v>1378.2236600000001</v>
      </c>
      <c r="M37" s="480">
        <f>L37*107%</f>
        <v>1474.6993162000001</v>
      </c>
      <c r="N37" s="479">
        <v>1300.211</v>
      </c>
      <c r="O37" s="479">
        <v>1300.211</v>
      </c>
      <c r="P37" s="479">
        <v>1300.211</v>
      </c>
      <c r="Q37" s="84"/>
      <c r="R37" s="84"/>
      <c r="S37" s="84"/>
      <c r="T37" s="84"/>
      <c r="U37" s="84"/>
      <c r="V37" s="84"/>
      <c r="W37" s="84"/>
      <c r="X37" s="84"/>
    </row>
    <row r="38" spans="2:24" s="83" customFormat="1" ht="18.600000000000001" hidden="1" customHeight="1" x14ac:dyDescent="0.2">
      <c r="B38" s="195" t="s">
        <v>16</v>
      </c>
      <c r="C38" s="118"/>
      <c r="D38" s="33" t="s">
        <v>69</v>
      </c>
      <c r="E38" s="33" t="s">
        <v>112</v>
      </c>
      <c r="F38" s="112">
        <v>9100004</v>
      </c>
      <c r="G38" s="119">
        <v>240</v>
      </c>
      <c r="H38" s="119"/>
      <c r="I38" s="33" t="s">
        <v>112</v>
      </c>
      <c r="J38" s="481">
        <v>855.57500000000005</v>
      </c>
      <c r="K38" s="477"/>
      <c r="L38" s="482">
        <f>J38*106%</f>
        <v>906.90950000000009</v>
      </c>
      <c r="M38" s="482">
        <f>L38*107%</f>
        <v>970.39316500000018</v>
      </c>
      <c r="N38" s="481">
        <v>855.57500000000005</v>
      </c>
      <c r="O38" s="481">
        <v>855.57500000000005</v>
      </c>
      <c r="P38" s="481">
        <v>855.57500000000005</v>
      </c>
      <c r="Q38" s="84"/>
      <c r="R38" s="84"/>
      <c r="S38" s="84"/>
      <c r="T38" s="84"/>
      <c r="U38" s="84"/>
      <c r="V38" s="84"/>
      <c r="W38" s="84"/>
      <c r="X38" s="84"/>
    </row>
    <row r="39" spans="2:24" ht="38.25" hidden="1" x14ac:dyDescent="0.2">
      <c r="B39" s="52" t="s">
        <v>105</v>
      </c>
      <c r="C39" s="88" t="s">
        <v>106</v>
      </c>
      <c r="D39" s="94" t="s">
        <v>69</v>
      </c>
      <c r="E39" s="94" t="s">
        <v>103</v>
      </c>
      <c r="F39" s="94" t="s">
        <v>71</v>
      </c>
      <c r="G39" s="94" t="s">
        <v>71</v>
      </c>
      <c r="H39" s="94"/>
      <c r="I39" s="94" t="s">
        <v>103</v>
      </c>
      <c r="J39" s="483">
        <f>J40</f>
        <v>11843.717000000001</v>
      </c>
      <c r="K39" s="484"/>
      <c r="L39" s="483">
        <f>L40</f>
        <v>12487.644020000002</v>
      </c>
      <c r="M39" s="483">
        <f>M40</f>
        <v>13283.967101400003</v>
      </c>
      <c r="N39" s="483">
        <f>N40</f>
        <v>11843.717000000001</v>
      </c>
      <c r="O39" s="483">
        <f>O40</f>
        <v>11843.717000000001</v>
      </c>
      <c r="P39" s="483">
        <f>P40</f>
        <v>11843.717000000001</v>
      </c>
    </row>
    <row r="40" spans="2:24" ht="42.75" hidden="1" customHeight="1" x14ac:dyDescent="0.2">
      <c r="B40" s="52" t="s">
        <v>126</v>
      </c>
      <c r="C40" s="94" t="s">
        <v>106</v>
      </c>
      <c r="D40" s="94" t="s">
        <v>69</v>
      </c>
      <c r="E40" s="94" t="s">
        <v>103</v>
      </c>
      <c r="F40" s="94">
        <v>9100000</v>
      </c>
      <c r="G40" s="94" t="s">
        <v>71</v>
      </c>
      <c r="H40" s="94"/>
      <c r="I40" s="94" t="s">
        <v>103</v>
      </c>
      <c r="J40" s="483">
        <f>J41+J44+J46+J48+J51+J54</f>
        <v>11843.717000000001</v>
      </c>
      <c r="K40" s="484"/>
      <c r="L40" s="483">
        <f>L41+L44+L46+L48+L51+L54</f>
        <v>12487.644020000002</v>
      </c>
      <c r="M40" s="483">
        <f>M41+M44+M46+M48+M51+M54</f>
        <v>13283.967101400003</v>
      </c>
      <c r="N40" s="483">
        <f>N41+N44+N46+N48+N51+N54</f>
        <v>11843.717000000001</v>
      </c>
      <c r="O40" s="483">
        <f>O41+O44+O46+O48+O51+O54</f>
        <v>11843.717000000001</v>
      </c>
      <c r="P40" s="483">
        <f>P41+P44+P46+P48+P51+P54</f>
        <v>11843.717000000001</v>
      </c>
    </row>
    <row r="41" spans="2:24" ht="21" hidden="1" customHeight="1" x14ac:dyDescent="0.2">
      <c r="B41" s="49" t="s">
        <v>153</v>
      </c>
      <c r="C41" s="88" t="s">
        <v>106</v>
      </c>
      <c r="D41" s="88" t="s">
        <v>69</v>
      </c>
      <c r="E41" s="88" t="s">
        <v>103</v>
      </c>
      <c r="F41" s="94">
        <v>9100004</v>
      </c>
      <c r="G41" s="88" t="s">
        <v>71</v>
      </c>
      <c r="H41" s="88"/>
      <c r="I41" s="88" t="s">
        <v>103</v>
      </c>
      <c r="J41" s="485">
        <f>J42+J43</f>
        <v>9577.5059999999994</v>
      </c>
      <c r="K41" s="482"/>
      <c r="L41" s="485">
        <f>L42+L43</f>
        <v>10152.156360000001</v>
      </c>
      <c r="M41" s="485">
        <f>M42+M43</f>
        <v>10862.807305200002</v>
      </c>
      <c r="N41" s="485">
        <f>N42+N43</f>
        <v>9577.5059999999994</v>
      </c>
      <c r="O41" s="485">
        <f>O42+O43</f>
        <v>9577.5059999999994</v>
      </c>
      <c r="P41" s="485">
        <f>P42+P43</f>
        <v>9577.5059999999994</v>
      </c>
    </row>
    <row r="42" spans="2:24" ht="21" hidden="1" customHeight="1" x14ac:dyDescent="0.2">
      <c r="B42" s="195" t="s">
        <v>411</v>
      </c>
      <c r="C42" s="88"/>
      <c r="D42" s="88" t="s">
        <v>69</v>
      </c>
      <c r="E42" s="88" t="s">
        <v>103</v>
      </c>
      <c r="F42" s="88">
        <v>9100004</v>
      </c>
      <c r="G42" s="88">
        <v>120</v>
      </c>
      <c r="H42" s="88"/>
      <c r="I42" s="88" t="s">
        <v>103</v>
      </c>
      <c r="J42" s="480">
        <v>7361.933</v>
      </c>
      <c r="K42" s="480"/>
      <c r="L42" s="480">
        <f>J42*106%</f>
        <v>7803.6489799999999</v>
      </c>
      <c r="M42" s="480">
        <f>L42*107%</f>
        <v>8349.9044086000013</v>
      </c>
      <c r="N42" s="480">
        <v>7361.933</v>
      </c>
      <c r="O42" s="480">
        <v>7361.933</v>
      </c>
      <c r="P42" s="480">
        <v>7361.933</v>
      </c>
    </row>
    <row r="43" spans="2:24" ht="21" hidden="1" customHeight="1" x14ac:dyDescent="0.2">
      <c r="B43" s="195" t="s">
        <v>16</v>
      </c>
      <c r="C43" s="88"/>
      <c r="D43" s="88" t="s">
        <v>69</v>
      </c>
      <c r="E43" s="88" t="s">
        <v>103</v>
      </c>
      <c r="F43" s="88">
        <v>9100004</v>
      </c>
      <c r="G43" s="88">
        <v>240</v>
      </c>
      <c r="H43" s="88"/>
      <c r="I43" s="88" t="s">
        <v>103</v>
      </c>
      <c r="J43" s="480">
        <v>2215.5729999999999</v>
      </c>
      <c r="K43" s="480"/>
      <c r="L43" s="480">
        <f>J43*106%</f>
        <v>2348.50738</v>
      </c>
      <c r="M43" s="480">
        <f>L43*107%</f>
        <v>2512.9028966000001</v>
      </c>
      <c r="N43" s="480">
        <v>2215.5729999999999</v>
      </c>
      <c r="O43" s="480">
        <v>2215.5729999999999</v>
      </c>
      <c r="P43" s="480">
        <v>2215.5729999999999</v>
      </c>
    </row>
    <row r="44" spans="2:24" ht="38.25" hidden="1" x14ac:dyDescent="0.2">
      <c r="B44" s="49" t="s">
        <v>427</v>
      </c>
      <c r="C44" s="88" t="s">
        <v>106</v>
      </c>
      <c r="D44" s="88" t="s">
        <v>69</v>
      </c>
      <c r="E44" s="88" t="s">
        <v>103</v>
      </c>
      <c r="F44" s="34" t="s">
        <v>426</v>
      </c>
      <c r="G44" s="9"/>
      <c r="H44" s="9"/>
      <c r="I44" s="88" t="s">
        <v>103</v>
      </c>
      <c r="J44" s="479">
        <f>J45</f>
        <v>1154.6110000000001</v>
      </c>
      <c r="K44" s="479"/>
      <c r="L44" s="479">
        <f>L45</f>
        <v>1223.8876600000001</v>
      </c>
      <c r="M44" s="479">
        <f>M45</f>
        <v>1309.5597962000002</v>
      </c>
      <c r="N44" s="479">
        <f>N45</f>
        <v>1154.6110000000001</v>
      </c>
      <c r="O44" s="479">
        <f>O45</f>
        <v>1154.6110000000001</v>
      </c>
      <c r="P44" s="479">
        <f>P45</f>
        <v>1154.6110000000001</v>
      </c>
    </row>
    <row r="45" spans="2:24" hidden="1" x14ac:dyDescent="0.2">
      <c r="B45" s="195" t="s">
        <v>411</v>
      </c>
      <c r="C45" s="88"/>
      <c r="D45" s="88" t="s">
        <v>69</v>
      </c>
      <c r="E45" s="88" t="s">
        <v>103</v>
      </c>
      <c r="F45" s="9" t="s">
        <v>426</v>
      </c>
      <c r="G45" s="88">
        <v>120</v>
      </c>
      <c r="H45" s="88"/>
      <c r="I45" s="88" t="s">
        <v>103</v>
      </c>
      <c r="J45" s="479">
        <v>1154.6110000000001</v>
      </c>
      <c r="K45" s="479"/>
      <c r="L45" s="480">
        <f>J45*106%</f>
        <v>1223.8876600000001</v>
      </c>
      <c r="M45" s="480">
        <f>L45*107%</f>
        <v>1309.5597962000002</v>
      </c>
      <c r="N45" s="479">
        <v>1154.6110000000001</v>
      </c>
      <c r="O45" s="479">
        <v>1154.6110000000001</v>
      </c>
      <c r="P45" s="479">
        <v>1154.6110000000001</v>
      </c>
    </row>
    <row r="46" spans="2:24" ht="38.25" hidden="1" x14ac:dyDescent="0.2">
      <c r="B46" s="90" t="s">
        <v>425</v>
      </c>
      <c r="C46" s="88"/>
      <c r="D46" s="88" t="s">
        <v>69</v>
      </c>
      <c r="E46" s="88" t="s">
        <v>103</v>
      </c>
      <c r="F46" s="34" t="s">
        <v>141</v>
      </c>
      <c r="G46" s="9"/>
      <c r="H46" s="9"/>
      <c r="I46" s="88" t="s">
        <v>103</v>
      </c>
      <c r="J46" s="484">
        <f>J47</f>
        <v>171.8</v>
      </c>
      <c r="K46" s="484"/>
      <c r="L46" s="484">
        <f>L47</f>
        <v>171.8</v>
      </c>
      <c r="M46" s="484">
        <f>M47</f>
        <v>171.8</v>
      </c>
      <c r="N46" s="484">
        <f>N47</f>
        <v>171.8</v>
      </c>
      <c r="O46" s="484">
        <f>O47</f>
        <v>171.8</v>
      </c>
      <c r="P46" s="484">
        <f>P47</f>
        <v>171.8</v>
      </c>
    </row>
    <row r="47" spans="2:24" hidden="1" x14ac:dyDescent="0.2">
      <c r="B47" s="195" t="s">
        <v>142</v>
      </c>
      <c r="C47" s="88"/>
      <c r="D47" s="88" t="s">
        <v>69</v>
      </c>
      <c r="E47" s="88" t="s">
        <v>103</v>
      </c>
      <c r="F47" s="9" t="s">
        <v>141</v>
      </c>
      <c r="G47" s="9" t="s">
        <v>140</v>
      </c>
      <c r="H47" s="9"/>
      <c r="I47" s="88" t="s">
        <v>103</v>
      </c>
      <c r="J47" s="482">
        <v>171.8</v>
      </c>
      <c r="K47" s="482"/>
      <c r="L47" s="482">
        <v>171.8</v>
      </c>
      <c r="M47" s="482">
        <v>171.8</v>
      </c>
      <c r="N47" s="482">
        <v>171.8</v>
      </c>
      <c r="O47" s="482">
        <v>171.8</v>
      </c>
      <c r="P47" s="482">
        <v>171.8</v>
      </c>
    </row>
    <row r="48" spans="2:24" ht="45.75" hidden="1" customHeight="1" x14ac:dyDescent="0.2">
      <c r="B48" s="218" t="s">
        <v>424</v>
      </c>
      <c r="C48" s="88"/>
      <c r="D48" s="9" t="s">
        <v>69</v>
      </c>
      <c r="E48" s="9" t="s">
        <v>103</v>
      </c>
      <c r="F48" s="34" t="s">
        <v>136</v>
      </c>
      <c r="G48" s="9"/>
      <c r="H48" s="9"/>
      <c r="I48" s="9" t="s">
        <v>103</v>
      </c>
      <c r="J48" s="484">
        <f>J50</f>
        <v>263</v>
      </c>
      <c r="K48" s="484"/>
      <c r="L48" s="484">
        <f>L50</f>
        <v>263</v>
      </c>
      <c r="M48" s="484">
        <f>M50</f>
        <v>263</v>
      </c>
      <c r="N48" s="484">
        <f>N50</f>
        <v>263</v>
      </c>
      <c r="O48" s="484">
        <f>O50</f>
        <v>263</v>
      </c>
      <c r="P48" s="484">
        <f>P50</f>
        <v>263</v>
      </c>
    </row>
    <row r="49" spans="2:16" ht="46.5" hidden="1" customHeight="1" x14ac:dyDescent="0.2">
      <c r="B49" s="42" t="s">
        <v>138</v>
      </c>
      <c r="C49" s="9"/>
      <c r="D49" s="9" t="s">
        <v>69</v>
      </c>
      <c r="E49" s="9" t="s">
        <v>103</v>
      </c>
      <c r="F49" s="9" t="s">
        <v>137</v>
      </c>
      <c r="G49" s="9"/>
      <c r="H49" s="9"/>
      <c r="I49" s="9" t="s">
        <v>103</v>
      </c>
      <c r="J49" s="481"/>
      <c r="K49" s="481"/>
      <c r="L49" s="481"/>
      <c r="M49" s="481"/>
      <c r="N49" s="481"/>
      <c r="O49" s="481"/>
      <c r="P49" s="481"/>
    </row>
    <row r="50" spans="2:16" ht="15" hidden="1" customHeight="1" x14ac:dyDescent="0.2">
      <c r="B50" s="195" t="s">
        <v>123</v>
      </c>
      <c r="C50" s="9"/>
      <c r="D50" s="9" t="s">
        <v>69</v>
      </c>
      <c r="E50" s="9" t="s">
        <v>103</v>
      </c>
      <c r="F50" s="9" t="s">
        <v>136</v>
      </c>
      <c r="G50" s="9" t="s">
        <v>120</v>
      </c>
      <c r="H50" s="9"/>
      <c r="I50" s="9" t="s">
        <v>103</v>
      </c>
      <c r="J50" s="481">
        <v>263</v>
      </c>
      <c r="K50" s="481"/>
      <c r="L50" s="481">
        <v>263</v>
      </c>
      <c r="M50" s="481">
        <v>263</v>
      </c>
      <c r="N50" s="481">
        <v>263</v>
      </c>
      <c r="O50" s="481">
        <v>263</v>
      </c>
      <c r="P50" s="481">
        <v>263</v>
      </c>
    </row>
    <row r="51" spans="2:16" ht="67.5" hidden="1" customHeight="1" x14ac:dyDescent="0.2">
      <c r="B51" s="223" t="s">
        <v>423</v>
      </c>
      <c r="C51" s="9"/>
      <c r="D51" s="9" t="s">
        <v>69</v>
      </c>
      <c r="E51" s="9" t="s">
        <v>103</v>
      </c>
      <c r="F51" s="34" t="s">
        <v>132</v>
      </c>
      <c r="G51" s="9"/>
      <c r="H51" s="9"/>
      <c r="I51" s="9" t="s">
        <v>103</v>
      </c>
      <c r="J51" s="477">
        <f>J52</f>
        <v>130.1</v>
      </c>
      <c r="K51" s="477"/>
      <c r="L51" s="477">
        <f>L52</f>
        <v>130.1</v>
      </c>
      <c r="M51" s="477">
        <f>M52</f>
        <v>130.1</v>
      </c>
      <c r="N51" s="477">
        <f>N52</f>
        <v>130.1</v>
      </c>
      <c r="O51" s="477">
        <f>O52</f>
        <v>130.1</v>
      </c>
      <c r="P51" s="477">
        <f>P52</f>
        <v>130.1</v>
      </c>
    </row>
    <row r="52" spans="2:16" ht="15" hidden="1" customHeight="1" x14ac:dyDescent="0.2">
      <c r="B52" s="195" t="s">
        <v>123</v>
      </c>
      <c r="C52" s="9"/>
      <c r="D52" s="9" t="s">
        <v>69</v>
      </c>
      <c r="E52" s="9" t="s">
        <v>103</v>
      </c>
      <c r="F52" s="9" t="s">
        <v>132</v>
      </c>
      <c r="G52" s="9" t="s">
        <v>120</v>
      </c>
      <c r="H52" s="9"/>
      <c r="I52" s="9" t="s">
        <v>103</v>
      </c>
      <c r="J52" s="481">
        <v>130.1</v>
      </c>
      <c r="K52" s="481"/>
      <c r="L52" s="481">
        <v>130.1</v>
      </c>
      <c r="M52" s="481">
        <v>130.1</v>
      </c>
      <c r="N52" s="481">
        <v>130.1</v>
      </c>
      <c r="O52" s="481">
        <v>130.1</v>
      </c>
      <c r="P52" s="481">
        <v>130.1</v>
      </c>
    </row>
    <row r="53" spans="2:16" ht="60.6" hidden="1" customHeight="1" x14ac:dyDescent="0.2">
      <c r="B53" s="109" t="s">
        <v>134</v>
      </c>
      <c r="C53" s="88"/>
      <c r="D53" s="88" t="s">
        <v>69</v>
      </c>
      <c r="E53" s="88" t="s">
        <v>103</v>
      </c>
      <c r="F53" s="9" t="s">
        <v>133</v>
      </c>
      <c r="G53" s="9"/>
      <c r="H53" s="9"/>
      <c r="I53" s="88" t="s">
        <v>103</v>
      </c>
      <c r="J53" s="481"/>
      <c r="K53" s="481"/>
      <c r="L53" s="481"/>
      <c r="M53" s="481"/>
      <c r="N53" s="481"/>
      <c r="O53" s="481"/>
      <c r="P53" s="481"/>
    </row>
    <row r="54" spans="2:16" ht="51" hidden="1" x14ac:dyDescent="0.2">
      <c r="B54" s="222" t="s">
        <v>422</v>
      </c>
      <c r="C54" s="88"/>
      <c r="D54" s="88" t="s">
        <v>69</v>
      </c>
      <c r="E54" s="88" t="s">
        <v>103</v>
      </c>
      <c r="F54" s="34" t="s">
        <v>421</v>
      </c>
      <c r="G54" s="9"/>
      <c r="H54" s="9"/>
      <c r="I54" s="88" t="s">
        <v>103</v>
      </c>
      <c r="J54" s="477">
        <f>J55+J56</f>
        <v>546.70000000000005</v>
      </c>
      <c r="K54" s="477"/>
      <c r="L54" s="477">
        <f>L55+L56</f>
        <v>546.70000000000005</v>
      </c>
      <c r="M54" s="477">
        <f>M55+M56</f>
        <v>546.70000000000005</v>
      </c>
      <c r="N54" s="477">
        <f>N55+N56</f>
        <v>546.70000000000005</v>
      </c>
      <c r="O54" s="477">
        <f>O55+O56</f>
        <v>546.70000000000005</v>
      </c>
      <c r="P54" s="477">
        <f>P55+P56</f>
        <v>546.70000000000005</v>
      </c>
    </row>
    <row r="55" spans="2:16" hidden="1" x14ac:dyDescent="0.2">
      <c r="B55" s="16" t="s">
        <v>411</v>
      </c>
      <c r="C55" s="88"/>
      <c r="D55" s="88" t="s">
        <v>69</v>
      </c>
      <c r="E55" s="88" t="s">
        <v>103</v>
      </c>
      <c r="F55" s="9" t="s">
        <v>421</v>
      </c>
      <c r="G55" s="9" t="s">
        <v>5</v>
      </c>
      <c r="H55" s="9"/>
      <c r="I55" s="88" t="s">
        <v>103</v>
      </c>
      <c r="J55" s="481">
        <f>546.7-45.2</f>
        <v>501.50000000000006</v>
      </c>
      <c r="K55" s="481"/>
      <c r="L55" s="481">
        <f>546.7-45.2</f>
        <v>501.50000000000006</v>
      </c>
      <c r="M55" s="481">
        <f>546.7-45.2</f>
        <v>501.50000000000006</v>
      </c>
      <c r="N55" s="481">
        <f>546.7-45.2</f>
        <v>501.50000000000006</v>
      </c>
      <c r="O55" s="481">
        <f>546.7-45.2</f>
        <v>501.50000000000006</v>
      </c>
      <c r="P55" s="481">
        <f>546.7-45.2</f>
        <v>501.50000000000006</v>
      </c>
    </row>
    <row r="56" spans="2:16" hidden="1" x14ac:dyDescent="0.2">
      <c r="B56" s="195" t="s">
        <v>16</v>
      </c>
      <c r="C56" s="88"/>
      <c r="D56" s="88"/>
      <c r="E56" s="88"/>
      <c r="F56" s="9"/>
      <c r="G56" s="9" t="s">
        <v>1</v>
      </c>
      <c r="H56" s="9"/>
      <c r="I56" s="88"/>
      <c r="J56" s="481">
        <v>45.2</v>
      </c>
      <c r="K56" s="481"/>
      <c r="L56" s="481">
        <v>45.2</v>
      </c>
      <c r="M56" s="481">
        <v>45.2</v>
      </c>
      <c r="N56" s="481">
        <v>45.2</v>
      </c>
      <c r="O56" s="481">
        <v>45.2</v>
      </c>
      <c r="P56" s="481">
        <v>45.2</v>
      </c>
    </row>
    <row r="57" spans="2:16" ht="42" hidden="1" customHeight="1" x14ac:dyDescent="0.2">
      <c r="B57" s="52" t="s">
        <v>122</v>
      </c>
      <c r="C57" s="9"/>
      <c r="D57" s="94" t="s">
        <v>69</v>
      </c>
      <c r="E57" s="34" t="s">
        <v>119</v>
      </c>
      <c r="F57" s="94" t="s">
        <v>71</v>
      </c>
      <c r="G57" s="94" t="s">
        <v>71</v>
      </c>
      <c r="H57" s="94"/>
      <c r="I57" s="34" t="s">
        <v>119</v>
      </c>
      <c r="J57" s="484">
        <f>J58</f>
        <v>99.305000000000007</v>
      </c>
      <c r="K57" s="484"/>
      <c r="L57" s="484">
        <f t="shared" ref="L57:P59" si="1">L58</f>
        <v>99.305000000000007</v>
      </c>
      <c r="M57" s="484">
        <f t="shared" si="1"/>
        <v>99.305000000000007</v>
      </c>
      <c r="N57" s="484">
        <f t="shared" si="1"/>
        <v>99.305000000000007</v>
      </c>
      <c r="O57" s="484">
        <f t="shared" si="1"/>
        <v>99.305000000000007</v>
      </c>
      <c r="P57" s="484">
        <f t="shared" si="1"/>
        <v>99.305000000000007</v>
      </c>
    </row>
    <row r="58" spans="2:16" ht="38.25" hidden="1" x14ac:dyDescent="0.2">
      <c r="B58" s="52" t="s">
        <v>126</v>
      </c>
      <c r="C58" s="9"/>
      <c r="D58" s="94" t="s">
        <v>69</v>
      </c>
      <c r="E58" s="94" t="s">
        <v>119</v>
      </c>
      <c r="F58" s="34" t="s">
        <v>125</v>
      </c>
      <c r="G58" s="79"/>
      <c r="H58" s="79"/>
      <c r="I58" s="94" t="s">
        <v>119</v>
      </c>
      <c r="J58" s="484">
        <f>J59</f>
        <v>99.305000000000007</v>
      </c>
      <c r="K58" s="484"/>
      <c r="L58" s="484">
        <f t="shared" si="1"/>
        <v>99.305000000000007</v>
      </c>
      <c r="M58" s="484">
        <f t="shared" si="1"/>
        <v>99.305000000000007</v>
      </c>
      <c r="N58" s="484">
        <f t="shared" si="1"/>
        <v>99.305000000000007</v>
      </c>
      <c r="O58" s="484">
        <f t="shared" si="1"/>
        <v>99.305000000000007</v>
      </c>
      <c r="P58" s="484">
        <f t="shared" si="1"/>
        <v>99.305000000000007</v>
      </c>
    </row>
    <row r="59" spans="2:16" ht="45.75" hidden="1" customHeight="1" x14ac:dyDescent="0.2">
      <c r="B59" s="218" t="s">
        <v>131</v>
      </c>
      <c r="C59" s="9"/>
      <c r="D59" s="88" t="s">
        <v>69</v>
      </c>
      <c r="E59" s="88" t="s">
        <v>119</v>
      </c>
      <c r="F59" s="9" t="s">
        <v>121</v>
      </c>
      <c r="G59" s="9"/>
      <c r="H59" s="9"/>
      <c r="I59" s="88" t="s">
        <v>119</v>
      </c>
      <c r="J59" s="481">
        <f>J60</f>
        <v>99.305000000000007</v>
      </c>
      <c r="K59" s="481"/>
      <c r="L59" s="481">
        <f t="shared" si="1"/>
        <v>99.305000000000007</v>
      </c>
      <c r="M59" s="481">
        <f t="shared" si="1"/>
        <v>99.305000000000007</v>
      </c>
      <c r="N59" s="481">
        <f t="shared" si="1"/>
        <v>99.305000000000007</v>
      </c>
      <c r="O59" s="481">
        <f t="shared" si="1"/>
        <v>99.305000000000007</v>
      </c>
      <c r="P59" s="481">
        <f t="shared" si="1"/>
        <v>99.305000000000007</v>
      </c>
    </row>
    <row r="60" spans="2:16" ht="13.9" hidden="1" customHeight="1" x14ac:dyDescent="0.2">
      <c r="B60" s="195" t="s">
        <v>123</v>
      </c>
      <c r="C60" s="9"/>
      <c r="D60" s="88" t="s">
        <v>69</v>
      </c>
      <c r="E60" s="88" t="s">
        <v>119</v>
      </c>
      <c r="F60" s="9" t="s">
        <v>121</v>
      </c>
      <c r="G60" s="9" t="s">
        <v>120</v>
      </c>
      <c r="H60" s="9"/>
      <c r="I60" s="88" t="s">
        <v>119</v>
      </c>
      <c r="J60" s="481">
        <v>99.305000000000007</v>
      </c>
      <c r="K60" s="481"/>
      <c r="L60" s="481">
        <v>99.305000000000007</v>
      </c>
      <c r="M60" s="481">
        <v>99.305000000000007</v>
      </c>
      <c r="N60" s="481">
        <v>99.305000000000007</v>
      </c>
      <c r="O60" s="481">
        <v>99.305000000000007</v>
      </c>
      <c r="P60" s="481">
        <v>99.305000000000007</v>
      </c>
    </row>
    <row r="61" spans="2:16" ht="15" hidden="1" x14ac:dyDescent="0.2">
      <c r="B61" s="221" t="s">
        <v>420</v>
      </c>
      <c r="C61" s="200"/>
      <c r="D61" s="220" t="s">
        <v>69</v>
      </c>
      <c r="E61" s="202" t="s">
        <v>417</v>
      </c>
      <c r="F61" s="9"/>
      <c r="G61" s="9"/>
      <c r="H61" s="9"/>
      <c r="I61" s="202" t="s">
        <v>417</v>
      </c>
      <c r="J61" s="481"/>
      <c r="K61" s="481"/>
      <c r="L61" s="481"/>
      <c r="M61" s="481"/>
      <c r="N61" s="481"/>
      <c r="O61" s="481"/>
      <c r="P61" s="481"/>
    </row>
    <row r="62" spans="2:16" ht="38.25" hidden="1" x14ac:dyDescent="0.2">
      <c r="B62" s="52" t="s">
        <v>25</v>
      </c>
      <c r="C62" s="9"/>
      <c r="D62" s="94" t="s">
        <v>69</v>
      </c>
      <c r="E62" s="34" t="s">
        <v>417</v>
      </c>
      <c r="F62" s="34" t="s">
        <v>24</v>
      </c>
      <c r="G62" s="9"/>
      <c r="H62" s="9"/>
      <c r="I62" s="34" t="s">
        <v>417</v>
      </c>
      <c r="J62" s="481"/>
      <c r="K62" s="481"/>
      <c r="L62" s="481"/>
      <c r="M62" s="481"/>
      <c r="N62" s="481"/>
      <c r="O62" s="481"/>
      <c r="P62" s="481"/>
    </row>
    <row r="63" spans="2:16" ht="25.5" hidden="1" x14ac:dyDescent="0.2">
      <c r="B63" s="219" t="s">
        <v>419</v>
      </c>
      <c r="C63" s="200"/>
      <c r="D63" s="88" t="s">
        <v>69</v>
      </c>
      <c r="E63" s="9" t="s">
        <v>417</v>
      </c>
      <c r="F63" s="9" t="s">
        <v>418</v>
      </c>
      <c r="G63" s="9"/>
      <c r="H63" s="9"/>
      <c r="I63" s="9" t="s">
        <v>417</v>
      </c>
      <c r="J63" s="481"/>
      <c r="K63" s="481"/>
      <c r="L63" s="481"/>
      <c r="M63" s="481"/>
      <c r="N63" s="481"/>
      <c r="O63" s="481"/>
      <c r="P63" s="481"/>
    </row>
    <row r="64" spans="2:16" hidden="1" x14ac:dyDescent="0.2">
      <c r="B64" s="52" t="s">
        <v>68</v>
      </c>
      <c r="C64" s="9"/>
      <c r="D64" s="94" t="s">
        <v>69</v>
      </c>
      <c r="E64" s="34" t="s">
        <v>66</v>
      </c>
      <c r="F64" s="94" t="s">
        <v>71</v>
      </c>
      <c r="G64" s="94" t="s">
        <v>71</v>
      </c>
      <c r="H64" s="94"/>
      <c r="I64" s="34" t="s">
        <v>66</v>
      </c>
      <c r="J64" s="483">
        <f>J65</f>
        <v>2000</v>
      </c>
      <c r="K64" s="483"/>
      <c r="L64" s="483">
        <f t="shared" ref="L64:P66" si="2">L65</f>
        <v>2000</v>
      </c>
      <c r="M64" s="483">
        <f t="shared" si="2"/>
        <v>2000</v>
      </c>
      <c r="N64" s="483">
        <f t="shared" si="2"/>
        <v>2000</v>
      </c>
      <c r="O64" s="483">
        <f t="shared" si="2"/>
        <v>2000</v>
      </c>
      <c r="P64" s="483">
        <f t="shared" si="2"/>
        <v>2000</v>
      </c>
    </row>
    <row r="65" spans="2:24" s="83" customFormat="1" ht="38.25" hidden="1" x14ac:dyDescent="0.2">
      <c r="B65" s="52" t="s">
        <v>25</v>
      </c>
      <c r="C65" s="9"/>
      <c r="D65" s="94" t="s">
        <v>69</v>
      </c>
      <c r="E65" s="34" t="s">
        <v>66</v>
      </c>
      <c r="F65" s="94">
        <v>9900000</v>
      </c>
      <c r="G65" s="94"/>
      <c r="H65" s="94"/>
      <c r="I65" s="34" t="s">
        <v>66</v>
      </c>
      <c r="J65" s="480">
        <f>J66</f>
        <v>2000</v>
      </c>
      <c r="K65" s="480"/>
      <c r="L65" s="480">
        <f t="shared" si="2"/>
        <v>2000</v>
      </c>
      <c r="M65" s="480">
        <f t="shared" si="2"/>
        <v>2000</v>
      </c>
      <c r="N65" s="480">
        <f t="shared" si="2"/>
        <v>2000</v>
      </c>
      <c r="O65" s="480">
        <f t="shared" si="2"/>
        <v>2000</v>
      </c>
      <c r="P65" s="480">
        <f t="shared" si="2"/>
        <v>2000</v>
      </c>
      <c r="Q65" s="84"/>
      <c r="R65" s="84"/>
      <c r="S65" s="84"/>
      <c r="T65" s="84"/>
      <c r="U65" s="84"/>
      <c r="V65" s="84"/>
      <c r="W65" s="84"/>
      <c r="X65" s="84"/>
    </row>
    <row r="66" spans="2:24" ht="25.5" hidden="1" x14ac:dyDescent="0.2">
      <c r="B66" s="49" t="s">
        <v>72</v>
      </c>
      <c r="C66" s="9"/>
      <c r="D66" s="88" t="s">
        <v>69</v>
      </c>
      <c r="E66" s="9" t="s">
        <v>66</v>
      </c>
      <c r="F66" s="9" t="s">
        <v>416</v>
      </c>
      <c r="G66" s="88" t="s">
        <v>71</v>
      </c>
      <c r="H66" s="88"/>
      <c r="I66" s="9" t="s">
        <v>66</v>
      </c>
      <c r="J66" s="480">
        <f>J67</f>
        <v>2000</v>
      </c>
      <c r="K66" s="480"/>
      <c r="L66" s="480">
        <f t="shared" si="2"/>
        <v>2000</v>
      </c>
      <c r="M66" s="480">
        <f t="shared" si="2"/>
        <v>2000</v>
      </c>
      <c r="N66" s="480">
        <f t="shared" si="2"/>
        <v>2000</v>
      </c>
      <c r="O66" s="480">
        <f t="shared" si="2"/>
        <v>2000</v>
      </c>
      <c r="P66" s="480">
        <f t="shared" si="2"/>
        <v>2000</v>
      </c>
    </row>
    <row r="67" spans="2:24" hidden="1" x14ac:dyDescent="0.2">
      <c r="B67" s="195" t="s">
        <v>70</v>
      </c>
      <c r="C67" s="9"/>
      <c r="D67" s="88" t="s">
        <v>69</v>
      </c>
      <c r="E67" s="9" t="s">
        <v>66</v>
      </c>
      <c r="F67" s="9" t="s">
        <v>416</v>
      </c>
      <c r="G67" s="88">
        <v>870</v>
      </c>
      <c r="H67" s="88"/>
      <c r="I67" s="9" t="s">
        <v>66</v>
      </c>
      <c r="J67" s="480">
        <v>2000</v>
      </c>
      <c r="K67" s="480"/>
      <c r="L67" s="480">
        <v>2000</v>
      </c>
      <c r="M67" s="480">
        <v>2000</v>
      </c>
      <c r="N67" s="480">
        <v>2000</v>
      </c>
      <c r="O67" s="480">
        <v>2000</v>
      </c>
      <c r="P67" s="480">
        <v>2000</v>
      </c>
    </row>
    <row r="68" spans="2:24" hidden="1" x14ac:dyDescent="0.2">
      <c r="B68" s="52" t="s">
        <v>93</v>
      </c>
      <c r="C68" s="88"/>
      <c r="D68" s="94" t="s">
        <v>69</v>
      </c>
      <c r="E68" s="34" t="s">
        <v>90</v>
      </c>
      <c r="F68" s="34"/>
      <c r="G68" s="94"/>
      <c r="H68" s="94"/>
      <c r="I68" s="34" t="s">
        <v>90</v>
      </c>
      <c r="J68" s="477">
        <f>J69</f>
        <v>108</v>
      </c>
      <c r="K68" s="477"/>
      <c r="L68" s="477">
        <f t="shared" ref="L68:P69" si="3">L69</f>
        <v>108</v>
      </c>
      <c r="M68" s="477">
        <f t="shared" si="3"/>
        <v>108</v>
      </c>
      <c r="N68" s="477">
        <f t="shared" si="3"/>
        <v>108</v>
      </c>
      <c r="O68" s="477">
        <f t="shared" si="3"/>
        <v>108</v>
      </c>
      <c r="P68" s="477">
        <f t="shared" si="3"/>
        <v>108</v>
      </c>
    </row>
    <row r="69" spans="2:24" ht="25.5" hidden="1" x14ac:dyDescent="0.2">
      <c r="B69" s="52" t="s">
        <v>102</v>
      </c>
      <c r="C69" s="34"/>
      <c r="D69" s="34" t="s">
        <v>69</v>
      </c>
      <c r="E69" s="34" t="s">
        <v>90</v>
      </c>
      <c r="F69" s="34" t="s">
        <v>415</v>
      </c>
      <c r="G69" s="34"/>
      <c r="H69" s="34"/>
      <c r="I69" s="34" t="s">
        <v>90</v>
      </c>
      <c r="J69" s="484">
        <f>J70</f>
        <v>108</v>
      </c>
      <c r="K69" s="484"/>
      <c r="L69" s="484">
        <f t="shared" si="3"/>
        <v>108</v>
      </c>
      <c r="M69" s="484">
        <f t="shared" si="3"/>
        <v>108</v>
      </c>
      <c r="N69" s="484">
        <f t="shared" si="3"/>
        <v>108</v>
      </c>
      <c r="O69" s="484">
        <f t="shared" si="3"/>
        <v>108</v>
      </c>
      <c r="P69" s="484">
        <f t="shared" si="3"/>
        <v>108</v>
      </c>
    </row>
    <row r="70" spans="2:24" hidden="1" x14ac:dyDescent="0.2">
      <c r="B70" s="76" t="s">
        <v>414</v>
      </c>
      <c r="C70" s="34"/>
      <c r="D70" s="9" t="s">
        <v>69</v>
      </c>
      <c r="E70" s="9" t="s">
        <v>90</v>
      </c>
      <c r="F70" s="9" t="s">
        <v>96</v>
      </c>
      <c r="G70" s="34"/>
      <c r="H70" s="34"/>
      <c r="I70" s="9" t="s">
        <v>90</v>
      </c>
      <c r="J70" s="482">
        <f>J71+J72</f>
        <v>108</v>
      </c>
      <c r="K70" s="482"/>
      <c r="L70" s="482">
        <f>L71+L72</f>
        <v>108</v>
      </c>
      <c r="M70" s="482">
        <f>M71+M72</f>
        <v>108</v>
      </c>
      <c r="N70" s="482">
        <f>N71+N72</f>
        <v>108</v>
      </c>
      <c r="O70" s="482">
        <f>O71+O72</f>
        <v>108</v>
      </c>
      <c r="P70" s="482">
        <f>P71+P72</f>
        <v>108</v>
      </c>
    </row>
    <row r="71" spans="2:24" hidden="1" x14ac:dyDescent="0.2">
      <c r="B71" s="195" t="s">
        <v>16</v>
      </c>
      <c r="C71" s="34"/>
      <c r="D71" s="9" t="s">
        <v>69</v>
      </c>
      <c r="E71" s="9" t="s">
        <v>90</v>
      </c>
      <c r="F71" s="9" t="s">
        <v>96</v>
      </c>
      <c r="G71" s="9" t="s">
        <v>1</v>
      </c>
      <c r="H71" s="9"/>
      <c r="I71" s="9" t="s">
        <v>90</v>
      </c>
      <c r="J71" s="482">
        <v>105</v>
      </c>
      <c r="K71" s="482"/>
      <c r="L71" s="482">
        <v>105</v>
      </c>
      <c r="M71" s="482">
        <v>105</v>
      </c>
      <c r="N71" s="482">
        <v>105</v>
      </c>
      <c r="O71" s="482">
        <v>105</v>
      </c>
      <c r="P71" s="482">
        <v>105</v>
      </c>
    </row>
    <row r="72" spans="2:24" hidden="1" x14ac:dyDescent="0.2">
      <c r="B72" s="195" t="s">
        <v>94</v>
      </c>
      <c r="C72" s="34"/>
      <c r="D72" s="9" t="s">
        <v>69</v>
      </c>
      <c r="E72" s="9" t="s">
        <v>90</v>
      </c>
      <c r="F72" s="9" t="s">
        <v>96</v>
      </c>
      <c r="G72" s="9" t="s">
        <v>91</v>
      </c>
      <c r="H72" s="9"/>
      <c r="I72" s="9" t="s">
        <v>90</v>
      </c>
      <c r="J72" s="482">
        <v>3</v>
      </c>
      <c r="K72" s="482"/>
      <c r="L72" s="482">
        <v>3</v>
      </c>
      <c r="M72" s="482">
        <v>3</v>
      </c>
      <c r="N72" s="482">
        <v>3</v>
      </c>
      <c r="O72" s="482">
        <v>3</v>
      </c>
      <c r="P72" s="482">
        <v>3</v>
      </c>
    </row>
    <row r="73" spans="2:24" ht="14.25" hidden="1" x14ac:dyDescent="0.2">
      <c r="B73" s="213" t="s">
        <v>413</v>
      </c>
      <c r="C73" s="202"/>
      <c r="D73" s="202" t="s">
        <v>410</v>
      </c>
      <c r="E73" s="202"/>
      <c r="F73" s="202"/>
      <c r="G73" s="202"/>
      <c r="H73" s="202"/>
      <c r="I73" s="202"/>
      <c r="J73" s="486">
        <f>J74</f>
        <v>605.88300000000004</v>
      </c>
      <c r="K73" s="486"/>
      <c r="L73" s="486">
        <f t="shared" ref="L73:P74" si="4">L74</f>
        <v>605.88300000000004</v>
      </c>
      <c r="M73" s="486">
        <f t="shared" si="4"/>
        <v>605.88300000000004</v>
      </c>
      <c r="N73" s="486">
        <f t="shared" si="4"/>
        <v>605.88300000000004</v>
      </c>
      <c r="O73" s="486">
        <f t="shared" si="4"/>
        <v>605.88300000000004</v>
      </c>
      <c r="P73" s="486">
        <f t="shared" si="4"/>
        <v>605.88300000000004</v>
      </c>
    </row>
    <row r="74" spans="2:24" hidden="1" x14ac:dyDescent="0.2">
      <c r="B74" s="52" t="s">
        <v>6</v>
      </c>
      <c r="C74" s="34"/>
      <c r="D74" s="34" t="s">
        <v>410</v>
      </c>
      <c r="E74" s="34" t="s">
        <v>0</v>
      </c>
      <c r="F74" s="34"/>
      <c r="G74" s="34"/>
      <c r="H74" s="34"/>
      <c r="I74" s="34" t="s">
        <v>0</v>
      </c>
      <c r="J74" s="482">
        <f>J75</f>
        <v>605.88300000000004</v>
      </c>
      <c r="K74" s="482"/>
      <c r="L74" s="482">
        <f t="shared" si="4"/>
        <v>605.88300000000004</v>
      </c>
      <c r="M74" s="482">
        <f t="shared" si="4"/>
        <v>605.88300000000004</v>
      </c>
      <c r="N74" s="482">
        <f t="shared" si="4"/>
        <v>605.88300000000004</v>
      </c>
      <c r="O74" s="482">
        <f t="shared" si="4"/>
        <v>605.88300000000004</v>
      </c>
      <c r="P74" s="482">
        <f t="shared" si="4"/>
        <v>605.88300000000004</v>
      </c>
    </row>
    <row r="75" spans="2:24" ht="25.5" hidden="1" x14ac:dyDescent="0.2">
      <c r="B75" s="218" t="s">
        <v>412</v>
      </c>
      <c r="C75" s="9"/>
      <c r="D75" s="9" t="s">
        <v>410</v>
      </c>
      <c r="E75" s="9" t="s">
        <v>0</v>
      </c>
      <c r="F75" s="10" t="s">
        <v>409</v>
      </c>
      <c r="G75" s="9"/>
      <c r="H75" s="9"/>
      <c r="I75" s="9" t="s">
        <v>0</v>
      </c>
      <c r="J75" s="482">
        <f>J76+J77</f>
        <v>605.88300000000004</v>
      </c>
      <c r="K75" s="482"/>
      <c r="L75" s="482">
        <f>L76+L77</f>
        <v>605.88300000000004</v>
      </c>
      <c r="M75" s="482">
        <f>M76+M77</f>
        <v>605.88300000000004</v>
      </c>
      <c r="N75" s="482">
        <f>N76+N77</f>
        <v>605.88300000000004</v>
      </c>
      <c r="O75" s="482">
        <f>O76+O77</f>
        <v>605.88300000000004</v>
      </c>
      <c r="P75" s="482">
        <f>P76+P77</f>
        <v>605.88300000000004</v>
      </c>
    </row>
    <row r="76" spans="2:24" hidden="1" x14ac:dyDescent="0.2">
      <c r="B76" s="16" t="s">
        <v>411</v>
      </c>
      <c r="C76" s="9"/>
      <c r="D76" s="9" t="s">
        <v>410</v>
      </c>
      <c r="E76" s="9" t="s">
        <v>0</v>
      </c>
      <c r="F76" s="10" t="s">
        <v>409</v>
      </c>
      <c r="G76" s="9" t="s">
        <v>5</v>
      </c>
      <c r="H76" s="9"/>
      <c r="I76" s="9" t="s">
        <v>0</v>
      </c>
      <c r="J76" s="482">
        <v>555.32000000000005</v>
      </c>
      <c r="K76" s="482"/>
      <c r="L76" s="482">
        <v>555.32000000000005</v>
      </c>
      <c r="M76" s="482">
        <v>555.32000000000005</v>
      </c>
      <c r="N76" s="482">
        <v>555.32000000000005</v>
      </c>
      <c r="O76" s="482">
        <v>555.32000000000005</v>
      </c>
      <c r="P76" s="482">
        <v>555.32000000000005</v>
      </c>
    </row>
    <row r="77" spans="2:24" hidden="1" x14ac:dyDescent="0.2">
      <c r="B77" s="195" t="s">
        <v>16</v>
      </c>
      <c r="C77" s="9"/>
      <c r="D77" s="9" t="s">
        <v>410</v>
      </c>
      <c r="E77" s="9" t="s">
        <v>0</v>
      </c>
      <c r="F77" s="10" t="s">
        <v>409</v>
      </c>
      <c r="G77" s="9" t="s">
        <v>1</v>
      </c>
      <c r="H77" s="9"/>
      <c r="I77" s="9" t="s">
        <v>0</v>
      </c>
      <c r="J77" s="482">
        <v>50.563000000000002</v>
      </c>
      <c r="K77" s="482"/>
      <c r="L77" s="482">
        <v>50.563000000000002</v>
      </c>
      <c r="M77" s="482">
        <v>50.563000000000002</v>
      </c>
      <c r="N77" s="482">
        <v>50.563000000000002</v>
      </c>
      <c r="O77" s="482">
        <v>50.563000000000002</v>
      </c>
      <c r="P77" s="482">
        <v>50.563000000000002</v>
      </c>
    </row>
    <row r="78" spans="2:24" ht="32.25" hidden="1" customHeight="1" x14ac:dyDescent="0.2">
      <c r="B78" s="194" t="s">
        <v>408</v>
      </c>
      <c r="C78" s="193"/>
      <c r="D78" s="193" t="s">
        <v>168</v>
      </c>
      <c r="E78" s="193"/>
      <c r="F78" s="193"/>
      <c r="G78" s="193"/>
      <c r="H78" s="193"/>
      <c r="I78" s="193"/>
      <c r="J78" s="487">
        <f>J79</f>
        <v>1397</v>
      </c>
      <c r="K78" s="487"/>
      <c r="L78" s="487">
        <f t="shared" ref="L78:P79" si="5">L79</f>
        <v>1182</v>
      </c>
      <c r="M78" s="487">
        <f t="shared" si="5"/>
        <v>1022</v>
      </c>
      <c r="N78" s="487">
        <f t="shared" si="5"/>
        <v>1397</v>
      </c>
      <c r="O78" s="487">
        <f t="shared" si="5"/>
        <v>1397</v>
      </c>
      <c r="P78" s="487">
        <f t="shared" si="5"/>
        <v>1397</v>
      </c>
    </row>
    <row r="79" spans="2:24" ht="25.5" hidden="1" x14ac:dyDescent="0.2">
      <c r="B79" s="52" t="s">
        <v>221</v>
      </c>
      <c r="C79" s="9"/>
      <c r="D79" s="34" t="s">
        <v>168</v>
      </c>
      <c r="E79" s="34" t="s">
        <v>166</v>
      </c>
      <c r="F79" s="9"/>
      <c r="G79" s="9"/>
      <c r="H79" s="9"/>
      <c r="I79" s="34" t="s">
        <v>166</v>
      </c>
      <c r="J79" s="480">
        <f>J80</f>
        <v>1397</v>
      </c>
      <c r="K79" s="480"/>
      <c r="L79" s="480">
        <f t="shared" si="5"/>
        <v>1182</v>
      </c>
      <c r="M79" s="480">
        <f t="shared" si="5"/>
        <v>1022</v>
      </c>
      <c r="N79" s="480">
        <f t="shared" si="5"/>
        <v>1397</v>
      </c>
      <c r="O79" s="480">
        <f t="shared" si="5"/>
        <v>1397</v>
      </c>
      <c r="P79" s="480">
        <f t="shared" si="5"/>
        <v>1397</v>
      </c>
    </row>
    <row r="80" spans="2:24" ht="39.6" hidden="1" customHeight="1" x14ac:dyDescent="0.2">
      <c r="B80" s="52" t="s">
        <v>407</v>
      </c>
      <c r="C80" s="34"/>
      <c r="D80" s="34" t="s">
        <v>168</v>
      </c>
      <c r="E80" s="34" t="s">
        <v>166</v>
      </c>
      <c r="F80" s="34" t="s">
        <v>406</v>
      </c>
      <c r="G80" s="131"/>
      <c r="H80" s="131"/>
      <c r="I80" s="34" t="s">
        <v>166</v>
      </c>
      <c r="J80" s="51">
        <f>J81+J86</f>
        <v>1397</v>
      </c>
      <c r="K80" s="51"/>
      <c r="L80" s="51">
        <f>L81+L86</f>
        <v>1182</v>
      </c>
      <c r="M80" s="51">
        <f>M81+M86</f>
        <v>1022</v>
      </c>
      <c r="N80" s="51">
        <f>N81+N86</f>
        <v>1397</v>
      </c>
      <c r="O80" s="51">
        <f>O81+O86</f>
        <v>1397</v>
      </c>
      <c r="P80" s="51">
        <f>P81+P86</f>
        <v>1397</v>
      </c>
    </row>
    <row r="81" spans="2:24" ht="102" hidden="1" x14ac:dyDescent="0.2">
      <c r="B81" s="157" t="s">
        <v>754</v>
      </c>
      <c r="C81" s="9"/>
      <c r="D81" s="9" t="s">
        <v>168</v>
      </c>
      <c r="E81" s="9" t="s">
        <v>166</v>
      </c>
      <c r="F81" s="34" t="s">
        <v>405</v>
      </c>
      <c r="G81" s="88"/>
      <c r="H81" s="88"/>
      <c r="I81" s="9" t="s">
        <v>166</v>
      </c>
      <c r="J81" s="482">
        <f>J82+J84</f>
        <v>711</v>
      </c>
      <c r="K81" s="482"/>
      <c r="L81" s="482">
        <f>L82+L84</f>
        <v>496</v>
      </c>
      <c r="M81" s="482">
        <f>M82+M84</f>
        <v>336</v>
      </c>
      <c r="N81" s="482">
        <f>N82+N84</f>
        <v>711</v>
      </c>
      <c r="O81" s="482">
        <f>O82+O84</f>
        <v>711</v>
      </c>
      <c r="P81" s="482">
        <f>P82+P84</f>
        <v>711</v>
      </c>
    </row>
    <row r="82" spans="2:24" ht="89.25" hidden="1" x14ac:dyDescent="0.2">
      <c r="B82" s="49" t="s">
        <v>755</v>
      </c>
      <c r="C82" s="9"/>
      <c r="D82" s="9" t="s">
        <v>168</v>
      </c>
      <c r="E82" s="9" t="s">
        <v>166</v>
      </c>
      <c r="F82" s="34" t="s">
        <v>401</v>
      </c>
      <c r="G82" s="88"/>
      <c r="H82" s="88"/>
      <c r="I82" s="9" t="s">
        <v>166</v>
      </c>
      <c r="J82" s="482">
        <f>J83</f>
        <v>426</v>
      </c>
      <c r="K82" s="482"/>
      <c r="L82" s="482">
        <f>L83</f>
        <v>296</v>
      </c>
      <c r="M82" s="482">
        <f>M83</f>
        <v>136</v>
      </c>
      <c r="N82" s="482">
        <f>N83</f>
        <v>426</v>
      </c>
      <c r="O82" s="482">
        <f>O83</f>
        <v>426</v>
      </c>
      <c r="P82" s="482">
        <f>P83</f>
        <v>426</v>
      </c>
    </row>
    <row r="83" spans="2:24" hidden="1" x14ac:dyDescent="0.2">
      <c r="B83" s="195" t="s">
        <v>16</v>
      </c>
      <c r="C83" s="9"/>
      <c r="D83" s="9" t="s">
        <v>168</v>
      </c>
      <c r="E83" s="9" t="s">
        <v>166</v>
      </c>
      <c r="F83" s="9" t="s">
        <v>401</v>
      </c>
      <c r="G83" s="88">
        <v>240</v>
      </c>
      <c r="H83" s="88"/>
      <c r="I83" s="9" t="s">
        <v>166</v>
      </c>
      <c r="J83" s="482">
        <v>426</v>
      </c>
      <c r="K83" s="482"/>
      <c r="L83" s="482">
        <v>296</v>
      </c>
      <c r="M83" s="482">
        <v>136</v>
      </c>
      <c r="N83" s="482">
        <v>426</v>
      </c>
      <c r="O83" s="482">
        <v>426</v>
      </c>
      <c r="P83" s="482">
        <v>426</v>
      </c>
    </row>
    <row r="84" spans="2:24" ht="76.5" hidden="1" x14ac:dyDescent="0.2">
      <c r="B84" s="49" t="s">
        <v>756</v>
      </c>
      <c r="C84" s="9"/>
      <c r="D84" s="9" t="s">
        <v>168</v>
      </c>
      <c r="E84" s="9" t="s">
        <v>166</v>
      </c>
      <c r="F84" s="34" t="s">
        <v>402</v>
      </c>
      <c r="G84" s="88"/>
      <c r="H84" s="88"/>
      <c r="I84" s="9" t="s">
        <v>166</v>
      </c>
      <c r="J84" s="482">
        <f>J85</f>
        <v>285</v>
      </c>
      <c r="K84" s="482"/>
      <c r="L84" s="482">
        <f>L85</f>
        <v>200</v>
      </c>
      <c r="M84" s="482">
        <f>M85</f>
        <v>200</v>
      </c>
      <c r="N84" s="482">
        <f>N85</f>
        <v>285</v>
      </c>
      <c r="O84" s="482">
        <f>O85</f>
        <v>285</v>
      </c>
      <c r="P84" s="482">
        <f>P85</f>
        <v>285</v>
      </c>
    </row>
    <row r="85" spans="2:24" hidden="1" x14ac:dyDescent="0.2">
      <c r="B85" s="195" t="s">
        <v>16</v>
      </c>
      <c r="C85" s="9"/>
      <c r="D85" s="9" t="s">
        <v>168</v>
      </c>
      <c r="E85" s="9" t="s">
        <v>166</v>
      </c>
      <c r="F85" s="9" t="s">
        <v>401</v>
      </c>
      <c r="G85" s="88">
        <v>240</v>
      </c>
      <c r="H85" s="88"/>
      <c r="I85" s="9" t="s">
        <v>166</v>
      </c>
      <c r="J85" s="482">
        <v>285</v>
      </c>
      <c r="K85" s="482"/>
      <c r="L85" s="482">
        <v>200</v>
      </c>
      <c r="M85" s="482">
        <v>200</v>
      </c>
      <c r="N85" s="482">
        <v>285</v>
      </c>
      <c r="O85" s="482">
        <v>285</v>
      </c>
      <c r="P85" s="482">
        <v>285</v>
      </c>
    </row>
    <row r="86" spans="2:24" ht="89.25" hidden="1" x14ac:dyDescent="0.2">
      <c r="B86" s="157" t="s">
        <v>757</v>
      </c>
      <c r="C86" s="34"/>
      <c r="D86" s="9" t="s">
        <v>168</v>
      </c>
      <c r="E86" s="9" t="s">
        <v>166</v>
      </c>
      <c r="F86" s="34" t="s">
        <v>400</v>
      </c>
      <c r="G86" s="34"/>
      <c r="H86" s="34"/>
      <c r="I86" s="9" t="s">
        <v>166</v>
      </c>
      <c r="J86" s="484">
        <f>J87</f>
        <v>686</v>
      </c>
      <c r="K86" s="484"/>
      <c r="L86" s="484">
        <f>L87</f>
        <v>686</v>
      </c>
      <c r="M86" s="484">
        <f>M87</f>
        <v>686</v>
      </c>
      <c r="N86" s="484">
        <f>N87</f>
        <v>686</v>
      </c>
      <c r="O86" s="484">
        <f>O87</f>
        <v>686</v>
      </c>
      <c r="P86" s="484">
        <f>P87</f>
        <v>686</v>
      </c>
    </row>
    <row r="87" spans="2:24" ht="102" hidden="1" x14ac:dyDescent="0.2">
      <c r="B87" s="49" t="s">
        <v>758</v>
      </c>
      <c r="C87" s="34"/>
      <c r="D87" s="9" t="s">
        <v>168</v>
      </c>
      <c r="E87" s="9" t="s">
        <v>166</v>
      </c>
      <c r="F87" s="9" t="s">
        <v>398</v>
      </c>
      <c r="G87" s="34"/>
      <c r="H87" s="34"/>
      <c r="I87" s="9" t="s">
        <v>166</v>
      </c>
      <c r="J87" s="482">
        <f>J89</f>
        <v>686</v>
      </c>
      <c r="K87" s="482"/>
      <c r="L87" s="482">
        <f>L89</f>
        <v>686</v>
      </c>
      <c r="M87" s="482">
        <f>M89</f>
        <v>686</v>
      </c>
      <c r="N87" s="482">
        <f>N89</f>
        <v>686</v>
      </c>
      <c r="O87" s="482">
        <f>O89</f>
        <v>686</v>
      </c>
      <c r="P87" s="482">
        <f>P89</f>
        <v>686</v>
      </c>
    </row>
    <row r="88" spans="2:24" ht="40.5" hidden="1" customHeight="1" x14ac:dyDescent="0.2">
      <c r="B88" s="42" t="s">
        <v>223</v>
      </c>
      <c r="C88" s="160"/>
      <c r="D88" s="31" t="s">
        <v>168</v>
      </c>
      <c r="E88" s="31" t="s">
        <v>166</v>
      </c>
      <c r="F88" s="31" t="s">
        <v>222</v>
      </c>
      <c r="G88" s="161"/>
      <c r="H88" s="161"/>
      <c r="I88" s="31" t="s">
        <v>166</v>
      </c>
      <c r="J88" s="488"/>
      <c r="K88" s="488"/>
      <c r="L88" s="488"/>
      <c r="M88" s="488"/>
      <c r="N88" s="488"/>
      <c r="O88" s="488"/>
      <c r="P88" s="488"/>
    </row>
    <row r="89" spans="2:24" ht="17.45" hidden="1" customHeight="1" x14ac:dyDescent="0.2">
      <c r="B89" s="195" t="s">
        <v>16</v>
      </c>
      <c r="C89" s="160"/>
      <c r="D89" s="9" t="s">
        <v>168</v>
      </c>
      <c r="E89" s="9" t="s">
        <v>166</v>
      </c>
      <c r="F89" s="9" t="s">
        <v>398</v>
      </c>
      <c r="G89" s="33" t="s">
        <v>1</v>
      </c>
      <c r="H89" s="33"/>
      <c r="I89" s="9" t="s">
        <v>166</v>
      </c>
      <c r="J89" s="482">
        <v>686</v>
      </c>
      <c r="K89" s="488"/>
      <c r="L89" s="482">
        <v>686</v>
      </c>
      <c r="M89" s="482">
        <v>686</v>
      </c>
      <c r="N89" s="482">
        <v>686</v>
      </c>
      <c r="O89" s="482">
        <v>686</v>
      </c>
      <c r="P89" s="482">
        <v>686</v>
      </c>
    </row>
    <row r="90" spans="2:24" ht="44.25" hidden="1" customHeight="1" x14ac:dyDescent="0.2">
      <c r="B90" s="52" t="s">
        <v>171</v>
      </c>
      <c r="C90" s="9"/>
      <c r="D90" s="34" t="s">
        <v>168</v>
      </c>
      <c r="E90" s="34" t="s">
        <v>166</v>
      </c>
      <c r="F90" s="34" t="s">
        <v>170</v>
      </c>
      <c r="G90" s="131"/>
      <c r="H90" s="131"/>
      <c r="I90" s="34" t="s">
        <v>166</v>
      </c>
      <c r="J90" s="131"/>
      <c r="K90" s="131"/>
      <c r="L90" s="1"/>
      <c r="M90" s="24"/>
      <c r="N90" s="131"/>
      <c r="O90" s="131"/>
      <c r="P90" s="131"/>
    </row>
    <row r="91" spans="2:24" ht="38.25" hidden="1" x14ac:dyDescent="0.2">
      <c r="B91" s="49" t="s">
        <v>169</v>
      </c>
      <c r="C91" s="9"/>
      <c r="D91" s="9" t="s">
        <v>168</v>
      </c>
      <c r="E91" s="9" t="s">
        <v>166</v>
      </c>
      <c r="F91" s="9" t="s">
        <v>167</v>
      </c>
      <c r="G91" s="88"/>
      <c r="H91" s="88"/>
      <c r="I91" s="9" t="s">
        <v>166</v>
      </c>
      <c r="J91" s="482"/>
      <c r="K91" s="482"/>
      <c r="L91" s="482"/>
      <c r="M91" s="482"/>
      <c r="N91" s="482"/>
      <c r="O91" s="482"/>
      <c r="P91" s="482"/>
    </row>
    <row r="92" spans="2:24" s="83" customFormat="1" ht="15" hidden="1" x14ac:dyDescent="0.2">
      <c r="B92" s="194" t="s">
        <v>397</v>
      </c>
      <c r="C92" s="193"/>
      <c r="D92" s="193" t="s">
        <v>52</v>
      </c>
      <c r="E92" s="193" t="s">
        <v>106</v>
      </c>
      <c r="F92" s="193" t="s">
        <v>106</v>
      </c>
      <c r="G92" s="193" t="s">
        <v>106</v>
      </c>
      <c r="H92" s="193"/>
      <c r="I92" s="193" t="s">
        <v>106</v>
      </c>
      <c r="J92" s="489">
        <f>J93+J102</f>
        <v>18097.09</v>
      </c>
      <c r="K92" s="490"/>
      <c r="L92" s="489">
        <f>L93+L102</f>
        <v>11814.485000000001</v>
      </c>
      <c r="M92" s="489">
        <f>M93+M102</f>
        <v>14413.347</v>
      </c>
      <c r="N92" s="489">
        <f>N93+N102</f>
        <v>18097.09</v>
      </c>
      <c r="O92" s="489">
        <f>O93+O102</f>
        <v>18097.09</v>
      </c>
      <c r="P92" s="489">
        <f>P93+P102</f>
        <v>18097.09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idden="1" x14ac:dyDescent="0.2">
      <c r="B93" s="126" t="s">
        <v>60</v>
      </c>
      <c r="C93" s="89"/>
      <c r="D93" s="89" t="s">
        <v>52</v>
      </c>
      <c r="E93" s="89" t="s">
        <v>58</v>
      </c>
      <c r="F93" s="89"/>
      <c r="G93" s="89"/>
      <c r="H93" s="89"/>
      <c r="I93" s="89" t="s">
        <v>58</v>
      </c>
      <c r="J93" s="483">
        <f>J94</f>
        <v>17447.29</v>
      </c>
      <c r="K93" s="482"/>
      <c r="L93" s="483">
        <f>L94</f>
        <v>11444.685000000001</v>
      </c>
      <c r="M93" s="483">
        <f>M94</f>
        <v>14038.547</v>
      </c>
      <c r="N93" s="483">
        <f>N94</f>
        <v>17447.29</v>
      </c>
      <c r="O93" s="483">
        <f>O94</f>
        <v>17447.29</v>
      </c>
      <c r="P93" s="483">
        <f>P94</f>
        <v>17447.29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38.25" hidden="1" customHeight="1" x14ac:dyDescent="0.2">
      <c r="B94" s="52" t="s">
        <v>396</v>
      </c>
      <c r="C94" s="89"/>
      <c r="D94" s="89" t="s">
        <v>52</v>
      </c>
      <c r="E94" s="89" t="s">
        <v>58</v>
      </c>
      <c r="F94" s="89" t="s">
        <v>395</v>
      </c>
      <c r="G94" s="131"/>
      <c r="H94" s="131"/>
      <c r="I94" s="89" t="s">
        <v>58</v>
      </c>
      <c r="J94" s="51">
        <f>J95+J99</f>
        <v>17447.29</v>
      </c>
      <c r="K94" s="158"/>
      <c r="L94" s="51">
        <f>L95+L99</f>
        <v>11444.685000000001</v>
      </c>
      <c r="M94" s="51">
        <f>M95+M99</f>
        <v>14038.547</v>
      </c>
      <c r="N94" s="51">
        <f>N95+N99</f>
        <v>17447.29</v>
      </c>
      <c r="O94" s="51">
        <f>O95+O99</f>
        <v>17447.29</v>
      </c>
      <c r="P94" s="51">
        <f>P95+P99</f>
        <v>17447.29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63.75" hidden="1" x14ac:dyDescent="0.2">
      <c r="B95" s="157" t="s">
        <v>759</v>
      </c>
      <c r="C95" s="33"/>
      <c r="D95" s="33" t="s">
        <v>52</v>
      </c>
      <c r="E95" s="33" t="s">
        <v>58</v>
      </c>
      <c r="F95" s="89" t="s">
        <v>393</v>
      </c>
      <c r="G95" s="89"/>
      <c r="H95" s="89"/>
      <c r="I95" s="33" t="s">
        <v>58</v>
      </c>
      <c r="J95" s="483">
        <f>J96</f>
        <v>16806.29</v>
      </c>
      <c r="K95" s="484"/>
      <c r="L95" s="484">
        <f t="shared" ref="L95:P96" si="6">L96</f>
        <v>10777.685000000001</v>
      </c>
      <c r="M95" s="483">
        <f t="shared" si="6"/>
        <v>13305.547</v>
      </c>
      <c r="N95" s="483">
        <f t="shared" si="6"/>
        <v>16806.29</v>
      </c>
      <c r="O95" s="483">
        <f t="shared" si="6"/>
        <v>16806.29</v>
      </c>
      <c r="P95" s="483">
        <f t="shared" si="6"/>
        <v>16806.29</v>
      </c>
      <c r="Q95" s="84"/>
      <c r="R95" s="84"/>
      <c r="S95" s="84"/>
      <c r="T95" s="84"/>
      <c r="U95" s="84"/>
      <c r="V95" s="84"/>
      <c r="W95" s="84"/>
      <c r="X95" s="84"/>
    </row>
    <row r="96" spans="2:24" s="83" customFormat="1" ht="76.5" hidden="1" x14ac:dyDescent="0.2">
      <c r="B96" s="90" t="s">
        <v>760</v>
      </c>
      <c r="C96" s="33"/>
      <c r="D96" s="33" t="s">
        <v>52</v>
      </c>
      <c r="E96" s="33" t="s">
        <v>58</v>
      </c>
      <c r="F96" s="33" t="s">
        <v>391</v>
      </c>
      <c r="G96" s="33"/>
      <c r="H96" s="33"/>
      <c r="I96" s="33" t="s">
        <v>58</v>
      </c>
      <c r="J96" s="480">
        <f>J97</f>
        <v>16806.29</v>
      </c>
      <c r="K96" s="482"/>
      <c r="L96" s="480">
        <f t="shared" si="6"/>
        <v>10777.685000000001</v>
      </c>
      <c r="M96" s="480">
        <f t="shared" si="6"/>
        <v>13305.547</v>
      </c>
      <c r="N96" s="480">
        <f t="shared" si="6"/>
        <v>16806.29</v>
      </c>
      <c r="O96" s="480">
        <f t="shared" si="6"/>
        <v>16806.29</v>
      </c>
      <c r="P96" s="480">
        <f t="shared" si="6"/>
        <v>16806.29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idden="1" x14ac:dyDescent="0.2">
      <c r="B97" s="195" t="s">
        <v>16</v>
      </c>
      <c r="C97" s="33"/>
      <c r="D97" s="33" t="s">
        <v>52</v>
      </c>
      <c r="E97" s="33" t="s">
        <v>58</v>
      </c>
      <c r="F97" s="33" t="s">
        <v>391</v>
      </c>
      <c r="G97" s="33" t="s">
        <v>1</v>
      </c>
      <c r="H97" s="33"/>
      <c r="I97" s="33" t="s">
        <v>58</v>
      </c>
      <c r="J97" s="480">
        <f>7156.753+13430-3780.463</f>
        <v>16806.29</v>
      </c>
      <c r="K97" s="482"/>
      <c r="L97" s="480">
        <f>22480.2-11702.515</f>
        <v>10777.685000000001</v>
      </c>
      <c r="M97" s="480">
        <v>13305.547</v>
      </c>
      <c r="N97" s="480">
        <f>7156.753+13430-3780.463</f>
        <v>16806.29</v>
      </c>
      <c r="O97" s="480">
        <f>7156.753+13430-3780.463</f>
        <v>16806.29</v>
      </c>
      <c r="P97" s="480">
        <f>7156.753+13430-3780.463</f>
        <v>16806.29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63.75" hidden="1" x14ac:dyDescent="0.2">
      <c r="B98" s="90" t="s">
        <v>211</v>
      </c>
      <c r="C98" s="89"/>
      <c r="D98" s="33" t="s">
        <v>52</v>
      </c>
      <c r="E98" s="33" t="s">
        <v>58</v>
      </c>
      <c r="F98" s="33" t="s">
        <v>210</v>
      </c>
      <c r="G98" s="89"/>
      <c r="H98" s="89"/>
      <c r="I98" s="33" t="s">
        <v>58</v>
      </c>
      <c r="J98" s="482"/>
      <c r="K98" s="482"/>
      <c r="L98" s="482"/>
      <c r="M98" s="482"/>
      <c r="N98" s="482"/>
      <c r="O98" s="482"/>
      <c r="P98" s="482"/>
      <c r="Q98" s="84"/>
      <c r="R98" s="84"/>
      <c r="S98" s="84"/>
      <c r="T98" s="84"/>
      <c r="U98" s="84"/>
      <c r="V98" s="84"/>
      <c r="W98" s="84"/>
      <c r="X98" s="84"/>
    </row>
    <row r="99" spans="2:24" s="83" customFormat="1" ht="63.75" hidden="1" x14ac:dyDescent="0.2">
      <c r="B99" s="157" t="s">
        <v>761</v>
      </c>
      <c r="C99" s="89"/>
      <c r="D99" s="33" t="s">
        <v>52</v>
      </c>
      <c r="E99" s="33" t="s">
        <v>58</v>
      </c>
      <c r="F99" s="89" t="s">
        <v>389</v>
      </c>
      <c r="G99" s="88"/>
      <c r="H99" s="88"/>
      <c r="I99" s="33" t="s">
        <v>58</v>
      </c>
      <c r="J99" s="484">
        <f>J100</f>
        <v>641</v>
      </c>
      <c r="K99" s="484"/>
      <c r="L99" s="484">
        <f t="shared" ref="L99:P100" si="7">L100</f>
        <v>667</v>
      </c>
      <c r="M99" s="484">
        <f t="shared" si="7"/>
        <v>733</v>
      </c>
      <c r="N99" s="484">
        <f t="shared" si="7"/>
        <v>641</v>
      </c>
      <c r="O99" s="484">
        <f t="shared" si="7"/>
        <v>641</v>
      </c>
      <c r="P99" s="484">
        <f t="shared" si="7"/>
        <v>641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76.5" hidden="1" x14ac:dyDescent="0.2">
      <c r="B100" s="49" t="s">
        <v>762</v>
      </c>
      <c r="C100" s="89"/>
      <c r="D100" s="33" t="s">
        <v>52</v>
      </c>
      <c r="E100" s="33" t="s">
        <v>58</v>
      </c>
      <c r="F100" s="33" t="s">
        <v>387</v>
      </c>
      <c r="G100" s="88"/>
      <c r="H100" s="88"/>
      <c r="I100" s="33" t="s">
        <v>58</v>
      </c>
      <c r="J100" s="482">
        <f>J101</f>
        <v>641</v>
      </c>
      <c r="K100" s="482"/>
      <c r="L100" s="482">
        <f t="shared" si="7"/>
        <v>667</v>
      </c>
      <c r="M100" s="482">
        <f t="shared" si="7"/>
        <v>733</v>
      </c>
      <c r="N100" s="482">
        <f t="shared" si="7"/>
        <v>641</v>
      </c>
      <c r="O100" s="482">
        <f t="shared" si="7"/>
        <v>641</v>
      </c>
      <c r="P100" s="482">
        <f t="shared" si="7"/>
        <v>641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idden="1" x14ac:dyDescent="0.2">
      <c r="B101" s="195" t="s">
        <v>16</v>
      </c>
      <c r="C101" s="89"/>
      <c r="D101" s="33" t="s">
        <v>52</v>
      </c>
      <c r="E101" s="33" t="s">
        <v>58</v>
      </c>
      <c r="F101" s="33" t="s">
        <v>387</v>
      </c>
      <c r="G101" s="88">
        <v>240</v>
      </c>
      <c r="H101" s="88"/>
      <c r="I101" s="33" t="s">
        <v>58</v>
      </c>
      <c r="J101" s="482">
        <v>641</v>
      </c>
      <c r="K101" s="482"/>
      <c r="L101" s="482">
        <v>667</v>
      </c>
      <c r="M101" s="482">
        <v>733</v>
      </c>
      <c r="N101" s="482">
        <v>641</v>
      </c>
      <c r="O101" s="482">
        <v>641</v>
      </c>
      <c r="P101" s="482">
        <v>641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idden="1" x14ac:dyDescent="0.2">
      <c r="B102" s="215" t="s">
        <v>51</v>
      </c>
      <c r="C102" s="89"/>
      <c r="D102" s="34" t="s">
        <v>52</v>
      </c>
      <c r="E102" s="34" t="s">
        <v>49</v>
      </c>
      <c r="F102" s="33"/>
      <c r="G102" s="88"/>
      <c r="H102" s="88"/>
      <c r="I102" s="34" t="s">
        <v>49</v>
      </c>
      <c r="J102" s="491">
        <f>J103+J107</f>
        <v>649.79999999999995</v>
      </c>
      <c r="K102" s="491"/>
      <c r="L102" s="491">
        <f>L103+L107</f>
        <v>369.8</v>
      </c>
      <c r="M102" s="491">
        <f>M103+M107</f>
        <v>374.8</v>
      </c>
      <c r="N102" s="491">
        <f>N103+N107</f>
        <v>649.79999999999995</v>
      </c>
      <c r="O102" s="491">
        <f>O103+O107</f>
        <v>649.79999999999995</v>
      </c>
      <c r="P102" s="491">
        <f>P103+P107</f>
        <v>649.79999999999995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51.75" hidden="1" customHeight="1" x14ac:dyDescent="0.2">
      <c r="B103" s="52" t="s">
        <v>386</v>
      </c>
      <c r="C103" s="9"/>
      <c r="D103" s="34" t="s">
        <v>52</v>
      </c>
      <c r="E103" s="34" t="s">
        <v>49</v>
      </c>
      <c r="F103" s="34" t="s">
        <v>385</v>
      </c>
      <c r="G103" s="131"/>
      <c r="H103" s="131"/>
      <c r="I103" s="34" t="s">
        <v>49</v>
      </c>
      <c r="J103" s="51">
        <f>J105</f>
        <v>300</v>
      </c>
      <c r="K103" s="51"/>
      <c r="L103" s="51">
        <f>L105</f>
        <v>305</v>
      </c>
      <c r="M103" s="51">
        <f>M105</f>
        <v>310</v>
      </c>
      <c r="N103" s="51">
        <f>N105</f>
        <v>300</v>
      </c>
      <c r="O103" s="51">
        <f>O105</f>
        <v>300</v>
      </c>
      <c r="P103" s="51">
        <f>P105</f>
        <v>300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78" hidden="1" customHeight="1" x14ac:dyDescent="0.2">
      <c r="B104" s="170" t="s">
        <v>763</v>
      </c>
      <c r="D104" s="33" t="s">
        <v>52</v>
      </c>
      <c r="E104" s="33" t="s">
        <v>49</v>
      </c>
      <c r="F104" s="33" t="s">
        <v>290</v>
      </c>
      <c r="G104" s="9"/>
      <c r="H104" s="9"/>
      <c r="I104" s="33" t="s">
        <v>49</v>
      </c>
      <c r="J104" s="484"/>
      <c r="K104" s="484"/>
      <c r="L104" s="484"/>
      <c r="M104" s="484"/>
      <c r="N104" s="484"/>
      <c r="O104" s="484"/>
      <c r="P104" s="484"/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20" hidden="1" x14ac:dyDescent="0.25">
      <c r="B105" s="214" t="s">
        <v>764</v>
      </c>
      <c r="C105" s="9"/>
      <c r="D105" s="33" t="s">
        <v>52</v>
      </c>
      <c r="E105" s="33" t="s">
        <v>49</v>
      </c>
      <c r="F105" s="33" t="s">
        <v>383</v>
      </c>
      <c r="G105" s="9"/>
      <c r="H105" s="9"/>
      <c r="I105" s="33" t="s">
        <v>49</v>
      </c>
      <c r="J105" s="484">
        <f>J106</f>
        <v>300</v>
      </c>
      <c r="K105" s="484"/>
      <c r="L105" s="484">
        <f>L106</f>
        <v>305</v>
      </c>
      <c r="M105" s="484">
        <f>M106</f>
        <v>310</v>
      </c>
      <c r="N105" s="484">
        <f>N106</f>
        <v>300</v>
      </c>
      <c r="O105" s="484">
        <f>O106</f>
        <v>300</v>
      </c>
      <c r="P105" s="484">
        <f>P106</f>
        <v>300</v>
      </c>
      <c r="Q105" s="84"/>
      <c r="R105" s="84"/>
      <c r="S105" s="84"/>
      <c r="T105" s="84"/>
      <c r="U105" s="84"/>
      <c r="V105" s="84"/>
      <c r="W105" s="84"/>
      <c r="X105" s="84"/>
    </row>
    <row r="106" spans="2:24" s="83" customFormat="1" hidden="1" x14ac:dyDescent="0.2">
      <c r="B106" s="195" t="s">
        <v>16</v>
      </c>
      <c r="C106" s="9"/>
      <c r="D106" s="33" t="s">
        <v>52</v>
      </c>
      <c r="E106" s="33" t="s">
        <v>49</v>
      </c>
      <c r="F106" s="33" t="s">
        <v>383</v>
      </c>
      <c r="G106" s="9" t="s">
        <v>1</v>
      </c>
      <c r="H106" s="9"/>
      <c r="I106" s="33" t="s">
        <v>49</v>
      </c>
      <c r="J106" s="482">
        <v>300</v>
      </c>
      <c r="K106" s="484"/>
      <c r="L106" s="482">
        <v>305</v>
      </c>
      <c r="M106" s="482">
        <v>310</v>
      </c>
      <c r="N106" s="482">
        <v>300</v>
      </c>
      <c r="O106" s="482">
        <v>300</v>
      </c>
      <c r="P106" s="482">
        <v>300</v>
      </c>
      <c r="Q106" s="84"/>
      <c r="R106" s="84"/>
      <c r="S106" s="84"/>
      <c r="T106" s="84"/>
      <c r="U106" s="84"/>
      <c r="V106" s="84"/>
      <c r="W106" s="84"/>
      <c r="X106" s="84"/>
    </row>
    <row r="107" spans="2:24" s="83" customFormat="1" ht="38.25" hidden="1" x14ac:dyDescent="0.2">
      <c r="B107" s="52" t="s">
        <v>25</v>
      </c>
      <c r="C107" s="9"/>
      <c r="D107" s="34" t="s">
        <v>52</v>
      </c>
      <c r="E107" s="34" t="s">
        <v>49</v>
      </c>
      <c r="F107" s="34" t="s">
        <v>24</v>
      </c>
      <c r="G107" s="34"/>
      <c r="H107" s="34"/>
      <c r="I107" s="34" t="s">
        <v>49</v>
      </c>
      <c r="J107" s="484">
        <f>J108+J110+J112</f>
        <v>349.8</v>
      </c>
      <c r="K107" s="484"/>
      <c r="L107" s="484">
        <f>L108+L110+L112</f>
        <v>64.8</v>
      </c>
      <c r="M107" s="484">
        <f>M108+M110+M112</f>
        <v>64.8</v>
      </c>
      <c r="N107" s="484">
        <f>N108+N110+N112</f>
        <v>349.8</v>
      </c>
      <c r="O107" s="484">
        <f>O108+O110+O112</f>
        <v>349.8</v>
      </c>
      <c r="P107" s="484">
        <f>P108+P110+P112</f>
        <v>349.8</v>
      </c>
      <c r="Q107" s="84"/>
      <c r="R107" s="84"/>
      <c r="S107" s="84"/>
      <c r="T107" s="84"/>
      <c r="U107" s="84"/>
      <c r="V107" s="84"/>
      <c r="W107" s="84"/>
      <c r="X107" s="84"/>
    </row>
    <row r="108" spans="2:24" s="83" customFormat="1" hidden="1" x14ac:dyDescent="0.2">
      <c r="B108" s="49" t="s">
        <v>57</v>
      </c>
      <c r="C108" s="9"/>
      <c r="D108" s="9" t="s">
        <v>52</v>
      </c>
      <c r="E108" s="9" t="s">
        <v>49</v>
      </c>
      <c r="F108" s="34" t="s">
        <v>56</v>
      </c>
      <c r="G108" s="34"/>
      <c r="H108" s="34"/>
      <c r="I108" s="9" t="s">
        <v>49</v>
      </c>
      <c r="J108" s="484">
        <f>J109</f>
        <v>195</v>
      </c>
      <c r="K108" s="484"/>
      <c r="L108" s="484">
        <f>L109</f>
        <v>0</v>
      </c>
      <c r="M108" s="484">
        <f>M109</f>
        <v>0</v>
      </c>
      <c r="N108" s="484">
        <f>N109</f>
        <v>195</v>
      </c>
      <c r="O108" s="484">
        <f>O109</f>
        <v>195</v>
      </c>
      <c r="P108" s="484">
        <f>P109</f>
        <v>195</v>
      </c>
      <c r="Q108" s="84"/>
      <c r="R108" s="84"/>
      <c r="S108" s="84"/>
      <c r="T108" s="84"/>
      <c r="U108" s="84"/>
      <c r="V108" s="84"/>
      <c r="W108" s="84"/>
      <c r="X108" s="84"/>
    </row>
    <row r="109" spans="2:24" s="83" customFormat="1" hidden="1" x14ac:dyDescent="0.2">
      <c r="B109" s="195" t="s">
        <v>16</v>
      </c>
      <c r="C109" s="9"/>
      <c r="D109" s="9" t="s">
        <v>52</v>
      </c>
      <c r="E109" s="9" t="s">
        <v>49</v>
      </c>
      <c r="F109" s="9" t="s">
        <v>56</v>
      </c>
      <c r="G109" s="9" t="s">
        <v>1</v>
      </c>
      <c r="H109" s="9"/>
      <c r="I109" s="9" t="s">
        <v>49</v>
      </c>
      <c r="J109" s="482">
        <v>195</v>
      </c>
      <c r="K109" s="482"/>
      <c r="L109" s="482"/>
      <c r="M109" s="482"/>
      <c r="N109" s="482">
        <v>195</v>
      </c>
      <c r="O109" s="482">
        <v>195</v>
      </c>
      <c r="P109" s="482">
        <v>195</v>
      </c>
      <c r="Q109" s="84"/>
      <c r="R109" s="84"/>
      <c r="S109" s="84"/>
      <c r="T109" s="84"/>
      <c r="U109" s="84"/>
      <c r="V109" s="84"/>
      <c r="W109" s="84"/>
      <c r="X109" s="84"/>
    </row>
    <row r="110" spans="2:24" s="83" customFormat="1" hidden="1" x14ac:dyDescent="0.2">
      <c r="B110" s="49" t="s">
        <v>55</v>
      </c>
      <c r="C110" s="9"/>
      <c r="D110" s="9" t="s">
        <v>52</v>
      </c>
      <c r="E110" s="9" t="s">
        <v>49</v>
      </c>
      <c r="F110" s="34" t="s">
        <v>382</v>
      </c>
      <c r="G110" s="9"/>
      <c r="H110" s="9"/>
      <c r="I110" s="9" t="s">
        <v>49</v>
      </c>
      <c r="J110" s="484">
        <f>J111</f>
        <v>64.8</v>
      </c>
      <c r="K110" s="484"/>
      <c r="L110" s="484">
        <f>L111</f>
        <v>64.8</v>
      </c>
      <c r="M110" s="484">
        <f>M111</f>
        <v>64.8</v>
      </c>
      <c r="N110" s="484">
        <f>N111</f>
        <v>64.8</v>
      </c>
      <c r="O110" s="484">
        <f>O111</f>
        <v>64.8</v>
      </c>
      <c r="P110" s="484">
        <f>P111</f>
        <v>64.8</v>
      </c>
      <c r="Q110" s="84"/>
      <c r="R110" s="84"/>
      <c r="S110" s="84"/>
      <c r="T110" s="84"/>
      <c r="U110" s="84"/>
      <c r="V110" s="84"/>
      <c r="W110" s="84"/>
      <c r="X110" s="84"/>
    </row>
    <row r="111" spans="2:24" s="83" customFormat="1" hidden="1" x14ac:dyDescent="0.2">
      <c r="B111" s="195" t="s">
        <v>16</v>
      </c>
      <c r="C111" s="9"/>
      <c r="D111" s="9" t="s">
        <v>52</v>
      </c>
      <c r="E111" s="9" t="s">
        <v>49</v>
      </c>
      <c r="F111" s="9" t="s">
        <v>382</v>
      </c>
      <c r="G111" s="9" t="s">
        <v>1</v>
      </c>
      <c r="H111" s="9"/>
      <c r="I111" s="9" t="s">
        <v>49</v>
      </c>
      <c r="J111" s="482">
        <v>64.8</v>
      </c>
      <c r="K111" s="482"/>
      <c r="L111" s="482">
        <v>64.8</v>
      </c>
      <c r="M111" s="482">
        <v>64.8</v>
      </c>
      <c r="N111" s="482">
        <v>64.8</v>
      </c>
      <c r="O111" s="482">
        <v>64.8</v>
      </c>
      <c r="P111" s="482">
        <v>64.8</v>
      </c>
      <c r="Q111" s="84"/>
      <c r="R111" s="84"/>
      <c r="S111" s="84"/>
      <c r="T111" s="84"/>
      <c r="U111" s="84"/>
      <c r="V111" s="84"/>
      <c r="W111" s="84"/>
      <c r="X111" s="84"/>
    </row>
    <row r="112" spans="2:24" s="83" customFormat="1" ht="25.5" hidden="1" x14ac:dyDescent="0.2">
      <c r="B112" s="49" t="s">
        <v>381</v>
      </c>
      <c r="C112" s="9"/>
      <c r="D112" s="9" t="s">
        <v>52</v>
      </c>
      <c r="E112" s="9" t="s">
        <v>49</v>
      </c>
      <c r="F112" s="34" t="s">
        <v>380</v>
      </c>
      <c r="G112" s="9"/>
      <c r="H112" s="9"/>
      <c r="I112" s="9" t="s">
        <v>49</v>
      </c>
      <c r="J112" s="484">
        <f>J113</f>
        <v>90</v>
      </c>
      <c r="K112" s="484"/>
      <c r="L112" s="484">
        <f>L113</f>
        <v>0</v>
      </c>
      <c r="M112" s="484">
        <f>M113</f>
        <v>0</v>
      </c>
      <c r="N112" s="484">
        <f>N113</f>
        <v>90</v>
      </c>
      <c r="O112" s="484">
        <f>O113</f>
        <v>90</v>
      </c>
      <c r="P112" s="484">
        <f>P113</f>
        <v>90</v>
      </c>
      <c r="Q112" s="84"/>
      <c r="R112" s="84"/>
      <c r="S112" s="84"/>
      <c r="T112" s="84"/>
      <c r="U112" s="84"/>
      <c r="V112" s="84"/>
      <c r="W112" s="84"/>
      <c r="X112" s="84"/>
    </row>
    <row r="113" spans="2:24" s="83" customFormat="1" hidden="1" x14ac:dyDescent="0.2">
      <c r="B113" s="195" t="s">
        <v>16</v>
      </c>
      <c r="C113" s="9"/>
      <c r="D113" s="9" t="s">
        <v>52</v>
      </c>
      <c r="E113" s="9" t="s">
        <v>49</v>
      </c>
      <c r="F113" s="9" t="s">
        <v>380</v>
      </c>
      <c r="G113" s="9" t="s">
        <v>1</v>
      </c>
      <c r="H113" s="9"/>
      <c r="I113" s="9" t="s">
        <v>49</v>
      </c>
      <c r="J113" s="482">
        <v>90</v>
      </c>
      <c r="K113" s="484"/>
      <c r="L113" s="484"/>
      <c r="M113" s="484"/>
      <c r="N113" s="482">
        <v>90</v>
      </c>
      <c r="O113" s="482">
        <v>90</v>
      </c>
      <c r="P113" s="482">
        <v>90</v>
      </c>
      <c r="Q113" s="84"/>
      <c r="R113" s="84"/>
      <c r="S113" s="84"/>
      <c r="T113" s="84"/>
      <c r="U113" s="84"/>
      <c r="V113" s="84"/>
      <c r="W113" s="84"/>
      <c r="X113" s="84"/>
    </row>
    <row r="114" spans="2:24" s="83" customFormat="1" ht="15" hidden="1" x14ac:dyDescent="0.2">
      <c r="B114" s="213" t="s">
        <v>379</v>
      </c>
      <c r="C114" s="202"/>
      <c r="D114" s="202" t="s">
        <v>15</v>
      </c>
      <c r="E114" s="200"/>
      <c r="F114" s="200"/>
      <c r="G114" s="200"/>
      <c r="H114" s="200"/>
      <c r="I114" s="200"/>
      <c r="J114" s="492">
        <f>J115+J126+J139+J148</f>
        <v>22021.318999999996</v>
      </c>
      <c r="K114" s="486"/>
      <c r="L114" s="492">
        <f>L115+L126+L139+L148</f>
        <v>27710.55</v>
      </c>
      <c r="M114" s="492">
        <f>M115+M126+M139+M148</f>
        <v>26064.505000000001</v>
      </c>
      <c r="N114" s="492">
        <f>N115+N126+N139+N148</f>
        <v>22021.318999999996</v>
      </c>
      <c r="O114" s="492">
        <f>O115+O126+O139+O148</f>
        <v>22021.318999999996</v>
      </c>
      <c r="P114" s="492">
        <f>P115+P126+P139+P148</f>
        <v>22021.318999999996</v>
      </c>
      <c r="Q114" s="84"/>
      <c r="R114" s="84"/>
      <c r="S114" s="84"/>
      <c r="T114" s="84"/>
      <c r="U114" s="84"/>
      <c r="V114" s="84"/>
      <c r="W114" s="84"/>
      <c r="X114" s="84"/>
    </row>
    <row r="115" spans="2:24" hidden="1" x14ac:dyDescent="0.2">
      <c r="B115" s="52" t="s">
        <v>11</v>
      </c>
      <c r="C115" s="34"/>
      <c r="D115" s="34" t="s">
        <v>15</v>
      </c>
      <c r="E115" s="34" t="s">
        <v>9</v>
      </c>
      <c r="F115" s="9"/>
      <c r="G115" s="9"/>
      <c r="H115" s="9"/>
      <c r="I115" s="34" t="s">
        <v>9</v>
      </c>
      <c r="J115" s="480">
        <f>J116+J121</f>
        <v>9048</v>
      </c>
      <c r="K115" s="480"/>
      <c r="L115" s="480">
        <f>L116+L121</f>
        <v>10000</v>
      </c>
      <c r="M115" s="480">
        <f>M116+M121</f>
        <v>10000</v>
      </c>
      <c r="N115" s="480">
        <f>N116+N121</f>
        <v>9048</v>
      </c>
      <c r="O115" s="480">
        <f>O116+O121</f>
        <v>9048</v>
      </c>
      <c r="P115" s="480">
        <f>P116+P121</f>
        <v>9048</v>
      </c>
    </row>
    <row r="116" spans="2:24" ht="53.45" hidden="1" customHeight="1" x14ac:dyDescent="0.2">
      <c r="B116" s="196" t="s">
        <v>285</v>
      </c>
      <c r="C116" s="34"/>
      <c r="D116" s="94" t="s">
        <v>15</v>
      </c>
      <c r="E116" s="34" t="s">
        <v>9</v>
      </c>
      <c r="F116" s="34" t="s">
        <v>284</v>
      </c>
      <c r="G116" s="131"/>
      <c r="H116" s="131"/>
      <c r="I116" s="34" t="s">
        <v>9</v>
      </c>
      <c r="J116" s="131"/>
      <c r="K116" s="131"/>
      <c r="L116" s="1"/>
      <c r="M116" s="13"/>
      <c r="N116" s="131"/>
      <c r="O116" s="131"/>
      <c r="P116" s="131"/>
    </row>
    <row r="117" spans="2:24" ht="63.75" hidden="1" x14ac:dyDescent="0.2">
      <c r="B117" s="211" t="s">
        <v>765</v>
      </c>
      <c r="C117" s="9"/>
      <c r="D117" s="88" t="s">
        <v>15</v>
      </c>
      <c r="E117" s="9" t="s">
        <v>9</v>
      </c>
      <c r="F117" s="9" t="s">
        <v>282</v>
      </c>
      <c r="G117" s="9"/>
      <c r="H117" s="9"/>
      <c r="I117" s="9" t="s">
        <v>9</v>
      </c>
      <c r="J117" s="477"/>
      <c r="K117" s="477"/>
      <c r="L117" s="477"/>
      <c r="M117" s="477"/>
      <c r="N117" s="477"/>
      <c r="O117" s="477"/>
      <c r="P117" s="477"/>
    </row>
    <row r="118" spans="2:24" ht="81.599999999999994" hidden="1" customHeight="1" x14ac:dyDescent="0.2">
      <c r="B118" s="210" t="s">
        <v>766</v>
      </c>
      <c r="C118" s="9"/>
      <c r="D118" s="88" t="s">
        <v>15</v>
      </c>
      <c r="E118" s="9" t="s">
        <v>9</v>
      </c>
      <c r="F118" s="9" t="s">
        <v>280</v>
      </c>
      <c r="G118" s="9"/>
      <c r="H118" s="9"/>
      <c r="I118" s="9" t="s">
        <v>9</v>
      </c>
      <c r="J118" s="477"/>
      <c r="K118" s="477"/>
      <c r="L118" s="477"/>
      <c r="M118" s="477"/>
      <c r="N118" s="477"/>
      <c r="O118" s="477"/>
      <c r="P118" s="477"/>
    </row>
    <row r="119" spans="2:24" ht="81" hidden="1" customHeight="1" x14ac:dyDescent="0.2">
      <c r="B119" s="211" t="s">
        <v>767</v>
      </c>
      <c r="C119" s="9"/>
      <c r="D119" s="88" t="s">
        <v>15</v>
      </c>
      <c r="E119" s="9" t="s">
        <v>9</v>
      </c>
      <c r="F119" s="9" t="s">
        <v>278</v>
      </c>
      <c r="G119" s="9"/>
      <c r="H119" s="9"/>
      <c r="I119" s="9" t="s">
        <v>9</v>
      </c>
      <c r="J119" s="484"/>
      <c r="K119" s="484"/>
      <c r="L119" s="484"/>
      <c r="M119" s="484"/>
      <c r="N119" s="484"/>
      <c r="O119" s="484"/>
      <c r="P119" s="484"/>
    </row>
    <row r="120" spans="2:24" ht="63.75" hidden="1" x14ac:dyDescent="0.2">
      <c r="B120" s="210" t="s">
        <v>768</v>
      </c>
      <c r="C120" s="9"/>
      <c r="D120" s="88" t="s">
        <v>15</v>
      </c>
      <c r="E120" s="9" t="s">
        <v>9</v>
      </c>
      <c r="F120" s="9" t="s">
        <v>276</v>
      </c>
      <c r="G120" s="9"/>
      <c r="H120" s="9"/>
      <c r="I120" s="9" t="s">
        <v>9</v>
      </c>
      <c r="J120" s="484"/>
      <c r="K120" s="484"/>
      <c r="L120" s="484"/>
      <c r="M120" s="484"/>
      <c r="N120" s="484"/>
      <c r="O120" s="484"/>
      <c r="P120" s="484"/>
    </row>
    <row r="121" spans="2:24" ht="39.6" hidden="1" customHeight="1" x14ac:dyDescent="0.2">
      <c r="B121" s="52" t="s">
        <v>25</v>
      </c>
      <c r="C121" s="9"/>
      <c r="D121" s="34" t="s">
        <v>15</v>
      </c>
      <c r="E121" s="34" t="s">
        <v>9</v>
      </c>
      <c r="F121" s="34" t="s">
        <v>24</v>
      </c>
      <c r="G121" s="48"/>
      <c r="H121" s="48"/>
      <c r="I121" s="34" t="s">
        <v>9</v>
      </c>
      <c r="J121" s="47">
        <f>J122+J124</f>
        <v>9048</v>
      </c>
      <c r="K121" s="209"/>
      <c r="L121" s="47">
        <f>L122+L124</f>
        <v>10000</v>
      </c>
      <c r="M121" s="47">
        <f>M122+M124</f>
        <v>10000</v>
      </c>
      <c r="N121" s="47">
        <f>N122+N124</f>
        <v>9048</v>
      </c>
      <c r="O121" s="47">
        <f>O122+O124</f>
        <v>9048</v>
      </c>
      <c r="P121" s="47">
        <f>P122+P124</f>
        <v>9048</v>
      </c>
    </row>
    <row r="122" spans="2:24" ht="25.5" hidden="1" x14ac:dyDescent="0.2">
      <c r="B122" s="58" t="s">
        <v>378</v>
      </c>
      <c r="C122" s="9"/>
      <c r="D122" s="9" t="s">
        <v>15</v>
      </c>
      <c r="E122" s="9" t="s">
        <v>9</v>
      </c>
      <c r="F122" s="9" t="s">
        <v>377</v>
      </c>
      <c r="G122" s="48"/>
      <c r="H122" s="48"/>
      <c r="I122" s="9" t="s">
        <v>9</v>
      </c>
      <c r="J122" s="47">
        <f>J123</f>
        <v>420</v>
      </c>
      <c r="K122" s="209"/>
      <c r="L122" s="47">
        <f>L123</f>
        <v>0</v>
      </c>
      <c r="M122" s="47">
        <f>M123</f>
        <v>0</v>
      </c>
      <c r="N122" s="47">
        <f>N123</f>
        <v>420</v>
      </c>
      <c r="O122" s="47">
        <f>O123</f>
        <v>420</v>
      </c>
      <c r="P122" s="47">
        <f>P123</f>
        <v>420</v>
      </c>
    </row>
    <row r="123" spans="2:24" hidden="1" x14ac:dyDescent="0.2">
      <c r="B123" s="195" t="s">
        <v>16</v>
      </c>
      <c r="C123" s="9"/>
      <c r="D123" s="9" t="s">
        <v>15</v>
      </c>
      <c r="E123" s="9" t="s">
        <v>9</v>
      </c>
      <c r="F123" s="9" t="s">
        <v>377</v>
      </c>
      <c r="G123" s="9" t="s">
        <v>1</v>
      </c>
      <c r="H123" s="9"/>
      <c r="I123" s="9" t="s">
        <v>9</v>
      </c>
      <c r="J123" s="57">
        <v>420</v>
      </c>
      <c r="K123" s="61"/>
      <c r="L123" s="60"/>
      <c r="M123" s="59"/>
      <c r="N123" s="57">
        <v>420</v>
      </c>
      <c r="O123" s="57">
        <v>420</v>
      </c>
      <c r="P123" s="57">
        <v>420</v>
      </c>
    </row>
    <row r="124" spans="2:24" ht="18.75" hidden="1" customHeight="1" x14ac:dyDescent="0.2">
      <c r="B124" s="58" t="s">
        <v>376</v>
      </c>
      <c r="C124" s="9"/>
      <c r="D124" s="9" t="s">
        <v>15</v>
      </c>
      <c r="E124" s="9" t="s">
        <v>9</v>
      </c>
      <c r="F124" s="9" t="s">
        <v>374</v>
      </c>
      <c r="G124" s="48"/>
      <c r="H124" s="48"/>
      <c r="I124" s="9" t="s">
        <v>9</v>
      </c>
      <c r="J124" s="57">
        <f>J125</f>
        <v>8628</v>
      </c>
      <c r="K124" s="47"/>
      <c r="L124" s="57">
        <f>L125</f>
        <v>10000</v>
      </c>
      <c r="M124" s="57">
        <f>M125</f>
        <v>10000</v>
      </c>
      <c r="N124" s="57">
        <f>N125</f>
        <v>8628</v>
      </c>
      <c r="O124" s="57">
        <f>O125</f>
        <v>8628</v>
      </c>
      <c r="P124" s="57">
        <f>P125</f>
        <v>8628</v>
      </c>
    </row>
    <row r="125" spans="2:24" ht="25.9" hidden="1" customHeight="1" x14ac:dyDescent="0.2">
      <c r="B125" s="208" t="s">
        <v>375</v>
      </c>
      <c r="C125" s="9"/>
      <c r="D125" s="9" t="s">
        <v>15</v>
      </c>
      <c r="E125" s="9" t="s">
        <v>9</v>
      </c>
      <c r="F125" s="9" t="s">
        <v>374</v>
      </c>
      <c r="G125" s="9" t="s">
        <v>373</v>
      </c>
      <c r="H125" s="9"/>
      <c r="I125" s="9" t="s">
        <v>9</v>
      </c>
      <c r="J125" s="493">
        <v>8628</v>
      </c>
      <c r="K125" s="207"/>
      <c r="L125" s="54">
        <v>10000</v>
      </c>
      <c r="M125" s="206">
        <v>10000</v>
      </c>
      <c r="N125" s="493">
        <v>8628</v>
      </c>
      <c r="O125" s="493">
        <v>8628</v>
      </c>
      <c r="P125" s="493">
        <v>8628</v>
      </c>
    </row>
    <row r="126" spans="2:24" hidden="1" x14ac:dyDescent="0.2">
      <c r="B126" s="52" t="s">
        <v>39</v>
      </c>
      <c r="C126" s="34"/>
      <c r="D126" s="34" t="s">
        <v>15</v>
      </c>
      <c r="E126" s="34" t="s">
        <v>13</v>
      </c>
      <c r="F126" s="9"/>
      <c r="G126" s="9"/>
      <c r="H126" s="9"/>
      <c r="I126" s="34" t="s">
        <v>13</v>
      </c>
      <c r="J126" s="483">
        <f>J127+J134</f>
        <v>1214.55</v>
      </c>
      <c r="K126" s="484"/>
      <c r="L126" s="494">
        <f>L127+L134</f>
        <v>4085</v>
      </c>
      <c r="M126" s="484">
        <f>M127+M134</f>
        <v>85</v>
      </c>
      <c r="N126" s="483">
        <f>N127+N134</f>
        <v>1214.55</v>
      </c>
      <c r="O126" s="483">
        <f>O127+O134</f>
        <v>1214.55</v>
      </c>
      <c r="P126" s="483">
        <f>P127+P134</f>
        <v>1214.55</v>
      </c>
    </row>
    <row r="127" spans="2:24" ht="58.15" hidden="1" customHeight="1" x14ac:dyDescent="0.2">
      <c r="B127" s="132" t="s">
        <v>372</v>
      </c>
      <c r="C127" s="34"/>
      <c r="D127" s="94" t="s">
        <v>15</v>
      </c>
      <c r="E127" s="34" t="s">
        <v>13</v>
      </c>
      <c r="F127" s="34" t="s">
        <v>371</v>
      </c>
      <c r="G127" s="131"/>
      <c r="H127" s="131"/>
      <c r="I127" s="34" t="s">
        <v>13</v>
      </c>
      <c r="J127" s="205">
        <f>J128</f>
        <v>1129.55</v>
      </c>
      <c r="K127" s="51"/>
      <c r="L127" s="205">
        <f t="shared" ref="L127:P128" si="8">L128</f>
        <v>4000</v>
      </c>
      <c r="M127" s="205">
        <f t="shared" si="8"/>
        <v>0</v>
      </c>
      <c r="N127" s="205">
        <f t="shared" si="8"/>
        <v>1129.55</v>
      </c>
      <c r="O127" s="205">
        <f t="shared" si="8"/>
        <v>1129.55</v>
      </c>
      <c r="P127" s="205">
        <f t="shared" si="8"/>
        <v>1129.55</v>
      </c>
    </row>
    <row r="128" spans="2:24" ht="76.5" hidden="1" x14ac:dyDescent="0.2">
      <c r="B128" s="58" t="s">
        <v>769</v>
      </c>
      <c r="C128" s="9"/>
      <c r="D128" s="88" t="s">
        <v>15</v>
      </c>
      <c r="E128" s="9" t="s">
        <v>13</v>
      </c>
      <c r="F128" s="9" t="s">
        <v>368</v>
      </c>
      <c r="G128" s="9"/>
      <c r="H128" s="9"/>
      <c r="I128" s="9" t="s">
        <v>13</v>
      </c>
      <c r="J128" s="494">
        <f>J129</f>
        <v>1129.55</v>
      </c>
      <c r="K128" s="494"/>
      <c r="L128" s="494">
        <f t="shared" si="8"/>
        <v>4000</v>
      </c>
      <c r="M128" s="484">
        <f t="shared" si="8"/>
        <v>0</v>
      </c>
      <c r="N128" s="494">
        <f t="shared" si="8"/>
        <v>1129.55</v>
      </c>
      <c r="O128" s="494">
        <f t="shared" si="8"/>
        <v>1129.55</v>
      </c>
      <c r="P128" s="494">
        <f t="shared" si="8"/>
        <v>1129.55</v>
      </c>
    </row>
    <row r="129" spans="2:16" ht="25.5" hidden="1" x14ac:dyDescent="0.2">
      <c r="B129" s="58" t="s">
        <v>369</v>
      </c>
      <c r="C129" s="9"/>
      <c r="D129" s="88" t="s">
        <v>15</v>
      </c>
      <c r="E129" s="9" t="s">
        <v>13</v>
      </c>
      <c r="F129" s="9" t="s">
        <v>368</v>
      </c>
      <c r="G129" s="9" t="s">
        <v>367</v>
      </c>
      <c r="H129" s="9"/>
      <c r="I129" s="9" t="s">
        <v>13</v>
      </c>
      <c r="J129" s="485">
        <v>1129.55</v>
      </c>
      <c r="K129" s="494"/>
      <c r="L129" s="485">
        <v>4000</v>
      </c>
      <c r="M129" s="484"/>
      <c r="N129" s="485">
        <v>1129.55</v>
      </c>
      <c r="O129" s="485">
        <v>1129.55</v>
      </c>
      <c r="P129" s="485">
        <v>1129.55</v>
      </c>
    </row>
    <row r="130" spans="2:16" ht="51" hidden="1" x14ac:dyDescent="0.2">
      <c r="B130" s="58" t="s">
        <v>192</v>
      </c>
      <c r="C130" s="9"/>
      <c r="D130" s="88" t="s">
        <v>15</v>
      </c>
      <c r="E130" s="9" t="s">
        <v>13</v>
      </c>
      <c r="F130" s="9" t="s">
        <v>366</v>
      </c>
      <c r="G130" s="9"/>
      <c r="H130" s="9"/>
      <c r="I130" s="9" t="s">
        <v>13</v>
      </c>
      <c r="J130" s="484"/>
      <c r="K130" s="484"/>
      <c r="L130" s="484"/>
      <c r="M130" s="484"/>
      <c r="N130" s="484"/>
      <c r="O130" s="484"/>
      <c r="P130" s="484"/>
    </row>
    <row r="131" spans="2:16" ht="42.75" hidden="1" customHeight="1" x14ac:dyDescent="0.2">
      <c r="B131" s="132" t="s">
        <v>165</v>
      </c>
      <c r="C131" s="34"/>
      <c r="D131" s="94" t="s">
        <v>15</v>
      </c>
      <c r="E131" s="34" t="s">
        <v>13</v>
      </c>
      <c r="F131" s="34" t="s">
        <v>164</v>
      </c>
      <c r="G131" s="131"/>
      <c r="H131" s="131"/>
      <c r="I131" s="34" t="s">
        <v>13</v>
      </c>
      <c r="J131" s="131"/>
      <c r="K131" s="130"/>
      <c r="L131" s="1"/>
      <c r="M131" s="13"/>
      <c r="N131" s="131"/>
      <c r="O131" s="131"/>
      <c r="P131" s="131"/>
    </row>
    <row r="132" spans="2:16" ht="72.75" hidden="1" customHeight="1" x14ac:dyDescent="0.2">
      <c r="B132" s="49" t="s">
        <v>163</v>
      </c>
      <c r="C132" s="9"/>
      <c r="D132" s="88" t="s">
        <v>15</v>
      </c>
      <c r="E132" s="9" t="s">
        <v>13</v>
      </c>
      <c r="F132" s="9" t="s">
        <v>162</v>
      </c>
      <c r="G132" s="9"/>
      <c r="H132" s="9"/>
      <c r="I132" s="9" t="s">
        <v>13</v>
      </c>
      <c r="J132" s="484"/>
      <c r="K132" s="484"/>
      <c r="L132" s="484"/>
      <c r="M132" s="484"/>
      <c r="N132" s="484"/>
      <c r="O132" s="484"/>
      <c r="P132" s="484"/>
    </row>
    <row r="133" spans="2:16" ht="57" hidden="1" customHeight="1" x14ac:dyDescent="0.2">
      <c r="B133" s="58" t="s">
        <v>161</v>
      </c>
      <c r="C133" s="34"/>
      <c r="D133" s="88" t="s">
        <v>15</v>
      </c>
      <c r="E133" s="9" t="s">
        <v>13</v>
      </c>
      <c r="F133" s="9" t="s">
        <v>160</v>
      </c>
      <c r="G133" s="9"/>
      <c r="H133" s="9"/>
      <c r="I133" s="9" t="s">
        <v>13</v>
      </c>
      <c r="J133" s="484"/>
      <c r="K133" s="484"/>
      <c r="L133" s="484"/>
      <c r="M133" s="484"/>
      <c r="N133" s="484"/>
      <c r="O133" s="484"/>
      <c r="P133" s="484"/>
    </row>
    <row r="134" spans="2:16" ht="39.6" hidden="1" customHeight="1" x14ac:dyDescent="0.2">
      <c r="B134" s="52" t="s">
        <v>25</v>
      </c>
      <c r="C134" s="9"/>
      <c r="D134" s="34" t="s">
        <v>15</v>
      </c>
      <c r="E134" s="34" t="s">
        <v>13</v>
      </c>
      <c r="F134" s="34" t="s">
        <v>24</v>
      </c>
      <c r="G134" s="48"/>
      <c r="H134" s="48"/>
      <c r="I134" s="34" t="s">
        <v>13</v>
      </c>
      <c r="J134" s="51">
        <f>J135</f>
        <v>85</v>
      </c>
      <c r="K134" s="51"/>
      <c r="L134" s="51">
        <f>L135</f>
        <v>85</v>
      </c>
      <c r="M134" s="51">
        <f>M135</f>
        <v>85</v>
      </c>
      <c r="N134" s="51">
        <f>N135</f>
        <v>85</v>
      </c>
      <c r="O134" s="51">
        <f>O135</f>
        <v>85</v>
      </c>
      <c r="P134" s="51">
        <f>P135</f>
        <v>85</v>
      </c>
    </row>
    <row r="135" spans="2:16" ht="43.5" hidden="1" customHeight="1" x14ac:dyDescent="0.2">
      <c r="B135" s="49" t="s">
        <v>23</v>
      </c>
      <c r="C135" s="9"/>
      <c r="D135" s="9" t="s">
        <v>15</v>
      </c>
      <c r="E135" s="9" t="s">
        <v>13</v>
      </c>
      <c r="F135" s="9" t="s">
        <v>14</v>
      </c>
      <c r="G135" s="48"/>
      <c r="H135" s="48"/>
      <c r="I135" s="9" t="s">
        <v>13</v>
      </c>
      <c r="J135" s="47">
        <f>J138</f>
        <v>85</v>
      </c>
      <c r="K135" s="47"/>
      <c r="L135" s="47">
        <f>L138</f>
        <v>85</v>
      </c>
      <c r="M135" s="47">
        <f>M138</f>
        <v>85</v>
      </c>
      <c r="N135" s="47">
        <f>N138</f>
        <v>85</v>
      </c>
      <c r="O135" s="47">
        <f>O138</f>
        <v>85</v>
      </c>
      <c r="P135" s="47">
        <f>P138</f>
        <v>85</v>
      </c>
    </row>
    <row r="136" spans="2:16" ht="60.75" hidden="1" customHeight="1" x14ac:dyDescent="0.2">
      <c r="B136" s="42" t="s">
        <v>22</v>
      </c>
      <c r="C136" s="31"/>
      <c r="D136" s="31" t="s">
        <v>15</v>
      </c>
      <c r="E136" s="31" t="s">
        <v>13</v>
      </c>
      <c r="F136" s="31" t="s">
        <v>21</v>
      </c>
      <c r="G136" s="1361" t="s">
        <v>20</v>
      </c>
      <c r="H136" s="1362"/>
      <c r="I136" s="1362"/>
      <c r="J136" s="1363"/>
      <c r="K136" s="41"/>
      <c r="L136" s="1"/>
      <c r="M136" s="1"/>
      <c r="N136" s="1"/>
      <c r="O136" s="1"/>
      <c r="P136" s="1"/>
    </row>
    <row r="137" spans="2:16" ht="48" hidden="1" customHeight="1" x14ac:dyDescent="0.2">
      <c r="B137" s="42" t="s">
        <v>19</v>
      </c>
      <c r="C137" s="31"/>
      <c r="D137" s="31" t="s">
        <v>15</v>
      </c>
      <c r="E137" s="31" t="s">
        <v>13</v>
      </c>
      <c r="F137" s="31" t="s">
        <v>18</v>
      </c>
      <c r="G137" s="1356" t="s">
        <v>17</v>
      </c>
      <c r="H137" s="1357"/>
      <c r="I137" s="1357"/>
      <c r="J137" s="1358"/>
      <c r="K137" s="41"/>
      <c r="L137" s="1"/>
      <c r="M137" s="1"/>
      <c r="N137" s="1"/>
      <c r="O137" s="1"/>
      <c r="P137" s="1"/>
    </row>
    <row r="138" spans="2:16" ht="16.899999999999999" hidden="1" customHeight="1" x14ac:dyDescent="0.2">
      <c r="B138" s="195" t="s">
        <v>16</v>
      </c>
      <c r="C138" s="31"/>
      <c r="D138" s="9" t="s">
        <v>15</v>
      </c>
      <c r="E138" s="9" t="s">
        <v>13</v>
      </c>
      <c r="F138" s="9" t="s">
        <v>14</v>
      </c>
      <c r="G138" s="33" t="s">
        <v>1</v>
      </c>
      <c r="H138" s="33"/>
      <c r="I138" s="9" t="s">
        <v>13</v>
      </c>
      <c r="J138" s="28">
        <v>85</v>
      </c>
      <c r="K138" s="30"/>
      <c r="L138" s="29">
        <v>85</v>
      </c>
      <c r="M138" s="28">
        <v>85</v>
      </c>
      <c r="N138" s="28">
        <v>85</v>
      </c>
      <c r="O138" s="28">
        <v>85</v>
      </c>
      <c r="P138" s="28">
        <v>85</v>
      </c>
    </row>
    <row r="139" spans="2:16" ht="20.25" hidden="1" customHeight="1" x14ac:dyDescent="0.2">
      <c r="B139" s="52" t="s">
        <v>34</v>
      </c>
      <c r="C139" s="9"/>
      <c r="D139" s="34" t="s">
        <v>15</v>
      </c>
      <c r="E139" s="34" t="s">
        <v>32</v>
      </c>
      <c r="F139" s="9"/>
      <c r="G139" s="9"/>
      <c r="H139" s="9"/>
      <c r="I139" s="34" t="s">
        <v>32</v>
      </c>
      <c r="J139" s="495">
        <f>J140+J143</f>
        <v>11758.768999999998</v>
      </c>
      <c r="K139" s="484"/>
      <c r="L139" s="495">
        <f>L140+L143</f>
        <v>13625.55</v>
      </c>
      <c r="M139" s="495">
        <f>M140+M143</f>
        <v>15979.505000000001</v>
      </c>
      <c r="N139" s="495">
        <f>N140+N143</f>
        <v>11758.768999999998</v>
      </c>
      <c r="O139" s="495">
        <f>O140+O143</f>
        <v>11758.768999999998</v>
      </c>
      <c r="P139" s="495">
        <f>P140+P143</f>
        <v>11758.768999999998</v>
      </c>
    </row>
    <row r="140" spans="2:16" ht="55.15" hidden="1" customHeight="1" x14ac:dyDescent="0.2">
      <c r="B140" s="134" t="s">
        <v>365</v>
      </c>
      <c r="C140" s="34"/>
      <c r="D140" s="94" t="s">
        <v>15</v>
      </c>
      <c r="E140" s="34" t="s">
        <v>32</v>
      </c>
      <c r="F140" s="34" t="s">
        <v>364</v>
      </c>
      <c r="G140" s="131"/>
      <c r="H140" s="131"/>
      <c r="I140" s="34" t="s">
        <v>32</v>
      </c>
      <c r="J140" s="51">
        <f>J141</f>
        <v>2275.0059999999999</v>
      </c>
      <c r="K140" s="51"/>
      <c r="L140" s="51">
        <f t="shared" ref="L140:P141" si="9">L141</f>
        <v>6008.35</v>
      </c>
      <c r="M140" s="51">
        <f t="shared" si="9"/>
        <v>8515.7049999999999</v>
      </c>
      <c r="N140" s="51">
        <f t="shared" si="9"/>
        <v>2275.0059999999999</v>
      </c>
      <c r="O140" s="51">
        <f t="shared" si="9"/>
        <v>2275.0059999999999</v>
      </c>
      <c r="P140" s="51">
        <f t="shared" si="9"/>
        <v>2275.0059999999999</v>
      </c>
    </row>
    <row r="141" spans="2:16" ht="70.150000000000006" hidden="1" customHeight="1" x14ac:dyDescent="0.2">
      <c r="B141" s="58" t="s">
        <v>770</v>
      </c>
      <c r="C141" s="9"/>
      <c r="D141" s="88" t="s">
        <v>15</v>
      </c>
      <c r="E141" s="9" t="s">
        <v>32</v>
      </c>
      <c r="F141" s="9" t="s">
        <v>362</v>
      </c>
      <c r="G141" s="9"/>
      <c r="H141" s="9"/>
      <c r="I141" s="9" t="s">
        <v>32</v>
      </c>
      <c r="J141" s="483">
        <f>J142</f>
        <v>2275.0059999999999</v>
      </c>
      <c r="K141" s="484"/>
      <c r="L141" s="483">
        <f t="shared" si="9"/>
        <v>6008.35</v>
      </c>
      <c r="M141" s="483">
        <f t="shared" si="9"/>
        <v>8515.7049999999999</v>
      </c>
      <c r="N141" s="483">
        <f t="shared" si="9"/>
        <v>2275.0059999999999</v>
      </c>
      <c r="O141" s="483">
        <f t="shared" si="9"/>
        <v>2275.0059999999999</v>
      </c>
      <c r="P141" s="483">
        <f t="shared" si="9"/>
        <v>2275.0059999999999</v>
      </c>
    </row>
    <row r="142" spans="2:16" ht="12.6" hidden="1" customHeight="1" x14ac:dyDescent="0.2">
      <c r="B142" s="195" t="s">
        <v>16</v>
      </c>
      <c r="C142" s="9"/>
      <c r="D142" s="88" t="s">
        <v>15</v>
      </c>
      <c r="E142" s="9" t="s">
        <v>32</v>
      </c>
      <c r="F142" s="9" t="s">
        <v>362</v>
      </c>
      <c r="G142" s="9" t="s">
        <v>1</v>
      </c>
      <c r="H142" s="9"/>
      <c r="I142" s="9" t="s">
        <v>32</v>
      </c>
      <c r="J142" s="483">
        <v>2275.0059999999999</v>
      </c>
      <c r="K142" s="484"/>
      <c r="L142" s="483">
        <v>6008.35</v>
      </c>
      <c r="M142" s="483">
        <v>8515.7049999999999</v>
      </c>
      <c r="N142" s="483">
        <v>2275.0059999999999</v>
      </c>
      <c r="O142" s="483">
        <v>2275.0059999999999</v>
      </c>
      <c r="P142" s="483">
        <v>2275.0059999999999</v>
      </c>
    </row>
    <row r="143" spans="2:16" ht="56.45" hidden="1" customHeight="1" x14ac:dyDescent="0.2">
      <c r="B143" s="132" t="s">
        <v>361</v>
      </c>
      <c r="C143" s="9"/>
      <c r="D143" s="34" t="s">
        <v>15</v>
      </c>
      <c r="E143" s="34" t="s">
        <v>32</v>
      </c>
      <c r="F143" s="34" t="s">
        <v>360</v>
      </c>
      <c r="G143" s="131"/>
      <c r="H143" s="131"/>
      <c r="I143" s="34" t="s">
        <v>32</v>
      </c>
      <c r="J143" s="51">
        <f>J144+J146</f>
        <v>9483.762999999999</v>
      </c>
      <c r="K143" s="131"/>
      <c r="L143" s="51">
        <f>L144+L146</f>
        <v>7617.2</v>
      </c>
      <c r="M143" s="495">
        <f>M144+M146</f>
        <v>7463.8</v>
      </c>
      <c r="N143" s="51">
        <f>N144+N146</f>
        <v>9483.762999999999</v>
      </c>
      <c r="O143" s="51">
        <f>O144+O146</f>
        <v>9483.762999999999</v>
      </c>
      <c r="P143" s="51">
        <f>P144+P146</f>
        <v>9483.762999999999</v>
      </c>
    </row>
    <row r="144" spans="2:16" ht="76.5" hidden="1" x14ac:dyDescent="0.2">
      <c r="B144" s="49" t="s">
        <v>771</v>
      </c>
      <c r="C144" s="9"/>
      <c r="D144" s="34" t="s">
        <v>15</v>
      </c>
      <c r="E144" s="34" t="s">
        <v>32</v>
      </c>
      <c r="F144" s="9" t="s">
        <v>358</v>
      </c>
      <c r="G144" s="9"/>
      <c r="H144" s="9"/>
      <c r="I144" s="34" t="s">
        <v>32</v>
      </c>
      <c r="J144" s="483">
        <f>J145</f>
        <v>5353.7750000000005</v>
      </c>
      <c r="K144" s="484"/>
      <c r="L144" s="484">
        <f>L145</f>
        <v>5406.2</v>
      </c>
      <c r="M144" s="484">
        <f>M145</f>
        <v>5230.3</v>
      </c>
      <c r="N144" s="483">
        <f>N145</f>
        <v>5353.7750000000005</v>
      </c>
      <c r="O144" s="483">
        <f>O145</f>
        <v>5353.7750000000005</v>
      </c>
      <c r="P144" s="483">
        <f>P145</f>
        <v>5353.7750000000005</v>
      </c>
    </row>
    <row r="145" spans="2:16" hidden="1" x14ac:dyDescent="0.2">
      <c r="B145" s="195" t="s">
        <v>16</v>
      </c>
      <c r="C145" s="9"/>
      <c r="D145" s="9" t="s">
        <v>15</v>
      </c>
      <c r="E145" s="9" t="s">
        <v>32</v>
      </c>
      <c r="F145" s="9" t="s">
        <v>358</v>
      </c>
      <c r="G145" s="9" t="s">
        <v>1</v>
      </c>
      <c r="H145" s="9"/>
      <c r="I145" s="9" t="s">
        <v>32</v>
      </c>
      <c r="J145" s="480">
        <f>5356.1-4835.3+2500.3+2332.675</f>
        <v>5353.7750000000005</v>
      </c>
      <c r="K145" s="484"/>
      <c r="L145" s="480">
        <v>5406.2</v>
      </c>
      <c r="M145" s="480">
        <v>5230.3</v>
      </c>
      <c r="N145" s="480">
        <f>5356.1-4835.3+2500.3+2332.675</f>
        <v>5353.7750000000005</v>
      </c>
      <c r="O145" s="480">
        <f>5356.1-4835.3+2500.3+2332.675</f>
        <v>5353.7750000000005</v>
      </c>
      <c r="P145" s="480">
        <f>5356.1-4835.3+2500.3+2332.675</f>
        <v>5353.7750000000005</v>
      </c>
    </row>
    <row r="146" spans="2:16" ht="79.150000000000006" hidden="1" customHeight="1" x14ac:dyDescent="0.2">
      <c r="B146" s="49" t="s">
        <v>772</v>
      </c>
      <c r="C146" s="9"/>
      <c r="D146" s="34" t="s">
        <v>15</v>
      </c>
      <c r="E146" s="34" t="s">
        <v>32</v>
      </c>
      <c r="F146" s="9" t="s">
        <v>356</v>
      </c>
      <c r="G146" s="9"/>
      <c r="H146" s="9"/>
      <c r="I146" s="34" t="s">
        <v>32</v>
      </c>
      <c r="J146" s="483">
        <f>J147</f>
        <v>4129.9879999999994</v>
      </c>
      <c r="K146" s="483"/>
      <c r="L146" s="483">
        <f>L147</f>
        <v>2211</v>
      </c>
      <c r="M146" s="483">
        <f>M147</f>
        <v>2233.5</v>
      </c>
      <c r="N146" s="483">
        <f>N147</f>
        <v>4129.9879999999994</v>
      </c>
      <c r="O146" s="483">
        <f>O147</f>
        <v>4129.9879999999994</v>
      </c>
      <c r="P146" s="483">
        <f>P147</f>
        <v>4129.9879999999994</v>
      </c>
    </row>
    <row r="147" spans="2:16" ht="18.600000000000001" hidden="1" customHeight="1" x14ac:dyDescent="0.2">
      <c r="B147" s="195" t="s">
        <v>16</v>
      </c>
      <c r="C147" s="9"/>
      <c r="D147" s="9" t="s">
        <v>15</v>
      </c>
      <c r="E147" s="9" t="s">
        <v>32</v>
      </c>
      <c r="F147" s="9" t="s">
        <v>356</v>
      </c>
      <c r="G147" s="9" t="s">
        <v>1</v>
      </c>
      <c r="H147" s="9"/>
      <c r="I147" s="9" t="s">
        <v>32</v>
      </c>
      <c r="J147" s="483">
        <f>2142.2+1447.788+540</f>
        <v>4129.9879999999994</v>
      </c>
      <c r="K147" s="483"/>
      <c r="L147" s="483">
        <v>2211</v>
      </c>
      <c r="M147" s="483">
        <v>2233.5</v>
      </c>
      <c r="N147" s="483">
        <f>2142.2+1447.788+540</f>
        <v>4129.9879999999994</v>
      </c>
      <c r="O147" s="483">
        <f>2142.2+1447.788+540</f>
        <v>4129.9879999999994</v>
      </c>
      <c r="P147" s="483">
        <f>2142.2+1447.788+540</f>
        <v>4129.9879999999994</v>
      </c>
    </row>
    <row r="148" spans="2:16" ht="19.5" hidden="1" customHeight="1" x14ac:dyDescent="0.2">
      <c r="B148" s="52" t="s">
        <v>355</v>
      </c>
      <c r="C148" s="9"/>
      <c r="D148" s="34" t="s">
        <v>15</v>
      </c>
      <c r="E148" s="34" t="s">
        <v>350</v>
      </c>
      <c r="F148" s="9"/>
      <c r="G148" s="9"/>
      <c r="H148" s="9"/>
      <c r="I148" s="34" t="s">
        <v>350</v>
      </c>
      <c r="J148" s="484">
        <f>J149</f>
        <v>0</v>
      </c>
      <c r="K148" s="484"/>
      <c r="L148" s="484">
        <f t="shared" ref="L148:P151" si="10">L149</f>
        <v>0</v>
      </c>
      <c r="M148" s="484">
        <f t="shared" si="10"/>
        <v>0</v>
      </c>
      <c r="N148" s="484">
        <f t="shared" si="10"/>
        <v>0</v>
      </c>
      <c r="O148" s="484">
        <f t="shared" si="10"/>
        <v>0</v>
      </c>
      <c r="P148" s="484">
        <f t="shared" si="10"/>
        <v>0</v>
      </c>
    </row>
    <row r="149" spans="2:16" ht="38.25" hidden="1" x14ac:dyDescent="0.2">
      <c r="B149" s="52" t="s">
        <v>25</v>
      </c>
      <c r="C149" s="9"/>
      <c r="D149" s="34" t="s">
        <v>15</v>
      </c>
      <c r="E149" s="34" t="s">
        <v>350</v>
      </c>
      <c r="F149" s="9"/>
      <c r="G149" s="9"/>
      <c r="H149" s="9"/>
      <c r="I149" s="34" t="s">
        <v>350</v>
      </c>
      <c r="J149" s="484">
        <f>J150</f>
        <v>0</v>
      </c>
      <c r="K149" s="484"/>
      <c r="L149" s="484">
        <f t="shared" si="10"/>
        <v>0</v>
      </c>
      <c r="M149" s="484">
        <f t="shared" si="10"/>
        <v>0</v>
      </c>
      <c r="N149" s="484">
        <f t="shared" si="10"/>
        <v>0</v>
      </c>
      <c r="O149" s="484">
        <f t="shared" si="10"/>
        <v>0</v>
      </c>
      <c r="P149" s="484">
        <f t="shared" si="10"/>
        <v>0</v>
      </c>
    </row>
    <row r="150" spans="2:16" ht="30.75" hidden="1" customHeight="1" x14ac:dyDescent="0.2">
      <c r="B150" s="52" t="s">
        <v>354</v>
      </c>
      <c r="C150" s="9"/>
      <c r="D150" s="34" t="s">
        <v>15</v>
      </c>
      <c r="E150" s="34" t="s">
        <v>350</v>
      </c>
      <c r="F150" s="9" t="s">
        <v>353</v>
      </c>
      <c r="G150" s="48"/>
      <c r="H150" s="48"/>
      <c r="I150" s="34" t="s">
        <v>350</v>
      </c>
      <c r="J150" s="496">
        <f>J151</f>
        <v>0</v>
      </c>
      <c r="K150" s="496"/>
      <c r="L150" s="496">
        <f t="shared" si="10"/>
        <v>0</v>
      </c>
      <c r="M150" s="496">
        <f t="shared" si="10"/>
        <v>0</v>
      </c>
      <c r="N150" s="496">
        <f t="shared" si="10"/>
        <v>0</v>
      </c>
      <c r="O150" s="496">
        <f t="shared" si="10"/>
        <v>0</v>
      </c>
      <c r="P150" s="496">
        <f t="shared" si="10"/>
        <v>0</v>
      </c>
    </row>
    <row r="151" spans="2:16" ht="25.5" hidden="1" x14ac:dyDescent="0.2">
      <c r="B151" s="76" t="s">
        <v>352</v>
      </c>
      <c r="C151" s="9"/>
      <c r="D151" s="34" t="s">
        <v>15</v>
      </c>
      <c r="E151" s="34" t="s">
        <v>350</v>
      </c>
      <c r="F151" s="9" t="s">
        <v>351</v>
      </c>
      <c r="G151" s="48"/>
      <c r="H151" s="48"/>
      <c r="I151" s="34" t="s">
        <v>350</v>
      </c>
      <c r="J151" s="496">
        <f>J152</f>
        <v>0</v>
      </c>
      <c r="K151" s="496"/>
      <c r="L151" s="496">
        <f t="shared" si="10"/>
        <v>0</v>
      </c>
      <c r="M151" s="496">
        <f t="shared" si="10"/>
        <v>0</v>
      </c>
      <c r="N151" s="496">
        <f t="shared" si="10"/>
        <v>0</v>
      </c>
      <c r="O151" s="496">
        <f t="shared" si="10"/>
        <v>0</v>
      </c>
      <c r="P151" s="496">
        <f t="shared" si="10"/>
        <v>0</v>
      </c>
    </row>
    <row r="152" spans="2:16" hidden="1" x14ac:dyDescent="0.2">
      <c r="B152" s="76"/>
      <c r="C152" s="9"/>
      <c r="D152" s="34" t="s">
        <v>15</v>
      </c>
      <c r="E152" s="34" t="s">
        <v>350</v>
      </c>
      <c r="F152" s="9" t="s">
        <v>351</v>
      </c>
      <c r="G152" s="48"/>
      <c r="H152" s="48"/>
      <c r="I152" s="34" t="s">
        <v>350</v>
      </c>
      <c r="J152" s="496"/>
      <c r="K152" s="496"/>
      <c r="L152" s="496"/>
      <c r="M152" s="496"/>
      <c r="N152" s="496"/>
      <c r="O152" s="496"/>
      <c r="P152" s="496"/>
    </row>
    <row r="153" spans="2:16" ht="15" hidden="1" x14ac:dyDescent="0.2">
      <c r="B153" s="203" t="s">
        <v>349</v>
      </c>
      <c r="C153" s="202"/>
      <c r="D153" s="202" t="s">
        <v>265</v>
      </c>
      <c r="E153" s="199"/>
      <c r="F153" s="201"/>
      <c r="G153" s="200"/>
      <c r="H153" s="497"/>
      <c r="I153" s="199"/>
      <c r="J153" s="476">
        <f>J154</f>
        <v>160</v>
      </c>
      <c r="K153" s="476"/>
      <c r="L153" s="476">
        <f t="shared" ref="L153:P155" si="11">L154</f>
        <v>172</v>
      </c>
      <c r="M153" s="476">
        <f t="shared" si="11"/>
        <v>184</v>
      </c>
      <c r="N153" s="476">
        <f t="shared" si="11"/>
        <v>160</v>
      </c>
      <c r="O153" s="476">
        <f t="shared" si="11"/>
        <v>160</v>
      </c>
      <c r="P153" s="476">
        <f t="shared" si="11"/>
        <v>160</v>
      </c>
    </row>
    <row r="154" spans="2:16" hidden="1" x14ac:dyDescent="0.2">
      <c r="B154" s="52" t="s">
        <v>264</v>
      </c>
      <c r="C154" s="34"/>
      <c r="D154" s="34" t="s">
        <v>265</v>
      </c>
      <c r="E154" s="34" t="s">
        <v>262</v>
      </c>
      <c r="F154" s="1"/>
      <c r="G154" s="9"/>
      <c r="H154" s="9"/>
      <c r="I154" s="34" t="s">
        <v>262</v>
      </c>
      <c r="J154" s="481">
        <f>J155</f>
        <v>160</v>
      </c>
      <c r="K154" s="481"/>
      <c r="L154" s="481">
        <f t="shared" si="11"/>
        <v>172</v>
      </c>
      <c r="M154" s="481">
        <f t="shared" si="11"/>
        <v>184</v>
      </c>
      <c r="N154" s="481">
        <f t="shared" si="11"/>
        <v>160</v>
      </c>
      <c r="O154" s="481">
        <f t="shared" si="11"/>
        <v>160</v>
      </c>
      <c r="P154" s="481">
        <f t="shared" si="11"/>
        <v>160</v>
      </c>
    </row>
    <row r="155" spans="2:16" ht="53.25" hidden="1" customHeight="1" x14ac:dyDescent="0.2">
      <c r="B155" s="52" t="s">
        <v>253</v>
      </c>
      <c r="C155" s="34"/>
      <c r="D155" s="34" t="s">
        <v>265</v>
      </c>
      <c r="E155" s="34" t="s">
        <v>262</v>
      </c>
      <c r="F155" s="34" t="s">
        <v>252</v>
      </c>
      <c r="G155" s="131"/>
      <c r="H155" s="131"/>
      <c r="I155" s="34" t="s">
        <v>262</v>
      </c>
      <c r="J155" s="51">
        <f>J156</f>
        <v>160</v>
      </c>
      <c r="K155" s="51"/>
      <c r="L155" s="51">
        <f t="shared" si="11"/>
        <v>172</v>
      </c>
      <c r="M155" s="51">
        <f t="shared" si="11"/>
        <v>184</v>
      </c>
      <c r="N155" s="51">
        <f t="shared" si="11"/>
        <v>160</v>
      </c>
      <c r="O155" s="51">
        <f t="shared" si="11"/>
        <v>160</v>
      </c>
      <c r="P155" s="51">
        <f t="shared" si="11"/>
        <v>160</v>
      </c>
    </row>
    <row r="156" spans="2:16" ht="76.5" hidden="1" x14ac:dyDescent="0.2">
      <c r="B156" s="157" t="s">
        <v>773</v>
      </c>
      <c r="C156" s="34"/>
      <c r="D156" s="34" t="s">
        <v>265</v>
      </c>
      <c r="E156" s="34" t="s">
        <v>262</v>
      </c>
      <c r="F156" s="34" t="s">
        <v>347</v>
      </c>
      <c r="G156" s="9"/>
      <c r="H156" s="9"/>
      <c r="I156" s="34" t="s">
        <v>262</v>
      </c>
      <c r="J156" s="481">
        <f>J159</f>
        <v>160</v>
      </c>
      <c r="K156" s="481"/>
      <c r="L156" s="481">
        <f>L159</f>
        <v>172</v>
      </c>
      <c r="M156" s="481">
        <f>M159</f>
        <v>184</v>
      </c>
      <c r="N156" s="481">
        <f>N159</f>
        <v>160</v>
      </c>
      <c r="O156" s="481">
        <f>O159</f>
        <v>160</v>
      </c>
      <c r="P156" s="481">
        <f>P159</f>
        <v>160</v>
      </c>
    </row>
    <row r="157" spans="2:16" ht="75" hidden="1" customHeight="1" x14ac:dyDescent="0.2">
      <c r="B157" s="90" t="s">
        <v>270</v>
      </c>
      <c r="C157" s="34"/>
      <c r="D157" s="34" t="s">
        <v>265</v>
      </c>
      <c r="E157" s="34" t="s">
        <v>262</v>
      </c>
      <c r="F157" s="9" t="s">
        <v>269</v>
      </c>
      <c r="G157" s="9"/>
      <c r="H157" s="9"/>
      <c r="I157" s="34" t="s">
        <v>262</v>
      </c>
      <c r="J157" s="481"/>
      <c r="K157" s="481"/>
      <c r="L157" s="481"/>
      <c r="M157" s="481"/>
      <c r="N157" s="481"/>
      <c r="O157" s="481"/>
      <c r="P157" s="481"/>
    </row>
    <row r="158" spans="2:16" ht="16.149999999999999" hidden="1" customHeight="1" x14ac:dyDescent="0.2">
      <c r="B158" s="195" t="s">
        <v>16</v>
      </c>
      <c r="C158" s="34"/>
      <c r="D158" s="34" t="s">
        <v>265</v>
      </c>
      <c r="E158" s="34" t="s">
        <v>262</v>
      </c>
      <c r="F158" s="9" t="s">
        <v>269</v>
      </c>
      <c r="G158" s="9" t="s">
        <v>1</v>
      </c>
      <c r="H158" s="9"/>
      <c r="I158" s="34" t="s">
        <v>262</v>
      </c>
      <c r="J158" s="481"/>
      <c r="K158" s="481"/>
      <c r="L158" s="481"/>
      <c r="M158" s="481"/>
      <c r="N158" s="481"/>
      <c r="O158" s="481"/>
      <c r="P158" s="481"/>
    </row>
    <row r="159" spans="2:16" ht="77.25" hidden="1" customHeight="1" x14ac:dyDescent="0.2">
      <c r="B159" s="49" t="s">
        <v>774</v>
      </c>
      <c r="C159" s="34"/>
      <c r="D159" s="34" t="s">
        <v>265</v>
      </c>
      <c r="E159" s="34" t="s">
        <v>262</v>
      </c>
      <c r="F159" s="9" t="s">
        <v>345</v>
      </c>
      <c r="G159" s="9"/>
      <c r="H159" s="9"/>
      <c r="I159" s="34" t="s">
        <v>262</v>
      </c>
      <c r="J159" s="481">
        <f>J160</f>
        <v>160</v>
      </c>
      <c r="K159" s="481"/>
      <c r="L159" s="481">
        <f>L160</f>
        <v>172</v>
      </c>
      <c r="M159" s="481">
        <f>M160</f>
        <v>184</v>
      </c>
      <c r="N159" s="481">
        <f>N160</f>
        <v>160</v>
      </c>
      <c r="O159" s="481">
        <f>O160</f>
        <v>160</v>
      </c>
      <c r="P159" s="481">
        <f>P160</f>
        <v>160</v>
      </c>
    </row>
    <row r="160" spans="2:16" ht="16.899999999999999" hidden="1" customHeight="1" x14ac:dyDescent="0.2">
      <c r="B160" s="195" t="s">
        <v>16</v>
      </c>
      <c r="C160" s="34"/>
      <c r="D160" s="34" t="s">
        <v>265</v>
      </c>
      <c r="E160" s="34" t="s">
        <v>262</v>
      </c>
      <c r="F160" s="9" t="s">
        <v>345</v>
      </c>
      <c r="G160" s="9" t="s">
        <v>1</v>
      </c>
      <c r="H160" s="9"/>
      <c r="I160" s="34" t="s">
        <v>262</v>
      </c>
      <c r="J160" s="481">
        <v>160</v>
      </c>
      <c r="K160" s="481"/>
      <c r="L160" s="481">
        <v>172</v>
      </c>
      <c r="M160" s="481">
        <v>184</v>
      </c>
      <c r="N160" s="481">
        <v>160</v>
      </c>
      <c r="O160" s="481">
        <v>160</v>
      </c>
      <c r="P160" s="481">
        <v>160</v>
      </c>
    </row>
    <row r="161" spans="2:24" ht="14.25" hidden="1" x14ac:dyDescent="0.2">
      <c r="B161" s="194" t="s">
        <v>344</v>
      </c>
      <c r="C161" s="193"/>
      <c r="D161" s="193" t="s">
        <v>246</v>
      </c>
      <c r="E161" s="193"/>
      <c r="F161" s="193"/>
      <c r="G161" s="193"/>
      <c r="H161" s="193"/>
      <c r="I161" s="193"/>
      <c r="J161" s="476">
        <f>J162+J169</f>
        <v>7152.5</v>
      </c>
      <c r="K161" s="476"/>
      <c r="L161" s="476">
        <f>L162+L169</f>
        <v>7583.5</v>
      </c>
      <c r="M161" s="476">
        <f>M162+M169</f>
        <v>8198.5</v>
      </c>
      <c r="N161" s="476">
        <f>N162+N169</f>
        <v>7152.5</v>
      </c>
      <c r="O161" s="476">
        <f>O162+O169</f>
        <v>7152.5</v>
      </c>
      <c r="P161" s="476">
        <f>P162+P169</f>
        <v>7152.5</v>
      </c>
    </row>
    <row r="162" spans="2:24" hidden="1" x14ac:dyDescent="0.2">
      <c r="B162" s="52" t="s">
        <v>87</v>
      </c>
      <c r="C162" s="34"/>
      <c r="D162" s="34" t="s">
        <v>246</v>
      </c>
      <c r="E162" s="34" t="s">
        <v>85</v>
      </c>
      <c r="F162" s="34"/>
      <c r="G162" s="34"/>
      <c r="H162" s="34"/>
      <c r="I162" s="34" t="s">
        <v>85</v>
      </c>
      <c r="J162" s="477">
        <f>J163</f>
        <v>5947</v>
      </c>
      <c r="K162" s="477"/>
      <c r="L162" s="477">
        <f t="shared" ref="L162:P164" si="12">L163</f>
        <v>6305</v>
      </c>
      <c r="M162" s="477">
        <f t="shared" si="12"/>
        <v>6960</v>
      </c>
      <c r="N162" s="477">
        <f t="shared" si="12"/>
        <v>5947</v>
      </c>
      <c r="O162" s="477">
        <f t="shared" si="12"/>
        <v>5947</v>
      </c>
      <c r="P162" s="477">
        <f t="shared" si="12"/>
        <v>5947</v>
      </c>
    </row>
    <row r="163" spans="2:24" ht="55.5" hidden="1" customHeight="1" x14ac:dyDescent="0.2">
      <c r="B163" s="52" t="s">
        <v>253</v>
      </c>
      <c r="C163" s="34"/>
      <c r="D163" s="34" t="s">
        <v>246</v>
      </c>
      <c r="E163" s="34" t="s">
        <v>85</v>
      </c>
      <c r="F163" s="34" t="s">
        <v>252</v>
      </c>
      <c r="G163" s="131"/>
      <c r="H163" s="131"/>
      <c r="I163" s="34" t="s">
        <v>85</v>
      </c>
      <c r="J163" s="51">
        <f>J164</f>
        <v>5947</v>
      </c>
      <c r="K163" s="51"/>
      <c r="L163" s="51">
        <f t="shared" si="12"/>
        <v>6305</v>
      </c>
      <c r="M163" s="51">
        <f t="shared" si="12"/>
        <v>6960</v>
      </c>
      <c r="N163" s="51">
        <f t="shared" si="12"/>
        <v>5947</v>
      </c>
      <c r="O163" s="51">
        <f t="shared" si="12"/>
        <v>5947</v>
      </c>
      <c r="P163" s="51">
        <f t="shared" si="12"/>
        <v>5947</v>
      </c>
    </row>
    <row r="164" spans="2:24" ht="83.45" hidden="1" customHeight="1" x14ac:dyDescent="0.2">
      <c r="B164" s="157" t="s">
        <v>775</v>
      </c>
      <c r="C164" s="9"/>
      <c r="D164" s="9" t="s">
        <v>246</v>
      </c>
      <c r="E164" s="9" t="s">
        <v>85</v>
      </c>
      <c r="F164" s="9" t="s">
        <v>342</v>
      </c>
      <c r="G164" s="9"/>
      <c r="H164" s="9"/>
      <c r="I164" s="9" t="s">
        <v>85</v>
      </c>
      <c r="J164" s="479">
        <f>J165</f>
        <v>5947</v>
      </c>
      <c r="K164" s="479"/>
      <c r="L164" s="479">
        <f t="shared" si="12"/>
        <v>6305</v>
      </c>
      <c r="M164" s="479">
        <f t="shared" si="12"/>
        <v>6960</v>
      </c>
      <c r="N164" s="479">
        <f t="shared" si="12"/>
        <v>5947</v>
      </c>
      <c r="O164" s="479">
        <f t="shared" si="12"/>
        <v>5947</v>
      </c>
      <c r="P164" s="479">
        <f t="shared" si="12"/>
        <v>5947</v>
      </c>
    </row>
    <row r="165" spans="2:24" ht="89.25" hidden="1" x14ac:dyDescent="0.2">
      <c r="B165" s="49" t="s">
        <v>776</v>
      </c>
      <c r="C165" s="9"/>
      <c r="D165" s="9" t="s">
        <v>246</v>
      </c>
      <c r="E165" s="9" t="s">
        <v>85</v>
      </c>
      <c r="F165" s="9" t="s">
        <v>340</v>
      </c>
      <c r="G165" s="9"/>
      <c r="H165" s="9"/>
      <c r="I165" s="9" t="s">
        <v>85</v>
      </c>
      <c r="J165" s="479">
        <f>J166+J167+J168</f>
        <v>5947</v>
      </c>
      <c r="K165" s="479"/>
      <c r="L165" s="479">
        <f>L166+L167+L168</f>
        <v>6305</v>
      </c>
      <c r="M165" s="479">
        <f>M166+M167+M168</f>
        <v>6960</v>
      </c>
      <c r="N165" s="479">
        <f>N166+N167+N168</f>
        <v>5947</v>
      </c>
      <c r="O165" s="479">
        <f>O166+O167+O168</f>
        <v>5947</v>
      </c>
      <c r="P165" s="479">
        <f>P166+P167+P168</f>
        <v>5947</v>
      </c>
    </row>
    <row r="166" spans="2:24" hidden="1" x14ac:dyDescent="0.2">
      <c r="B166" s="195" t="s">
        <v>256</v>
      </c>
      <c r="C166" s="9"/>
      <c r="D166" s="9" t="s">
        <v>246</v>
      </c>
      <c r="E166" s="9" t="s">
        <v>85</v>
      </c>
      <c r="F166" s="9" t="s">
        <v>340</v>
      </c>
      <c r="G166" s="9" t="s">
        <v>255</v>
      </c>
      <c r="H166" s="9"/>
      <c r="I166" s="9" t="s">
        <v>85</v>
      </c>
      <c r="J166" s="498">
        <v>4171.2870000000003</v>
      </c>
      <c r="K166" s="498"/>
      <c r="L166" s="479">
        <v>5305.1139999999996</v>
      </c>
      <c r="M166" s="479">
        <v>6631.482</v>
      </c>
      <c r="N166" s="498">
        <v>4171.2870000000003</v>
      </c>
      <c r="O166" s="498">
        <v>4171.2870000000003</v>
      </c>
      <c r="P166" s="498">
        <v>4171.2870000000003</v>
      </c>
    </row>
    <row r="167" spans="2:24" hidden="1" x14ac:dyDescent="0.2">
      <c r="B167" s="195" t="s">
        <v>16</v>
      </c>
      <c r="C167" s="9"/>
      <c r="D167" s="9" t="s">
        <v>246</v>
      </c>
      <c r="E167" s="9" t="s">
        <v>85</v>
      </c>
      <c r="F167" s="9" t="s">
        <v>340</v>
      </c>
      <c r="G167" s="9" t="s">
        <v>1</v>
      </c>
      <c r="H167" s="9"/>
      <c r="I167" s="9" t="s">
        <v>85</v>
      </c>
      <c r="J167" s="479">
        <f>1775.713-0.713</f>
        <v>1775</v>
      </c>
      <c r="K167" s="479"/>
      <c r="L167" s="479">
        <f>999.886-0.886</f>
        <v>999</v>
      </c>
      <c r="M167" s="479">
        <v>328</v>
      </c>
      <c r="N167" s="479">
        <f>1775.713-0.713</f>
        <v>1775</v>
      </c>
      <c r="O167" s="479">
        <f>1775.713-0.713</f>
        <v>1775</v>
      </c>
      <c r="P167" s="479">
        <f>1775.713-0.713</f>
        <v>1775</v>
      </c>
    </row>
    <row r="168" spans="2:24" hidden="1" x14ac:dyDescent="0.2">
      <c r="B168" s="195" t="s">
        <v>94</v>
      </c>
      <c r="C168" s="9"/>
      <c r="D168" s="9" t="s">
        <v>246</v>
      </c>
      <c r="E168" s="9" t="s">
        <v>85</v>
      </c>
      <c r="F168" s="9" t="s">
        <v>340</v>
      </c>
      <c r="G168" s="9" t="s">
        <v>91</v>
      </c>
      <c r="H168" s="9"/>
      <c r="I168" s="9" t="s">
        <v>85</v>
      </c>
      <c r="J168" s="481">
        <v>0.71299999999999997</v>
      </c>
      <c r="K168" s="481"/>
      <c r="L168" s="481">
        <v>0.88600000000000001</v>
      </c>
      <c r="M168" s="481">
        <v>0.51800000000000002</v>
      </c>
      <c r="N168" s="481">
        <v>0.71299999999999997</v>
      </c>
      <c r="O168" s="481">
        <v>0.71299999999999997</v>
      </c>
      <c r="P168" s="481">
        <v>0.71299999999999997</v>
      </c>
    </row>
    <row r="169" spans="2:24" ht="30.75" hidden="1" customHeight="1" x14ac:dyDescent="0.2">
      <c r="B169" s="52" t="s">
        <v>244</v>
      </c>
      <c r="C169" s="34"/>
      <c r="D169" s="34" t="s">
        <v>246</v>
      </c>
      <c r="E169" s="34" t="s">
        <v>242</v>
      </c>
      <c r="F169" s="9"/>
      <c r="G169" s="9"/>
      <c r="H169" s="9"/>
      <c r="I169" s="34" t="s">
        <v>242</v>
      </c>
      <c r="J169" s="477">
        <f>J170</f>
        <v>1205.5</v>
      </c>
      <c r="K169" s="477"/>
      <c r="L169" s="477">
        <f t="shared" ref="L169:P172" si="13">L170</f>
        <v>1278.5</v>
      </c>
      <c r="M169" s="477">
        <f t="shared" si="13"/>
        <v>1238.5</v>
      </c>
      <c r="N169" s="477">
        <f t="shared" si="13"/>
        <v>1205.5</v>
      </c>
      <c r="O169" s="477">
        <f t="shared" si="13"/>
        <v>1205.5</v>
      </c>
      <c r="P169" s="477">
        <f t="shared" si="13"/>
        <v>1205.5</v>
      </c>
    </row>
    <row r="170" spans="2:24" ht="39.6" hidden="1" customHeight="1" x14ac:dyDescent="0.2">
      <c r="B170" s="52" t="s">
        <v>253</v>
      </c>
      <c r="C170" s="34"/>
      <c r="D170" s="34" t="s">
        <v>246</v>
      </c>
      <c r="E170" s="34" t="s">
        <v>242</v>
      </c>
      <c r="F170" s="34" t="s">
        <v>252</v>
      </c>
      <c r="G170" s="131"/>
      <c r="H170" s="131"/>
      <c r="I170" s="34" t="s">
        <v>242</v>
      </c>
      <c r="J170" s="51">
        <f>J171</f>
        <v>1205.5</v>
      </c>
      <c r="K170" s="51"/>
      <c r="L170" s="51">
        <f t="shared" si="13"/>
        <v>1278.5</v>
      </c>
      <c r="M170" s="51">
        <f t="shared" si="13"/>
        <v>1238.5</v>
      </c>
      <c r="N170" s="51">
        <f t="shared" si="13"/>
        <v>1205.5</v>
      </c>
      <c r="O170" s="51">
        <f t="shared" si="13"/>
        <v>1205.5</v>
      </c>
      <c r="P170" s="51">
        <f t="shared" si="13"/>
        <v>1205.5</v>
      </c>
    </row>
    <row r="171" spans="2:24" ht="85.9" hidden="1" customHeight="1" x14ac:dyDescent="0.2">
      <c r="B171" s="157" t="s">
        <v>777</v>
      </c>
      <c r="C171" s="9"/>
      <c r="D171" s="9" t="s">
        <v>246</v>
      </c>
      <c r="E171" s="9" t="s">
        <v>242</v>
      </c>
      <c r="F171" s="9" t="s">
        <v>338</v>
      </c>
      <c r="G171" s="9"/>
      <c r="H171" s="9"/>
      <c r="I171" s="9" t="s">
        <v>242</v>
      </c>
      <c r="J171" s="479">
        <f>J172</f>
        <v>1205.5</v>
      </c>
      <c r="K171" s="479"/>
      <c r="L171" s="479">
        <f t="shared" si="13"/>
        <v>1278.5</v>
      </c>
      <c r="M171" s="479">
        <f t="shared" si="13"/>
        <v>1238.5</v>
      </c>
      <c r="N171" s="479">
        <f t="shared" si="13"/>
        <v>1205.5</v>
      </c>
      <c r="O171" s="479">
        <f t="shared" si="13"/>
        <v>1205.5</v>
      </c>
      <c r="P171" s="479">
        <f t="shared" si="13"/>
        <v>1205.5</v>
      </c>
    </row>
    <row r="172" spans="2:24" ht="89.25" hidden="1" x14ac:dyDescent="0.2">
      <c r="B172" s="49" t="s">
        <v>778</v>
      </c>
      <c r="C172" s="9"/>
      <c r="D172" s="9" t="s">
        <v>246</v>
      </c>
      <c r="E172" s="9" t="s">
        <v>242</v>
      </c>
      <c r="F172" s="9" t="s">
        <v>336</v>
      </c>
      <c r="G172" s="9"/>
      <c r="H172" s="9"/>
      <c r="I172" s="9" t="s">
        <v>242</v>
      </c>
      <c r="J172" s="479">
        <f>J173</f>
        <v>1205.5</v>
      </c>
      <c r="K172" s="479"/>
      <c r="L172" s="479">
        <f t="shared" si="13"/>
        <v>1278.5</v>
      </c>
      <c r="M172" s="479">
        <f t="shared" si="13"/>
        <v>1238.5</v>
      </c>
      <c r="N172" s="479">
        <f t="shared" si="13"/>
        <v>1205.5</v>
      </c>
      <c r="O172" s="479">
        <f t="shared" si="13"/>
        <v>1205.5</v>
      </c>
      <c r="P172" s="479">
        <f t="shared" si="13"/>
        <v>1205.5</v>
      </c>
    </row>
    <row r="173" spans="2:24" hidden="1" x14ac:dyDescent="0.2">
      <c r="B173" s="195" t="s">
        <v>16</v>
      </c>
      <c r="C173" s="9"/>
      <c r="D173" s="9" t="s">
        <v>246</v>
      </c>
      <c r="E173" s="9" t="s">
        <v>242</v>
      </c>
      <c r="F173" s="9" t="s">
        <v>336</v>
      </c>
      <c r="G173" s="9" t="s">
        <v>1</v>
      </c>
      <c r="H173" s="9"/>
      <c r="I173" s="9" t="s">
        <v>242</v>
      </c>
      <c r="J173" s="479">
        <v>1205.5</v>
      </c>
      <c r="K173" s="479"/>
      <c r="L173" s="479">
        <v>1278.5</v>
      </c>
      <c r="M173" s="479">
        <v>1238.5</v>
      </c>
      <c r="N173" s="479">
        <v>1205.5</v>
      </c>
      <c r="O173" s="479">
        <v>1205.5</v>
      </c>
      <c r="P173" s="479">
        <v>1205.5</v>
      </c>
    </row>
    <row r="174" spans="2:24" s="162" customFormat="1" ht="51" hidden="1" x14ac:dyDescent="0.25">
      <c r="B174" s="164" t="s">
        <v>247</v>
      </c>
      <c r="C174" s="33"/>
      <c r="D174" s="33" t="s">
        <v>246</v>
      </c>
      <c r="E174" s="9" t="s">
        <v>242</v>
      </c>
      <c r="F174" s="33" t="s">
        <v>245</v>
      </c>
      <c r="G174" s="31"/>
      <c r="H174" s="31"/>
      <c r="I174" s="9" t="s">
        <v>242</v>
      </c>
      <c r="J174" s="481"/>
      <c r="K174" s="481"/>
      <c r="L174" s="481"/>
      <c r="M174" s="481"/>
      <c r="N174" s="481"/>
      <c r="O174" s="481"/>
      <c r="P174" s="481"/>
      <c r="Q174" s="163"/>
      <c r="R174" s="163"/>
      <c r="S174" s="163"/>
      <c r="T174" s="163"/>
      <c r="U174" s="163"/>
      <c r="V174" s="163"/>
      <c r="W174" s="163"/>
      <c r="X174" s="163"/>
    </row>
    <row r="175" spans="2:24" ht="14.25" hidden="1" x14ac:dyDescent="0.2">
      <c r="B175" s="194" t="s">
        <v>335</v>
      </c>
      <c r="C175" s="193"/>
      <c r="D175" s="193" t="s">
        <v>44</v>
      </c>
      <c r="E175" s="193"/>
      <c r="F175" s="193"/>
      <c r="G175" s="193"/>
      <c r="H175" s="193"/>
      <c r="I175" s="193"/>
      <c r="J175" s="486">
        <f>J176+J179</f>
        <v>412.5</v>
      </c>
      <c r="K175" s="486"/>
      <c r="L175" s="486">
        <f>L176+L179</f>
        <v>412.5</v>
      </c>
      <c r="M175" s="486">
        <f>M176+M179</f>
        <v>412.5</v>
      </c>
      <c r="N175" s="486">
        <f>N176+N179</f>
        <v>412.5</v>
      </c>
      <c r="O175" s="486">
        <f>O176+O179</f>
        <v>412.5</v>
      </c>
      <c r="P175" s="486">
        <f>P176+P179</f>
        <v>412.5</v>
      </c>
    </row>
    <row r="176" spans="2:24" hidden="1" x14ac:dyDescent="0.2">
      <c r="B176" s="126" t="s">
        <v>79</v>
      </c>
      <c r="C176" s="89"/>
      <c r="D176" s="34" t="s">
        <v>44</v>
      </c>
      <c r="E176" s="34" t="s">
        <v>76</v>
      </c>
      <c r="F176" s="89"/>
      <c r="G176" s="89"/>
      <c r="H176" s="89"/>
      <c r="I176" s="34" t="s">
        <v>76</v>
      </c>
      <c r="J176" s="484">
        <f>J177</f>
        <v>240.5</v>
      </c>
      <c r="K176" s="484"/>
      <c r="L176" s="484">
        <f t="shared" ref="L176:P177" si="14">L177</f>
        <v>240.5</v>
      </c>
      <c r="M176" s="484">
        <f t="shared" si="14"/>
        <v>240.5</v>
      </c>
      <c r="N176" s="484">
        <f t="shared" si="14"/>
        <v>240.5</v>
      </c>
      <c r="O176" s="484">
        <f t="shared" si="14"/>
        <v>240.5</v>
      </c>
      <c r="P176" s="484">
        <f t="shared" si="14"/>
        <v>240.5</v>
      </c>
    </row>
    <row r="177" spans="2:16" ht="21" hidden="1" customHeight="1" x14ac:dyDescent="0.2">
      <c r="B177" s="90" t="s">
        <v>334</v>
      </c>
      <c r="C177" s="89"/>
      <c r="D177" s="9" t="s">
        <v>44</v>
      </c>
      <c r="E177" s="9" t="s">
        <v>76</v>
      </c>
      <c r="F177" s="77">
        <v>9900308</v>
      </c>
      <c r="G177" s="89"/>
      <c r="H177" s="89"/>
      <c r="I177" s="9" t="s">
        <v>76</v>
      </c>
      <c r="J177" s="482">
        <f>J178</f>
        <v>240.5</v>
      </c>
      <c r="K177" s="482"/>
      <c r="L177" s="482">
        <f t="shared" si="14"/>
        <v>240.5</v>
      </c>
      <c r="M177" s="482">
        <f t="shared" si="14"/>
        <v>240.5</v>
      </c>
      <c r="N177" s="482">
        <f t="shared" si="14"/>
        <v>240.5</v>
      </c>
      <c r="O177" s="482">
        <f t="shared" si="14"/>
        <v>240.5</v>
      </c>
      <c r="P177" s="482">
        <f t="shared" si="14"/>
        <v>240.5</v>
      </c>
    </row>
    <row r="178" spans="2:16" ht="21" hidden="1" customHeight="1" x14ac:dyDescent="0.2">
      <c r="B178" s="195" t="s">
        <v>46</v>
      </c>
      <c r="C178" s="89"/>
      <c r="D178" s="9" t="s">
        <v>44</v>
      </c>
      <c r="E178" s="9" t="s">
        <v>76</v>
      </c>
      <c r="F178" s="77">
        <v>9900308</v>
      </c>
      <c r="G178" s="33" t="s">
        <v>42</v>
      </c>
      <c r="H178" s="33"/>
      <c r="I178" s="9" t="s">
        <v>76</v>
      </c>
      <c r="J178" s="482">
        <v>240.5</v>
      </c>
      <c r="K178" s="482"/>
      <c r="L178" s="482">
        <v>240.5</v>
      </c>
      <c r="M178" s="482">
        <v>240.5</v>
      </c>
      <c r="N178" s="482">
        <v>240.5</v>
      </c>
      <c r="O178" s="482">
        <v>240.5</v>
      </c>
      <c r="P178" s="482">
        <v>240.5</v>
      </c>
    </row>
    <row r="179" spans="2:16" hidden="1" x14ac:dyDescent="0.2">
      <c r="B179" s="196" t="s">
        <v>45</v>
      </c>
      <c r="C179" s="34"/>
      <c r="D179" s="34" t="s">
        <v>44</v>
      </c>
      <c r="E179" s="34" t="s">
        <v>41</v>
      </c>
      <c r="F179" s="34"/>
      <c r="G179" s="9"/>
      <c r="H179" s="9"/>
      <c r="I179" s="34" t="s">
        <v>41</v>
      </c>
      <c r="J179" s="484">
        <f>J180</f>
        <v>172</v>
      </c>
      <c r="K179" s="484"/>
      <c r="L179" s="484">
        <f t="shared" ref="L179:P180" si="15">L180</f>
        <v>172</v>
      </c>
      <c r="M179" s="484">
        <f t="shared" si="15"/>
        <v>172</v>
      </c>
      <c r="N179" s="484">
        <f t="shared" si="15"/>
        <v>172</v>
      </c>
      <c r="O179" s="484">
        <f t="shared" si="15"/>
        <v>172</v>
      </c>
      <c r="P179" s="484">
        <f t="shared" si="15"/>
        <v>172</v>
      </c>
    </row>
    <row r="180" spans="2:16" ht="21" hidden="1" customHeight="1" x14ac:dyDescent="0.2">
      <c r="B180" s="70" t="s">
        <v>333</v>
      </c>
      <c r="C180" s="70"/>
      <c r="D180" s="9" t="s">
        <v>44</v>
      </c>
      <c r="E180" s="9" t="s">
        <v>41</v>
      </c>
      <c r="F180" s="77">
        <v>9901073</v>
      </c>
      <c r="G180" s="9"/>
      <c r="H180" s="9"/>
      <c r="I180" s="9" t="s">
        <v>41</v>
      </c>
      <c r="J180" s="482">
        <f>J181</f>
        <v>172</v>
      </c>
      <c r="K180" s="482"/>
      <c r="L180" s="482">
        <f t="shared" si="15"/>
        <v>172</v>
      </c>
      <c r="M180" s="482">
        <f t="shared" si="15"/>
        <v>172</v>
      </c>
      <c r="N180" s="482">
        <f t="shared" si="15"/>
        <v>172</v>
      </c>
      <c r="O180" s="482">
        <f t="shared" si="15"/>
        <v>172</v>
      </c>
      <c r="P180" s="482">
        <f t="shared" si="15"/>
        <v>172</v>
      </c>
    </row>
    <row r="181" spans="2:16" ht="21" hidden="1" customHeight="1" x14ac:dyDescent="0.2">
      <c r="B181" s="195" t="s">
        <v>46</v>
      </c>
      <c r="C181" s="70"/>
      <c r="D181" s="9" t="s">
        <v>44</v>
      </c>
      <c r="E181" s="9" t="s">
        <v>41</v>
      </c>
      <c r="F181" s="77">
        <v>9901073</v>
      </c>
      <c r="G181" s="9" t="s">
        <v>42</v>
      </c>
      <c r="H181" s="9"/>
      <c r="I181" s="9" t="s">
        <v>41</v>
      </c>
      <c r="J181" s="482">
        <v>172</v>
      </c>
      <c r="K181" s="482"/>
      <c r="L181" s="482">
        <v>172</v>
      </c>
      <c r="M181" s="482">
        <v>172</v>
      </c>
      <c r="N181" s="482">
        <v>172</v>
      </c>
      <c r="O181" s="482">
        <v>172</v>
      </c>
      <c r="P181" s="482">
        <v>172</v>
      </c>
    </row>
    <row r="182" spans="2:16" ht="14.25" hidden="1" x14ac:dyDescent="0.2">
      <c r="B182" s="194" t="s">
        <v>332</v>
      </c>
      <c r="C182" s="193"/>
      <c r="D182" s="193" t="s">
        <v>295</v>
      </c>
      <c r="E182" s="193"/>
      <c r="F182" s="193"/>
      <c r="G182" s="193"/>
      <c r="H182" s="193"/>
      <c r="I182" s="193"/>
      <c r="J182" s="487">
        <f>J184</f>
        <v>3930</v>
      </c>
      <c r="K182" s="487"/>
      <c r="L182" s="487">
        <f>L184</f>
        <v>3930</v>
      </c>
      <c r="M182" s="487">
        <f>M184</f>
        <v>1185</v>
      </c>
      <c r="N182" s="487">
        <f>N184</f>
        <v>3930</v>
      </c>
      <c r="O182" s="487">
        <f>O184</f>
        <v>3930</v>
      </c>
      <c r="P182" s="487">
        <f>P184</f>
        <v>3930</v>
      </c>
    </row>
    <row r="183" spans="2:16" ht="24" hidden="1" customHeight="1" x14ac:dyDescent="0.2">
      <c r="B183" s="52" t="s">
        <v>64</v>
      </c>
      <c r="C183" s="9"/>
      <c r="D183" s="34" t="s">
        <v>295</v>
      </c>
      <c r="E183" s="34" t="s">
        <v>62</v>
      </c>
      <c r="F183" s="34"/>
      <c r="G183" s="34"/>
      <c r="H183" s="34"/>
      <c r="I183" s="34" t="s">
        <v>62</v>
      </c>
      <c r="J183" s="480">
        <f>J184</f>
        <v>3930</v>
      </c>
      <c r="K183" s="480"/>
      <c r="L183" s="480">
        <f>L184</f>
        <v>3930</v>
      </c>
      <c r="M183" s="480">
        <f>M184</f>
        <v>1185</v>
      </c>
      <c r="N183" s="480">
        <f>N184</f>
        <v>3930</v>
      </c>
      <c r="O183" s="480">
        <f>O184</f>
        <v>3930</v>
      </c>
      <c r="P183" s="480">
        <f>P184</f>
        <v>3930</v>
      </c>
    </row>
    <row r="184" spans="2:16" ht="58.5" hidden="1" customHeight="1" x14ac:dyDescent="0.2">
      <c r="B184" s="126" t="s">
        <v>331</v>
      </c>
      <c r="C184" s="9"/>
      <c r="D184" s="9" t="s">
        <v>295</v>
      </c>
      <c r="E184" s="9" t="s">
        <v>62</v>
      </c>
      <c r="F184" s="9" t="s">
        <v>330</v>
      </c>
      <c r="G184" s="175"/>
      <c r="H184" s="175"/>
      <c r="I184" s="9" t="s">
        <v>62</v>
      </c>
      <c r="J184" s="499">
        <f>J187+J191</f>
        <v>3930</v>
      </c>
      <c r="K184" s="499"/>
      <c r="L184" s="499">
        <f>L187+L191</f>
        <v>3930</v>
      </c>
      <c r="M184" s="499">
        <f>M187+M191</f>
        <v>1185</v>
      </c>
      <c r="N184" s="499">
        <f>N187+N191</f>
        <v>3930</v>
      </c>
      <c r="O184" s="499">
        <f>O187+O191</f>
        <v>3930</v>
      </c>
      <c r="P184" s="499">
        <f>P187+P191</f>
        <v>3930</v>
      </c>
    </row>
    <row r="185" spans="2:16" ht="63.75" hidden="1" x14ac:dyDescent="0.2">
      <c r="B185" s="157" t="s">
        <v>779</v>
      </c>
      <c r="C185" s="9"/>
      <c r="D185" s="9" t="s">
        <v>295</v>
      </c>
      <c r="E185" s="9" t="s">
        <v>62</v>
      </c>
      <c r="F185" s="9" t="s">
        <v>309</v>
      </c>
      <c r="G185" s="9"/>
      <c r="H185" s="9"/>
      <c r="I185" s="9" t="s">
        <v>62</v>
      </c>
      <c r="J185" s="480"/>
      <c r="K185" s="480"/>
      <c r="L185" s="480"/>
      <c r="M185" s="480"/>
      <c r="N185" s="480"/>
      <c r="O185" s="480"/>
      <c r="P185" s="480"/>
    </row>
    <row r="186" spans="2:16" ht="63.75" hidden="1" x14ac:dyDescent="0.2">
      <c r="B186" s="76" t="s">
        <v>780</v>
      </c>
      <c r="C186" s="9"/>
      <c r="D186" s="9" t="s">
        <v>295</v>
      </c>
      <c r="E186" s="9" t="s">
        <v>62</v>
      </c>
      <c r="F186" s="9" t="s">
        <v>307</v>
      </c>
      <c r="G186" s="9"/>
      <c r="H186" s="9"/>
      <c r="I186" s="9" t="s">
        <v>62</v>
      </c>
      <c r="J186" s="480"/>
      <c r="K186" s="480"/>
      <c r="L186" s="480"/>
      <c r="M186" s="480"/>
      <c r="N186" s="480"/>
      <c r="O186" s="480"/>
      <c r="P186" s="480"/>
    </row>
    <row r="187" spans="2:16" ht="89.25" hidden="1" x14ac:dyDescent="0.2">
      <c r="B187" s="157" t="s">
        <v>781</v>
      </c>
      <c r="C187" s="9"/>
      <c r="D187" s="9" t="s">
        <v>295</v>
      </c>
      <c r="E187" s="9" t="s">
        <v>62</v>
      </c>
      <c r="F187" s="34" t="s">
        <v>305</v>
      </c>
      <c r="G187" s="9"/>
      <c r="H187" s="9"/>
      <c r="I187" s="9" t="s">
        <v>62</v>
      </c>
      <c r="J187" s="478">
        <f>J188</f>
        <v>3600</v>
      </c>
      <c r="K187" s="478"/>
      <c r="L187" s="478">
        <f t="shared" ref="L187:P188" si="16">L188</f>
        <v>3600</v>
      </c>
      <c r="M187" s="478">
        <f t="shared" si="16"/>
        <v>850</v>
      </c>
      <c r="N187" s="478">
        <f t="shared" si="16"/>
        <v>3600</v>
      </c>
      <c r="O187" s="478">
        <f t="shared" si="16"/>
        <v>3600</v>
      </c>
      <c r="P187" s="478">
        <f t="shared" si="16"/>
        <v>3600</v>
      </c>
    </row>
    <row r="188" spans="2:16" ht="80.45" hidden="1" customHeight="1" x14ac:dyDescent="0.2">
      <c r="B188" s="49" t="s">
        <v>782</v>
      </c>
      <c r="C188" s="9"/>
      <c r="D188" s="9" t="s">
        <v>295</v>
      </c>
      <c r="E188" s="9" t="s">
        <v>62</v>
      </c>
      <c r="F188" s="9" t="s">
        <v>301</v>
      </c>
      <c r="G188" s="9"/>
      <c r="H188" s="9"/>
      <c r="I188" s="9" t="s">
        <v>62</v>
      </c>
      <c r="J188" s="480">
        <f>J189</f>
        <v>3600</v>
      </c>
      <c r="K188" s="480"/>
      <c r="L188" s="480">
        <f t="shared" si="16"/>
        <v>3600</v>
      </c>
      <c r="M188" s="480">
        <f t="shared" si="16"/>
        <v>850</v>
      </c>
      <c r="N188" s="480">
        <f t="shared" si="16"/>
        <v>3600</v>
      </c>
      <c r="O188" s="480">
        <f t="shared" si="16"/>
        <v>3600</v>
      </c>
      <c r="P188" s="480">
        <f t="shared" si="16"/>
        <v>3600</v>
      </c>
    </row>
    <row r="189" spans="2:16" hidden="1" x14ac:dyDescent="0.2">
      <c r="B189" s="16" t="s">
        <v>16</v>
      </c>
      <c r="C189" s="9"/>
      <c r="D189" s="9" t="s">
        <v>295</v>
      </c>
      <c r="E189" s="9" t="s">
        <v>62</v>
      </c>
      <c r="F189" s="9" t="s">
        <v>301</v>
      </c>
      <c r="G189" s="9" t="s">
        <v>1</v>
      </c>
      <c r="H189" s="9"/>
      <c r="I189" s="9" t="s">
        <v>62</v>
      </c>
      <c r="J189" s="480">
        <v>3600</v>
      </c>
      <c r="K189" s="480"/>
      <c r="L189" s="480">
        <v>3600</v>
      </c>
      <c r="M189" s="480">
        <v>850</v>
      </c>
      <c r="N189" s="480">
        <v>3600</v>
      </c>
      <c r="O189" s="480">
        <v>3600</v>
      </c>
      <c r="P189" s="480">
        <v>3600</v>
      </c>
    </row>
    <row r="190" spans="2:16" ht="63.75" hidden="1" x14ac:dyDescent="0.2">
      <c r="B190" s="76" t="s">
        <v>303</v>
      </c>
      <c r="C190" s="9"/>
      <c r="D190" s="9" t="s">
        <v>295</v>
      </c>
      <c r="E190" s="9" t="s">
        <v>62</v>
      </c>
      <c r="F190" s="9" t="s">
        <v>302</v>
      </c>
      <c r="G190" s="9"/>
      <c r="H190" s="9"/>
      <c r="I190" s="9" t="s">
        <v>62</v>
      </c>
      <c r="J190" s="482"/>
      <c r="K190" s="482"/>
      <c r="L190" s="482"/>
      <c r="M190" s="482"/>
      <c r="N190" s="482"/>
      <c r="O190" s="482"/>
      <c r="P190" s="482"/>
    </row>
    <row r="191" spans="2:16" ht="76.5" hidden="1" x14ac:dyDescent="0.2">
      <c r="B191" s="191" t="s">
        <v>783</v>
      </c>
      <c r="C191" s="9"/>
      <c r="D191" s="9" t="s">
        <v>295</v>
      </c>
      <c r="E191" s="9" t="s">
        <v>62</v>
      </c>
      <c r="F191" s="34" t="s">
        <v>326</v>
      </c>
      <c r="G191" s="9"/>
      <c r="H191" s="9"/>
      <c r="I191" s="9" t="s">
        <v>62</v>
      </c>
      <c r="J191" s="484">
        <f>J192</f>
        <v>330</v>
      </c>
      <c r="K191" s="484"/>
      <c r="L191" s="484">
        <f>L192</f>
        <v>330</v>
      </c>
      <c r="M191" s="484">
        <f>M192</f>
        <v>335</v>
      </c>
      <c r="N191" s="484">
        <f>N192</f>
        <v>330</v>
      </c>
      <c r="O191" s="484">
        <f>O192</f>
        <v>330</v>
      </c>
      <c r="P191" s="484">
        <f>P192</f>
        <v>330</v>
      </c>
    </row>
    <row r="192" spans="2:16" ht="92.25" hidden="1" customHeight="1" x14ac:dyDescent="0.2">
      <c r="B192" s="76" t="s">
        <v>784</v>
      </c>
      <c r="C192" s="9"/>
      <c r="D192" s="9" t="s">
        <v>295</v>
      </c>
      <c r="E192" s="9" t="s">
        <v>62</v>
      </c>
      <c r="F192" s="9" t="s">
        <v>324</v>
      </c>
      <c r="G192" s="9"/>
      <c r="H192" s="9"/>
      <c r="I192" s="9" t="s">
        <v>62</v>
      </c>
      <c r="J192" s="482">
        <f>J193</f>
        <v>330</v>
      </c>
      <c r="K192" s="482"/>
      <c r="L192" s="482">
        <f>L193</f>
        <v>330</v>
      </c>
      <c r="M192" s="482">
        <v>335</v>
      </c>
      <c r="N192" s="482">
        <f>N193</f>
        <v>330</v>
      </c>
      <c r="O192" s="482">
        <f>O193</f>
        <v>330</v>
      </c>
      <c r="P192" s="482">
        <f>P193</f>
        <v>330</v>
      </c>
    </row>
    <row r="193" spans="1:20" ht="13.9" hidden="1" customHeight="1" x14ac:dyDescent="0.2">
      <c r="B193" s="16" t="s">
        <v>16</v>
      </c>
      <c r="C193" s="9"/>
      <c r="D193" s="9" t="s">
        <v>295</v>
      </c>
      <c r="E193" s="9" t="s">
        <v>62</v>
      </c>
      <c r="F193" s="9" t="s">
        <v>324</v>
      </c>
      <c r="G193" s="9" t="s">
        <v>1</v>
      </c>
      <c r="H193" s="9"/>
      <c r="I193" s="9" t="s">
        <v>62</v>
      </c>
      <c r="J193" s="482">
        <v>330</v>
      </c>
      <c r="K193" s="482"/>
      <c r="L193" s="482">
        <v>330</v>
      </c>
      <c r="M193" s="482">
        <v>330</v>
      </c>
      <c r="N193" s="482">
        <v>330</v>
      </c>
      <c r="O193" s="482">
        <v>330</v>
      </c>
      <c r="P193" s="482">
        <v>330</v>
      </c>
    </row>
    <row r="194" spans="1:20" hidden="1" x14ac:dyDescent="0.2"/>
    <row r="195" spans="1:20" hidden="1" x14ac:dyDescent="0.2"/>
    <row r="196" spans="1:20" hidden="1" x14ac:dyDescent="0.2"/>
    <row r="197" spans="1:20" ht="47.25" x14ac:dyDescent="0.2">
      <c r="A197" s="190"/>
      <c r="B197" s="189" t="s">
        <v>323</v>
      </c>
      <c r="C197" s="188"/>
      <c r="D197" s="187"/>
      <c r="E197" s="187"/>
      <c r="F197" s="186" t="s">
        <v>322</v>
      </c>
      <c r="G197" s="186" t="s">
        <v>321</v>
      </c>
      <c r="H197" s="186" t="s">
        <v>785</v>
      </c>
      <c r="I197" s="186" t="s">
        <v>786</v>
      </c>
      <c r="J197" s="876" t="s">
        <v>320</v>
      </c>
      <c r="K197" s="877"/>
      <c r="L197" s="184" t="s">
        <v>319</v>
      </c>
      <c r="M197" s="184" t="s">
        <v>318</v>
      </c>
      <c r="N197" s="878" t="s">
        <v>316</v>
      </c>
      <c r="O197" s="854" t="s">
        <v>787</v>
      </c>
      <c r="P197" s="472" t="s">
        <v>316</v>
      </c>
    </row>
    <row r="198" spans="1:20" ht="15.75" x14ac:dyDescent="0.2">
      <c r="A198" s="32"/>
      <c r="B198" s="182" t="s">
        <v>314</v>
      </c>
      <c r="C198" s="179"/>
      <c r="D198" s="178"/>
      <c r="E198" s="178"/>
      <c r="F198" s="94"/>
      <c r="G198" s="94"/>
      <c r="H198" s="94"/>
      <c r="I198" s="94"/>
      <c r="J198" s="500">
        <f>J199+J326</f>
        <v>72325.900000000009</v>
      </c>
      <c r="K198" s="879"/>
      <c r="L198" s="501">
        <f>L199+L326</f>
        <v>70391</v>
      </c>
      <c r="M198" s="501">
        <f>M199+M326</f>
        <v>70022.100000000006</v>
      </c>
      <c r="N198" s="1031">
        <f>N199+N326</f>
        <v>104095.73300000001</v>
      </c>
      <c r="O198" s="500">
        <f>O199+O326</f>
        <v>78942.400000000009</v>
      </c>
      <c r="P198" s="500">
        <f>P199+P326</f>
        <v>79872.899999999994</v>
      </c>
    </row>
    <row r="199" spans="1:20" ht="15.75" x14ac:dyDescent="0.2">
      <c r="A199" s="32"/>
      <c r="B199" s="129" t="s">
        <v>313</v>
      </c>
      <c r="C199" s="179"/>
      <c r="D199" s="178"/>
      <c r="E199" s="178"/>
      <c r="F199" s="94"/>
      <c r="G199" s="94"/>
      <c r="H199" s="94"/>
      <c r="I199" s="94"/>
      <c r="J199" s="501">
        <f>J200+J213+J224+J249+J269+J293+J299+J316</f>
        <v>25287.312000000002</v>
      </c>
      <c r="K199" s="879"/>
      <c r="L199" s="501">
        <f>L200+L213+L224+L249+L269+L293+L299+L316</f>
        <v>42242.735000000001</v>
      </c>
      <c r="M199" s="501">
        <f>M200+M213+M224+M249+M269+M293+M299+M316</f>
        <v>40917.551999999996</v>
      </c>
      <c r="N199" s="880">
        <f>N316+N308+N299+N293+N269+N249+N224+N213+N200</f>
        <v>70038.710000000006</v>
      </c>
      <c r="O199" s="501">
        <f>O316+O308+O299+O293+O269+O249+O224+O213+O200</f>
        <v>55959.275000000001</v>
      </c>
      <c r="P199" s="501">
        <f>P316+P308+P299+P293+P269+P249+P224+P213+P200</f>
        <v>55434.17</v>
      </c>
    </row>
    <row r="200" spans="1:20" ht="58.5" customHeight="1" x14ac:dyDescent="0.2">
      <c r="A200" s="91">
        <v>1</v>
      </c>
      <c r="B200" s="126" t="s">
        <v>312</v>
      </c>
      <c r="C200" s="9"/>
      <c r="D200" s="9" t="s">
        <v>295</v>
      </c>
      <c r="E200" s="9" t="s">
        <v>62</v>
      </c>
      <c r="F200" s="34" t="s">
        <v>311</v>
      </c>
      <c r="G200" s="175"/>
      <c r="H200" s="175"/>
      <c r="I200" s="9"/>
      <c r="J200" s="502">
        <f>J203+J208</f>
        <v>330</v>
      </c>
      <c r="K200" s="499"/>
      <c r="L200" s="499">
        <f>L203+L208</f>
        <v>3930</v>
      </c>
      <c r="M200" s="499">
        <f>M203+M208</f>
        <v>1185</v>
      </c>
      <c r="N200" s="881">
        <f>N203+N208</f>
        <v>450</v>
      </c>
      <c r="O200" s="502">
        <f>O203+O208</f>
        <v>450</v>
      </c>
      <c r="P200" s="502">
        <f>P203+P208</f>
        <v>500</v>
      </c>
      <c r="Q200" s="503"/>
    </row>
    <row r="201" spans="1:20" ht="63.75" hidden="1" x14ac:dyDescent="0.2">
      <c r="A201" s="32"/>
      <c r="B201" s="157" t="s">
        <v>779</v>
      </c>
      <c r="C201" s="9"/>
      <c r="D201" s="9" t="s">
        <v>295</v>
      </c>
      <c r="E201" s="9" t="s">
        <v>62</v>
      </c>
      <c r="F201" s="9" t="s">
        <v>309</v>
      </c>
      <c r="G201" s="9"/>
      <c r="H201" s="9"/>
      <c r="I201" s="9"/>
      <c r="J201" s="480"/>
      <c r="K201" s="480"/>
      <c r="L201" s="480"/>
      <c r="M201" s="480"/>
      <c r="N201" s="882"/>
      <c r="O201" s="855"/>
      <c r="P201" s="480"/>
    </row>
    <row r="202" spans="1:20" ht="63.75" hidden="1" x14ac:dyDescent="0.2">
      <c r="A202" s="32"/>
      <c r="B202" s="49" t="s">
        <v>780</v>
      </c>
      <c r="C202" s="9"/>
      <c r="D202" s="9" t="s">
        <v>295</v>
      </c>
      <c r="E202" s="9" t="s">
        <v>62</v>
      </c>
      <c r="F202" s="9" t="s">
        <v>307</v>
      </c>
      <c r="G202" s="9"/>
      <c r="H202" s="9"/>
      <c r="I202" s="9"/>
      <c r="J202" s="480"/>
      <c r="K202" s="480"/>
      <c r="L202" s="480"/>
      <c r="M202" s="480"/>
      <c r="N202" s="882"/>
      <c r="O202" s="855"/>
      <c r="P202" s="480"/>
    </row>
    <row r="203" spans="1:20" ht="76.5" hidden="1" x14ac:dyDescent="0.25">
      <c r="A203" s="32"/>
      <c r="B203" s="157" t="s">
        <v>788</v>
      </c>
      <c r="C203" s="9"/>
      <c r="D203" s="9" t="s">
        <v>295</v>
      </c>
      <c r="E203" s="9" t="s">
        <v>62</v>
      </c>
      <c r="F203" s="34" t="s">
        <v>305</v>
      </c>
      <c r="G203" s="9"/>
      <c r="H203" s="9"/>
      <c r="I203" s="9"/>
      <c r="J203" s="478">
        <f>J204</f>
        <v>0</v>
      </c>
      <c r="K203" s="478"/>
      <c r="L203" s="478">
        <f t="shared" ref="L203:P204" si="17">L204</f>
        <v>3600</v>
      </c>
      <c r="M203" s="478">
        <f t="shared" si="17"/>
        <v>850</v>
      </c>
      <c r="N203" s="883">
        <f t="shared" si="17"/>
        <v>0</v>
      </c>
      <c r="O203" s="856">
        <f t="shared" si="17"/>
        <v>0</v>
      </c>
      <c r="P203" s="478">
        <f t="shared" si="17"/>
        <v>0</v>
      </c>
      <c r="Q203" s="504"/>
      <c r="R203" s="504"/>
      <c r="S203" s="504"/>
      <c r="T203" s="504"/>
    </row>
    <row r="204" spans="1:20" ht="102" hidden="1" x14ac:dyDescent="0.25">
      <c r="A204" s="32"/>
      <c r="B204" s="49" t="s">
        <v>789</v>
      </c>
      <c r="C204" s="9"/>
      <c r="D204" s="9" t="s">
        <v>295</v>
      </c>
      <c r="E204" s="9" t="s">
        <v>62</v>
      </c>
      <c r="F204" s="9" t="s">
        <v>301</v>
      </c>
      <c r="G204" s="9"/>
      <c r="H204" s="9"/>
      <c r="I204" s="9"/>
      <c r="J204" s="480">
        <f>J205</f>
        <v>0</v>
      </c>
      <c r="K204" s="480"/>
      <c r="L204" s="480">
        <f t="shared" si="17"/>
        <v>3600</v>
      </c>
      <c r="M204" s="480">
        <f t="shared" si="17"/>
        <v>850</v>
      </c>
      <c r="N204" s="882">
        <f t="shared" si="17"/>
        <v>0</v>
      </c>
      <c r="O204" s="855">
        <f t="shared" si="17"/>
        <v>0</v>
      </c>
      <c r="P204" s="480">
        <f t="shared" si="17"/>
        <v>0</v>
      </c>
      <c r="Q204" s="504"/>
      <c r="R204" s="504"/>
      <c r="S204" s="504"/>
      <c r="T204" s="504"/>
    </row>
    <row r="205" spans="1:20" ht="25.5" hidden="1" x14ac:dyDescent="0.25">
      <c r="A205" s="32"/>
      <c r="B205" s="15" t="s">
        <v>4</v>
      </c>
      <c r="C205" s="9"/>
      <c r="D205" s="9" t="s">
        <v>295</v>
      </c>
      <c r="E205" s="9" t="s">
        <v>62</v>
      </c>
      <c r="F205" s="9" t="s">
        <v>301</v>
      </c>
      <c r="G205" s="9" t="s">
        <v>1</v>
      </c>
      <c r="H205" s="9"/>
      <c r="I205" s="9"/>
      <c r="J205" s="480">
        <f>J207</f>
        <v>0</v>
      </c>
      <c r="K205" s="480"/>
      <c r="L205" s="480">
        <v>3600</v>
      </c>
      <c r="M205" s="480">
        <v>850</v>
      </c>
      <c r="N205" s="882">
        <f>N207</f>
        <v>0</v>
      </c>
      <c r="O205" s="855">
        <f>O207</f>
        <v>0</v>
      </c>
      <c r="P205" s="480">
        <f>P207</f>
        <v>0</v>
      </c>
      <c r="Q205" s="504"/>
      <c r="R205" s="504"/>
      <c r="S205" s="504"/>
      <c r="T205" s="504"/>
    </row>
    <row r="206" spans="1:20" ht="63.75" hidden="1" x14ac:dyDescent="0.25">
      <c r="A206" s="32"/>
      <c r="B206" s="49" t="s">
        <v>303</v>
      </c>
      <c r="C206" s="9"/>
      <c r="D206" s="9" t="s">
        <v>295</v>
      </c>
      <c r="E206" s="9" t="s">
        <v>62</v>
      </c>
      <c r="F206" s="9" t="s">
        <v>302</v>
      </c>
      <c r="G206" s="9"/>
      <c r="H206" s="9"/>
      <c r="I206" s="9" t="s">
        <v>62</v>
      </c>
      <c r="J206" s="482"/>
      <c r="K206" s="482"/>
      <c r="L206" s="482"/>
      <c r="M206" s="482"/>
      <c r="N206" s="884"/>
      <c r="O206" s="488"/>
      <c r="P206" s="482"/>
      <c r="Q206" s="504"/>
      <c r="R206" s="504"/>
      <c r="S206" s="504"/>
      <c r="T206" s="504"/>
    </row>
    <row r="207" spans="1:20" ht="15.75" hidden="1" x14ac:dyDescent="0.25">
      <c r="A207" s="32"/>
      <c r="B207" s="49" t="s">
        <v>64</v>
      </c>
      <c r="C207" s="9"/>
      <c r="D207" s="9"/>
      <c r="E207" s="9"/>
      <c r="F207" s="9" t="s">
        <v>301</v>
      </c>
      <c r="G207" s="9" t="s">
        <v>1</v>
      </c>
      <c r="H207" s="9"/>
      <c r="I207" s="9" t="s">
        <v>62</v>
      </c>
      <c r="J207" s="480"/>
      <c r="K207" s="480"/>
      <c r="L207" s="480">
        <v>3600</v>
      </c>
      <c r="M207" s="480">
        <v>850</v>
      </c>
      <c r="N207" s="882"/>
      <c r="O207" s="855"/>
      <c r="P207" s="480"/>
      <c r="Q207" s="504"/>
      <c r="R207" s="504"/>
      <c r="S207" s="504"/>
      <c r="T207" s="504"/>
    </row>
    <row r="208" spans="1:20" ht="38.25" x14ac:dyDescent="0.25">
      <c r="A208" s="32"/>
      <c r="B208" s="157" t="s">
        <v>300</v>
      </c>
      <c r="C208" s="9"/>
      <c r="D208" s="9" t="s">
        <v>295</v>
      </c>
      <c r="E208" s="9" t="s">
        <v>62</v>
      </c>
      <c r="F208" s="34" t="s">
        <v>299</v>
      </c>
      <c r="G208" s="9"/>
      <c r="H208" s="9"/>
      <c r="I208" s="9"/>
      <c r="J208" s="484">
        <f>J209</f>
        <v>330</v>
      </c>
      <c r="K208" s="484"/>
      <c r="L208" s="484">
        <f>L209</f>
        <v>330</v>
      </c>
      <c r="M208" s="484">
        <f>M209</f>
        <v>335</v>
      </c>
      <c r="N208" s="885">
        <f>N209</f>
        <v>450</v>
      </c>
      <c r="O208" s="817">
        <f>O209</f>
        <v>450</v>
      </c>
      <c r="P208" s="484">
        <f>P209</f>
        <v>500</v>
      </c>
      <c r="Q208" s="504"/>
      <c r="R208" s="504"/>
      <c r="S208" s="504"/>
      <c r="T208" s="504"/>
    </row>
    <row r="209" spans="1:24" ht="38.25" x14ac:dyDescent="0.2">
      <c r="A209" s="32"/>
      <c r="B209" s="505" t="s">
        <v>298</v>
      </c>
      <c r="C209" s="9"/>
      <c r="D209" s="9" t="s">
        <v>295</v>
      </c>
      <c r="E209" s="9" t="s">
        <v>62</v>
      </c>
      <c r="F209" s="9" t="s">
        <v>297</v>
      </c>
      <c r="G209" s="9"/>
      <c r="H209" s="9"/>
      <c r="I209" s="9"/>
      <c r="J209" s="482">
        <f>J211</f>
        <v>330</v>
      </c>
      <c r="K209" s="482"/>
      <c r="L209" s="482">
        <f>L211</f>
        <v>330</v>
      </c>
      <c r="M209" s="482">
        <v>335</v>
      </c>
      <c r="N209" s="884">
        <f t="shared" ref="N209:P210" si="18">N211</f>
        <v>450</v>
      </c>
      <c r="O209" s="488">
        <f t="shared" si="18"/>
        <v>450</v>
      </c>
      <c r="P209" s="482">
        <f t="shared" si="18"/>
        <v>500</v>
      </c>
    </row>
    <row r="210" spans="1:24" ht="25.5" x14ac:dyDescent="0.2">
      <c r="A210" s="32"/>
      <c r="B210" s="49" t="s">
        <v>296</v>
      </c>
      <c r="C210" s="9"/>
      <c r="D210" s="9" t="s">
        <v>295</v>
      </c>
      <c r="E210" s="9" t="s">
        <v>62</v>
      </c>
      <c r="F210" s="9" t="s">
        <v>294</v>
      </c>
      <c r="G210" s="9"/>
      <c r="H210" s="9"/>
      <c r="I210" s="9"/>
      <c r="J210" s="482">
        <f>J212</f>
        <v>330</v>
      </c>
      <c r="K210" s="482"/>
      <c r="L210" s="482"/>
      <c r="M210" s="482"/>
      <c r="N210" s="884">
        <f t="shared" si="18"/>
        <v>450</v>
      </c>
      <c r="O210" s="488">
        <f t="shared" si="18"/>
        <v>450</v>
      </c>
      <c r="P210" s="482">
        <f t="shared" si="18"/>
        <v>500</v>
      </c>
    </row>
    <row r="211" spans="1:24" ht="25.15" customHeight="1" x14ac:dyDescent="0.2">
      <c r="A211" s="32"/>
      <c r="B211" s="15" t="s">
        <v>4</v>
      </c>
      <c r="C211" s="9"/>
      <c r="D211" s="9" t="s">
        <v>295</v>
      </c>
      <c r="E211" s="9" t="s">
        <v>62</v>
      </c>
      <c r="F211" s="9" t="s">
        <v>294</v>
      </c>
      <c r="G211" s="9" t="s">
        <v>1</v>
      </c>
      <c r="H211" s="9"/>
      <c r="I211" s="9"/>
      <c r="J211" s="482">
        <f>J212</f>
        <v>330</v>
      </c>
      <c r="K211" s="482"/>
      <c r="L211" s="482">
        <v>330</v>
      </c>
      <c r="M211" s="482">
        <v>330</v>
      </c>
      <c r="N211" s="884">
        <f>N212</f>
        <v>450</v>
      </c>
      <c r="O211" s="488">
        <f>O212</f>
        <v>450</v>
      </c>
      <c r="P211" s="482">
        <f>P212</f>
        <v>500</v>
      </c>
    </row>
    <row r="212" spans="1:24" ht="13.9" customHeight="1" x14ac:dyDescent="0.2">
      <c r="A212" s="32"/>
      <c r="B212" s="49" t="s">
        <v>64</v>
      </c>
      <c r="C212" s="9"/>
      <c r="D212" s="9"/>
      <c r="E212" s="9"/>
      <c r="F212" s="9" t="s">
        <v>294</v>
      </c>
      <c r="G212" s="9" t="s">
        <v>1</v>
      </c>
      <c r="H212" s="9" t="s">
        <v>465</v>
      </c>
      <c r="I212" s="9" t="s">
        <v>464</v>
      </c>
      <c r="J212" s="482">
        <v>330</v>
      </c>
      <c r="K212" s="482"/>
      <c r="L212" s="482">
        <v>330</v>
      </c>
      <c r="M212" s="482">
        <v>330</v>
      </c>
      <c r="N212" s="884">
        <v>450</v>
      </c>
      <c r="O212" s="488">
        <v>450</v>
      </c>
      <c r="P212" s="482">
        <v>500</v>
      </c>
    </row>
    <row r="213" spans="1:24" s="83" customFormat="1" ht="51.75" customHeight="1" x14ac:dyDescent="0.2">
      <c r="A213" s="91">
        <v>2</v>
      </c>
      <c r="B213" s="52" t="s">
        <v>293</v>
      </c>
      <c r="C213" s="9"/>
      <c r="D213" s="34" t="s">
        <v>52</v>
      </c>
      <c r="E213" s="34" t="s">
        <v>49</v>
      </c>
      <c r="F213" s="34" t="s">
        <v>292</v>
      </c>
      <c r="G213" s="131"/>
      <c r="H213" s="131"/>
      <c r="I213" s="34"/>
      <c r="J213" s="51">
        <f>J215</f>
        <v>305</v>
      </c>
      <c r="K213" s="51"/>
      <c r="L213" s="51">
        <f>L215</f>
        <v>305</v>
      </c>
      <c r="M213" s="51">
        <f>M215</f>
        <v>310</v>
      </c>
      <c r="N213" s="50">
        <f>N215</f>
        <v>315</v>
      </c>
      <c r="O213" s="205">
        <f>O215</f>
        <v>315</v>
      </c>
      <c r="P213" s="51">
        <f>P215</f>
        <v>320</v>
      </c>
      <c r="Q213" s="84"/>
      <c r="R213" s="84"/>
      <c r="S213" s="84"/>
      <c r="T213" s="84"/>
      <c r="U213" s="84"/>
      <c r="V213" s="84"/>
      <c r="W213" s="84"/>
      <c r="X213" s="84"/>
    </row>
    <row r="214" spans="1:24" s="83" customFormat="1" ht="78" hidden="1" customHeight="1" x14ac:dyDescent="0.2">
      <c r="A214" s="85"/>
      <c r="B214" s="170" t="s">
        <v>763</v>
      </c>
      <c r="C214" s="84"/>
      <c r="D214" s="33" t="s">
        <v>52</v>
      </c>
      <c r="E214" s="33" t="s">
        <v>49</v>
      </c>
      <c r="F214" s="33" t="s">
        <v>290</v>
      </c>
      <c r="G214" s="9"/>
      <c r="H214" s="9"/>
      <c r="I214" s="33"/>
      <c r="J214" s="484"/>
      <c r="K214" s="484"/>
      <c r="L214" s="484"/>
      <c r="M214" s="484"/>
      <c r="N214" s="885"/>
      <c r="O214" s="817"/>
      <c r="P214" s="484"/>
      <c r="Q214" s="84"/>
      <c r="R214" s="84"/>
      <c r="S214" s="84"/>
      <c r="T214" s="84"/>
      <c r="U214" s="84"/>
      <c r="V214" s="84"/>
      <c r="W214" s="84"/>
      <c r="X214" s="84"/>
    </row>
    <row r="215" spans="1:24" s="83" customFormat="1" ht="51" x14ac:dyDescent="0.2">
      <c r="A215" s="85"/>
      <c r="B215" s="506" t="s">
        <v>289</v>
      </c>
      <c r="C215" s="9"/>
      <c r="D215" s="33" t="s">
        <v>52</v>
      </c>
      <c r="E215" s="33" t="s">
        <v>49</v>
      </c>
      <c r="F215" s="9" t="s">
        <v>288</v>
      </c>
      <c r="G215" s="9"/>
      <c r="H215" s="9"/>
      <c r="I215" s="33"/>
      <c r="J215" s="482">
        <f>J217</f>
        <v>305</v>
      </c>
      <c r="K215" s="484"/>
      <c r="L215" s="484">
        <f>L217</f>
        <v>305</v>
      </c>
      <c r="M215" s="484">
        <f>M217</f>
        <v>310</v>
      </c>
      <c r="N215" s="884">
        <f>N217</f>
        <v>315</v>
      </c>
      <c r="O215" s="488">
        <f>O217</f>
        <v>315</v>
      </c>
      <c r="P215" s="482">
        <f>P217</f>
        <v>320</v>
      </c>
      <c r="Q215" s="84"/>
      <c r="R215" s="84"/>
      <c r="S215" s="84"/>
      <c r="T215" s="84"/>
      <c r="U215" s="84"/>
      <c r="V215" s="84"/>
      <c r="W215" s="84"/>
      <c r="X215" s="84"/>
    </row>
    <row r="216" spans="1:24" s="83" customFormat="1" ht="25.5" x14ac:dyDescent="0.2">
      <c r="A216" s="85"/>
      <c r="B216" s="507" t="s">
        <v>287</v>
      </c>
      <c r="C216" s="9"/>
      <c r="D216" s="33"/>
      <c r="E216" s="33"/>
      <c r="F216" s="9" t="s">
        <v>286</v>
      </c>
      <c r="G216" s="9"/>
      <c r="H216" s="9"/>
      <c r="I216" s="33"/>
      <c r="J216" s="482">
        <f>J217</f>
        <v>305</v>
      </c>
      <c r="K216" s="484"/>
      <c r="L216" s="484"/>
      <c r="M216" s="484"/>
      <c r="N216" s="884">
        <f>N217</f>
        <v>315</v>
      </c>
      <c r="O216" s="488">
        <f>O217</f>
        <v>315</v>
      </c>
      <c r="P216" s="482">
        <f>P217</f>
        <v>320</v>
      </c>
      <c r="Q216" s="84"/>
      <c r="R216" s="84"/>
      <c r="S216" s="84"/>
      <c r="T216" s="84"/>
      <c r="U216" s="84"/>
      <c r="V216" s="84"/>
      <c r="W216" s="84"/>
      <c r="X216" s="84"/>
    </row>
    <row r="217" spans="1:24" s="83" customFormat="1" ht="25.15" customHeight="1" x14ac:dyDescent="0.2">
      <c r="A217" s="85"/>
      <c r="B217" s="15" t="s">
        <v>4</v>
      </c>
      <c r="C217" s="9"/>
      <c r="D217" s="33" t="s">
        <v>52</v>
      </c>
      <c r="E217" s="33" t="s">
        <v>49</v>
      </c>
      <c r="F217" s="9" t="s">
        <v>286</v>
      </c>
      <c r="G217" s="9" t="s">
        <v>1</v>
      </c>
      <c r="H217" s="9"/>
      <c r="I217" s="33"/>
      <c r="J217" s="482">
        <f>J223</f>
        <v>305</v>
      </c>
      <c r="K217" s="484"/>
      <c r="L217" s="482">
        <v>305</v>
      </c>
      <c r="M217" s="482">
        <v>310</v>
      </c>
      <c r="N217" s="884">
        <f>N223</f>
        <v>315</v>
      </c>
      <c r="O217" s="488">
        <f>O223</f>
        <v>315</v>
      </c>
      <c r="P217" s="482">
        <f>P223</f>
        <v>320</v>
      </c>
      <c r="Q217" s="84"/>
      <c r="R217" s="84"/>
      <c r="S217" s="84"/>
      <c r="T217" s="84"/>
      <c r="U217" s="84"/>
      <c r="V217" s="84"/>
      <c r="W217" s="84"/>
      <c r="X217" s="84"/>
    </row>
    <row r="218" spans="1:24" ht="53.45" hidden="1" customHeight="1" x14ac:dyDescent="0.2">
      <c r="A218" s="32"/>
      <c r="B218" s="52" t="s">
        <v>285</v>
      </c>
      <c r="C218" s="34"/>
      <c r="D218" s="94" t="s">
        <v>15</v>
      </c>
      <c r="E218" s="34" t="s">
        <v>9</v>
      </c>
      <c r="F218" s="34" t="s">
        <v>284</v>
      </c>
      <c r="G218" s="131"/>
      <c r="H218" s="131"/>
      <c r="I218" s="34" t="s">
        <v>9</v>
      </c>
      <c r="J218" s="131"/>
      <c r="K218" s="131"/>
      <c r="L218" s="2"/>
      <c r="M218" s="13"/>
      <c r="N218" s="887"/>
      <c r="O218" s="857"/>
      <c r="P218" s="131"/>
    </row>
    <row r="219" spans="1:24" ht="63.75" hidden="1" x14ac:dyDescent="0.2">
      <c r="A219" s="32"/>
      <c r="B219" s="168" t="s">
        <v>765</v>
      </c>
      <c r="C219" s="9"/>
      <c r="D219" s="88" t="s">
        <v>15</v>
      </c>
      <c r="E219" s="9" t="s">
        <v>9</v>
      </c>
      <c r="F219" s="9" t="s">
        <v>282</v>
      </c>
      <c r="G219" s="9"/>
      <c r="H219" s="9"/>
      <c r="I219" s="9" t="s">
        <v>9</v>
      </c>
      <c r="J219" s="477"/>
      <c r="K219" s="477"/>
      <c r="L219" s="477"/>
      <c r="M219" s="477"/>
      <c r="N219" s="888"/>
      <c r="O219" s="858"/>
      <c r="P219" s="477"/>
    </row>
    <row r="220" spans="1:24" ht="81.599999999999994" hidden="1" customHeight="1" x14ac:dyDescent="0.2">
      <c r="A220" s="32"/>
      <c r="B220" s="167" t="s">
        <v>766</v>
      </c>
      <c r="C220" s="9"/>
      <c r="D220" s="88" t="s">
        <v>15</v>
      </c>
      <c r="E220" s="9" t="s">
        <v>9</v>
      </c>
      <c r="F220" s="9" t="s">
        <v>280</v>
      </c>
      <c r="G220" s="9"/>
      <c r="H220" s="9"/>
      <c r="I220" s="9" t="s">
        <v>9</v>
      </c>
      <c r="J220" s="477"/>
      <c r="K220" s="477"/>
      <c r="L220" s="477"/>
      <c r="M220" s="477"/>
      <c r="N220" s="888"/>
      <c r="O220" s="858"/>
      <c r="P220" s="477"/>
    </row>
    <row r="221" spans="1:24" ht="81" hidden="1" customHeight="1" x14ac:dyDescent="0.2">
      <c r="A221" s="32"/>
      <c r="B221" s="168" t="s">
        <v>767</v>
      </c>
      <c r="C221" s="9"/>
      <c r="D221" s="88" t="s">
        <v>15</v>
      </c>
      <c r="E221" s="9" t="s">
        <v>9</v>
      </c>
      <c r="F221" s="9" t="s">
        <v>278</v>
      </c>
      <c r="G221" s="9"/>
      <c r="H221" s="9"/>
      <c r="I221" s="9" t="s">
        <v>9</v>
      </c>
      <c r="J221" s="484"/>
      <c r="K221" s="484"/>
      <c r="L221" s="484"/>
      <c r="M221" s="484"/>
      <c r="N221" s="885"/>
      <c r="O221" s="817"/>
      <c r="P221" s="484"/>
    </row>
    <row r="222" spans="1:24" ht="63.75" hidden="1" x14ac:dyDescent="0.2">
      <c r="A222" s="32"/>
      <c r="B222" s="167" t="s">
        <v>768</v>
      </c>
      <c r="C222" s="9"/>
      <c r="D222" s="88" t="s">
        <v>15</v>
      </c>
      <c r="E222" s="9" t="s">
        <v>9</v>
      </c>
      <c r="F222" s="9" t="s">
        <v>276</v>
      </c>
      <c r="G222" s="9"/>
      <c r="H222" s="9"/>
      <c r="I222" s="9" t="s">
        <v>9</v>
      </c>
      <c r="J222" s="484"/>
      <c r="K222" s="484"/>
      <c r="L222" s="484"/>
      <c r="M222" s="484"/>
      <c r="N222" s="885"/>
      <c r="O222" s="817"/>
      <c r="P222" s="484"/>
    </row>
    <row r="223" spans="1:24" x14ac:dyDescent="0.2">
      <c r="A223" s="32"/>
      <c r="B223" s="167" t="s">
        <v>51</v>
      </c>
      <c r="C223" s="9"/>
      <c r="D223" s="88"/>
      <c r="E223" s="9"/>
      <c r="F223" s="9" t="s">
        <v>275</v>
      </c>
      <c r="G223" s="9" t="s">
        <v>1</v>
      </c>
      <c r="H223" s="9" t="s">
        <v>453</v>
      </c>
      <c r="I223" s="33" t="s">
        <v>535</v>
      </c>
      <c r="J223" s="482">
        <v>305</v>
      </c>
      <c r="K223" s="484"/>
      <c r="L223" s="482">
        <v>305</v>
      </c>
      <c r="M223" s="482">
        <v>310</v>
      </c>
      <c r="N223" s="884">
        <v>315</v>
      </c>
      <c r="O223" s="488">
        <v>315</v>
      </c>
      <c r="P223" s="482">
        <v>320</v>
      </c>
    </row>
    <row r="224" spans="1:24" ht="53.25" customHeight="1" x14ac:dyDescent="0.2">
      <c r="A224" s="91">
        <v>3</v>
      </c>
      <c r="B224" s="52" t="s">
        <v>274</v>
      </c>
      <c r="C224" s="34"/>
      <c r="D224" s="34" t="s">
        <v>265</v>
      </c>
      <c r="E224" s="34" t="s">
        <v>262</v>
      </c>
      <c r="F224" s="34" t="s">
        <v>273</v>
      </c>
      <c r="G224" s="131"/>
      <c r="H224" s="131"/>
      <c r="I224" s="34"/>
      <c r="J224" s="51">
        <f>J225+J233+J243</f>
        <v>7755.5</v>
      </c>
      <c r="K224" s="51"/>
      <c r="L224" s="51">
        <f>L225+L233+L243</f>
        <v>7755.5</v>
      </c>
      <c r="M224" s="51">
        <f>M225+M233+M243</f>
        <v>8382.5</v>
      </c>
      <c r="N224" s="50">
        <f>N225+N233+N243</f>
        <v>10458.843000000001</v>
      </c>
      <c r="O224" s="205">
        <f>O225+O233+O243</f>
        <v>8514.5999999999985</v>
      </c>
      <c r="P224" s="51">
        <f>P225+P233+P243</f>
        <v>8600</v>
      </c>
    </row>
    <row r="225" spans="1:17" ht="38.25" x14ac:dyDescent="0.2">
      <c r="A225" s="32"/>
      <c r="B225" s="157" t="s">
        <v>272</v>
      </c>
      <c r="C225" s="34"/>
      <c r="D225" s="34" t="s">
        <v>265</v>
      </c>
      <c r="E225" s="34" t="s">
        <v>262</v>
      </c>
      <c r="F225" s="9" t="s">
        <v>271</v>
      </c>
      <c r="G225" s="9"/>
      <c r="H225" s="9"/>
      <c r="I225" s="34"/>
      <c r="J225" s="481">
        <f>J229</f>
        <v>272</v>
      </c>
      <c r="K225" s="481"/>
      <c r="L225" s="481">
        <f>L229</f>
        <v>172</v>
      </c>
      <c r="M225" s="481">
        <f>M229</f>
        <v>184</v>
      </c>
      <c r="N225" s="889">
        <f>N228</f>
        <v>302</v>
      </c>
      <c r="O225" s="859">
        <f>O228</f>
        <v>302</v>
      </c>
      <c r="P225" s="481">
        <f>P228</f>
        <v>337</v>
      </c>
    </row>
    <row r="226" spans="1:17" ht="75" hidden="1" customHeight="1" x14ac:dyDescent="0.2">
      <c r="A226" s="32"/>
      <c r="B226" s="90" t="s">
        <v>270</v>
      </c>
      <c r="C226" s="34"/>
      <c r="D226" s="34" t="s">
        <v>265</v>
      </c>
      <c r="E226" s="34" t="s">
        <v>262</v>
      </c>
      <c r="F226" s="9" t="s">
        <v>269</v>
      </c>
      <c r="G226" s="9"/>
      <c r="H226" s="9"/>
      <c r="I226" s="34"/>
      <c r="J226" s="481"/>
      <c r="K226" s="481"/>
      <c r="L226" s="481"/>
      <c r="M226" s="481"/>
      <c r="N226" s="889"/>
      <c r="O226" s="859"/>
      <c r="P226" s="481"/>
    </row>
    <row r="227" spans="1:17" ht="25.15" hidden="1" customHeight="1" x14ac:dyDescent="0.2">
      <c r="A227" s="32"/>
      <c r="B227" s="15" t="s">
        <v>4</v>
      </c>
      <c r="C227" s="34"/>
      <c r="D227" s="34" t="s">
        <v>265</v>
      </c>
      <c r="E227" s="34" t="s">
        <v>262</v>
      </c>
      <c r="F227" s="9" t="s">
        <v>269</v>
      </c>
      <c r="G227" s="9" t="s">
        <v>1</v>
      </c>
      <c r="H227" s="9"/>
      <c r="I227" s="34"/>
      <c r="J227" s="481"/>
      <c r="K227" s="481"/>
      <c r="L227" s="481"/>
      <c r="M227" s="481"/>
      <c r="N227" s="889"/>
      <c r="O227" s="859"/>
      <c r="P227" s="481"/>
    </row>
    <row r="228" spans="1:17" ht="25.15" customHeight="1" x14ac:dyDescent="0.2">
      <c r="A228" s="32"/>
      <c r="B228" s="506" t="s">
        <v>268</v>
      </c>
      <c r="C228" s="34"/>
      <c r="D228" s="34"/>
      <c r="E228" s="34"/>
      <c r="F228" s="9" t="s">
        <v>267</v>
      </c>
      <c r="G228" s="9"/>
      <c r="H228" s="9"/>
      <c r="I228" s="34"/>
      <c r="J228" s="481">
        <f>J229</f>
        <v>272</v>
      </c>
      <c r="K228" s="481"/>
      <c r="L228" s="481"/>
      <c r="M228" s="481"/>
      <c r="N228" s="889">
        <f t="shared" ref="N228:P230" si="19">N229</f>
        <v>302</v>
      </c>
      <c r="O228" s="859">
        <f t="shared" si="19"/>
        <v>302</v>
      </c>
      <c r="P228" s="481">
        <f t="shared" si="19"/>
        <v>337</v>
      </c>
    </row>
    <row r="229" spans="1:17" ht="25.5" x14ac:dyDescent="0.2">
      <c r="A229" s="32"/>
      <c r="B229" s="49" t="s">
        <v>266</v>
      </c>
      <c r="C229" s="34"/>
      <c r="D229" s="34" t="s">
        <v>265</v>
      </c>
      <c r="E229" s="34" t="s">
        <v>262</v>
      </c>
      <c r="F229" s="9" t="s">
        <v>263</v>
      </c>
      <c r="G229" s="9"/>
      <c r="H229" s="9"/>
      <c r="I229" s="34"/>
      <c r="J229" s="481">
        <f>J230</f>
        <v>272</v>
      </c>
      <c r="K229" s="481"/>
      <c r="L229" s="481">
        <f>L230</f>
        <v>172</v>
      </c>
      <c r="M229" s="481">
        <f>M230</f>
        <v>184</v>
      </c>
      <c r="N229" s="889">
        <f t="shared" si="19"/>
        <v>302</v>
      </c>
      <c r="O229" s="859">
        <f t="shared" si="19"/>
        <v>302</v>
      </c>
      <c r="P229" s="481">
        <f t="shared" si="19"/>
        <v>337</v>
      </c>
    </row>
    <row r="230" spans="1:17" ht="25.15" customHeight="1" x14ac:dyDescent="0.2">
      <c r="A230" s="32"/>
      <c r="B230" s="15" t="s">
        <v>4</v>
      </c>
      <c r="C230" s="34"/>
      <c r="D230" s="34" t="s">
        <v>265</v>
      </c>
      <c r="E230" s="34" t="s">
        <v>262</v>
      </c>
      <c r="F230" s="9" t="s">
        <v>263</v>
      </c>
      <c r="G230" s="9" t="s">
        <v>1</v>
      </c>
      <c r="H230" s="9"/>
      <c r="I230" s="9"/>
      <c r="J230" s="481">
        <f>J231</f>
        <v>272</v>
      </c>
      <c r="K230" s="481"/>
      <c r="L230" s="481">
        <v>172</v>
      </c>
      <c r="M230" s="481">
        <v>184</v>
      </c>
      <c r="N230" s="889">
        <f t="shared" si="19"/>
        <v>302</v>
      </c>
      <c r="O230" s="859">
        <f t="shared" si="19"/>
        <v>302</v>
      </c>
      <c r="P230" s="481">
        <f t="shared" si="19"/>
        <v>337</v>
      </c>
    </row>
    <row r="231" spans="1:17" ht="16.899999999999999" customHeight="1" x14ac:dyDescent="0.2">
      <c r="A231" s="32"/>
      <c r="B231" s="86" t="s">
        <v>264</v>
      </c>
      <c r="C231" s="34"/>
      <c r="D231" s="34"/>
      <c r="E231" s="34"/>
      <c r="F231" s="9" t="s">
        <v>263</v>
      </c>
      <c r="G231" s="9" t="s">
        <v>1</v>
      </c>
      <c r="H231" s="9" t="s">
        <v>507</v>
      </c>
      <c r="I231" s="9" t="s">
        <v>507</v>
      </c>
      <c r="J231" s="481">
        <v>272</v>
      </c>
      <c r="K231" s="481"/>
      <c r="L231" s="481">
        <v>172</v>
      </c>
      <c r="M231" s="481">
        <v>184</v>
      </c>
      <c r="N231" s="889">
        <v>302</v>
      </c>
      <c r="O231" s="859">
        <v>302</v>
      </c>
      <c r="P231" s="481">
        <v>337</v>
      </c>
    </row>
    <row r="232" spans="1:17" ht="55.5" hidden="1" customHeight="1" x14ac:dyDescent="0.2">
      <c r="A232" s="91">
        <v>4</v>
      </c>
      <c r="B232" s="52" t="s">
        <v>253</v>
      </c>
      <c r="C232" s="34"/>
      <c r="D232" s="34" t="s">
        <v>246</v>
      </c>
      <c r="E232" s="34" t="s">
        <v>85</v>
      </c>
      <c r="F232" s="34" t="s">
        <v>252</v>
      </c>
      <c r="G232" s="131"/>
      <c r="H232" s="131"/>
      <c r="I232" s="34"/>
      <c r="J232" s="51">
        <f>J233</f>
        <v>6205</v>
      </c>
      <c r="K232" s="51"/>
      <c r="L232" s="51">
        <f>L233</f>
        <v>6305</v>
      </c>
      <c r="M232" s="51">
        <f>M233</f>
        <v>6960</v>
      </c>
      <c r="N232" s="50">
        <f>N233</f>
        <v>8506.3829999999998</v>
      </c>
      <c r="O232" s="205">
        <f>O233</f>
        <v>6962.0999999999995</v>
      </c>
      <c r="P232" s="51">
        <f>P233</f>
        <v>6915</v>
      </c>
    </row>
    <row r="233" spans="1:17" ht="51" x14ac:dyDescent="0.2">
      <c r="A233" s="32"/>
      <c r="B233" s="157" t="s">
        <v>261</v>
      </c>
      <c r="C233" s="9"/>
      <c r="D233" s="9" t="s">
        <v>246</v>
      </c>
      <c r="E233" s="9" t="s">
        <v>85</v>
      </c>
      <c r="F233" s="9" t="s">
        <v>260</v>
      </c>
      <c r="G233" s="9"/>
      <c r="H233" s="9"/>
      <c r="I233" s="9"/>
      <c r="J233" s="479">
        <f>J235</f>
        <v>6205</v>
      </c>
      <c r="K233" s="479"/>
      <c r="L233" s="479">
        <f>L235</f>
        <v>6305</v>
      </c>
      <c r="M233" s="479">
        <f>M235</f>
        <v>6960</v>
      </c>
      <c r="N233" s="890">
        <f>N235</f>
        <v>8506.3829999999998</v>
      </c>
      <c r="O233" s="860">
        <f>O235</f>
        <v>6962.0999999999995</v>
      </c>
      <c r="P233" s="479">
        <f>P235</f>
        <v>6915</v>
      </c>
    </row>
    <row r="234" spans="1:17" ht="25.5" x14ac:dyDescent="0.2">
      <c r="A234" s="32"/>
      <c r="B234" s="506" t="s">
        <v>259</v>
      </c>
      <c r="C234" s="9"/>
      <c r="D234" s="9"/>
      <c r="E234" s="9"/>
      <c r="F234" s="9" t="s">
        <v>258</v>
      </c>
      <c r="G234" s="9"/>
      <c r="H234" s="9"/>
      <c r="I234" s="9"/>
      <c r="J234" s="479">
        <f>J235</f>
        <v>6205</v>
      </c>
      <c r="K234" s="479"/>
      <c r="L234" s="479"/>
      <c r="M234" s="479"/>
      <c r="N234" s="890">
        <f>N235</f>
        <v>8506.3829999999998</v>
      </c>
      <c r="O234" s="860">
        <f>O235</f>
        <v>6962.0999999999995</v>
      </c>
      <c r="P234" s="479">
        <f>P235</f>
        <v>6915</v>
      </c>
    </row>
    <row r="235" spans="1:17" ht="25.5" x14ac:dyDescent="0.2">
      <c r="A235" s="32"/>
      <c r="B235" s="49" t="s">
        <v>257</v>
      </c>
      <c r="C235" s="9"/>
      <c r="D235" s="9" t="s">
        <v>246</v>
      </c>
      <c r="E235" s="9" t="s">
        <v>85</v>
      </c>
      <c r="F235" s="9" t="s">
        <v>254</v>
      </c>
      <c r="G235" s="9"/>
      <c r="H235" s="9"/>
      <c r="I235" s="9"/>
      <c r="J235" s="479">
        <f>J236+J238+J240</f>
        <v>6205</v>
      </c>
      <c r="K235" s="479"/>
      <c r="L235" s="479">
        <f>L236+L238+L240</f>
        <v>6305</v>
      </c>
      <c r="M235" s="479">
        <f>M236+M238+M240</f>
        <v>6960</v>
      </c>
      <c r="N235" s="890">
        <f>N236+N238+N240</f>
        <v>8506.3829999999998</v>
      </c>
      <c r="O235" s="860">
        <f>O236+O238+O240</f>
        <v>6962.0999999999995</v>
      </c>
      <c r="P235" s="479">
        <f>P236+P238+P240</f>
        <v>6915</v>
      </c>
    </row>
    <row r="236" spans="1:17" x14ac:dyDescent="0.2">
      <c r="A236" s="32"/>
      <c r="B236" s="16" t="s">
        <v>256</v>
      </c>
      <c r="C236" s="9"/>
      <c r="D236" s="9" t="s">
        <v>246</v>
      </c>
      <c r="E236" s="9" t="s">
        <v>85</v>
      </c>
      <c r="F236" s="9" t="s">
        <v>254</v>
      </c>
      <c r="G236" s="9" t="s">
        <v>255</v>
      </c>
      <c r="H236" s="9"/>
      <c r="I236" s="9"/>
      <c r="J236" s="479">
        <f>J237</f>
        <v>4156.915</v>
      </c>
      <c r="K236" s="498"/>
      <c r="L236" s="479">
        <v>5305.1139999999996</v>
      </c>
      <c r="M236" s="479">
        <v>6631.482</v>
      </c>
      <c r="N236" s="890">
        <f>N237</f>
        <v>5041.6660000000002</v>
      </c>
      <c r="O236" s="860">
        <f>O237</f>
        <v>4886.9669999999996</v>
      </c>
      <c r="P236" s="479">
        <f>P237</f>
        <v>5375.0079999999998</v>
      </c>
    </row>
    <row r="237" spans="1:17" x14ac:dyDescent="0.2">
      <c r="A237" s="32"/>
      <c r="B237" s="16" t="s">
        <v>87</v>
      </c>
      <c r="C237" s="9"/>
      <c r="D237" s="9"/>
      <c r="E237" s="9"/>
      <c r="F237" s="9" t="s">
        <v>254</v>
      </c>
      <c r="G237" s="9" t="s">
        <v>255</v>
      </c>
      <c r="H237" s="9" t="s">
        <v>454</v>
      </c>
      <c r="I237" s="9" t="s">
        <v>457</v>
      </c>
      <c r="J237" s="479">
        <v>4156.915</v>
      </c>
      <c r="K237" s="498"/>
      <c r="L237" s="479"/>
      <c r="M237" s="479"/>
      <c r="N237" s="890">
        <f>4510.863-660.6+1191.403</f>
        <v>5041.6660000000002</v>
      </c>
      <c r="O237" s="860">
        <v>4886.9669999999996</v>
      </c>
      <c r="P237" s="479">
        <v>5375.0079999999998</v>
      </c>
      <c r="Q237" s="1024">
        <v>1191403</v>
      </c>
    </row>
    <row r="238" spans="1:17" ht="25.15" customHeight="1" x14ac:dyDescent="0.2">
      <c r="A238" s="32"/>
      <c r="B238" s="15" t="s">
        <v>4</v>
      </c>
      <c r="C238" s="9"/>
      <c r="D238" s="9" t="s">
        <v>246</v>
      </c>
      <c r="E238" s="9" t="s">
        <v>85</v>
      </c>
      <c r="F238" s="9" t="s">
        <v>254</v>
      </c>
      <c r="G238" s="9" t="s">
        <v>1</v>
      </c>
      <c r="H238" s="9"/>
      <c r="I238" s="9"/>
      <c r="J238" s="479">
        <f>J239</f>
        <v>2047.085</v>
      </c>
      <c r="K238" s="479"/>
      <c r="L238" s="479">
        <f>999.886-0.886</f>
        <v>999</v>
      </c>
      <c r="M238" s="479">
        <v>328</v>
      </c>
      <c r="N238" s="890">
        <f>N239</f>
        <v>3464.0039999999999</v>
      </c>
      <c r="O238" s="860">
        <f>O239</f>
        <v>2074.1329999999998</v>
      </c>
      <c r="P238" s="479">
        <f>P239</f>
        <v>1538.992</v>
      </c>
    </row>
    <row r="239" spans="1:17" x14ac:dyDescent="0.2">
      <c r="A239" s="32"/>
      <c r="B239" s="16" t="s">
        <v>87</v>
      </c>
      <c r="C239" s="9"/>
      <c r="D239" s="9"/>
      <c r="E239" s="9"/>
      <c r="F239" s="9" t="s">
        <v>254</v>
      </c>
      <c r="G239" s="9" t="s">
        <v>1</v>
      </c>
      <c r="H239" s="9" t="s">
        <v>454</v>
      </c>
      <c r="I239" s="9" t="s">
        <v>457</v>
      </c>
      <c r="J239" s="479">
        <v>2047.085</v>
      </c>
      <c r="K239" s="479"/>
      <c r="L239" s="479"/>
      <c r="M239" s="479"/>
      <c r="N239" s="890">
        <f>1564.263+1880.841+18.9</f>
        <v>3464.0039999999999</v>
      </c>
      <c r="O239" s="860">
        <v>2074.1329999999998</v>
      </c>
      <c r="P239" s="479">
        <v>1538.992</v>
      </c>
      <c r="Q239" s="1024">
        <v>18900</v>
      </c>
    </row>
    <row r="240" spans="1:17" x14ac:dyDescent="0.2">
      <c r="A240" s="32"/>
      <c r="B240" s="16" t="s">
        <v>94</v>
      </c>
      <c r="C240" s="9"/>
      <c r="D240" s="9" t="s">
        <v>246</v>
      </c>
      <c r="E240" s="9" t="s">
        <v>85</v>
      </c>
      <c r="F240" s="9" t="s">
        <v>254</v>
      </c>
      <c r="G240" s="9" t="s">
        <v>91</v>
      </c>
      <c r="H240" s="9"/>
      <c r="I240" s="9"/>
      <c r="J240" s="481">
        <f>J241</f>
        <v>1</v>
      </c>
      <c r="K240" s="481"/>
      <c r="L240" s="481">
        <v>0.88600000000000001</v>
      </c>
      <c r="M240" s="481">
        <v>0.51800000000000002</v>
      </c>
      <c r="N240" s="889">
        <f>N241</f>
        <v>0.71299999999999997</v>
      </c>
      <c r="O240" s="859">
        <f>O241</f>
        <v>1</v>
      </c>
      <c r="P240" s="481">
        <f>P241</f>
        <v>1</v>
      </c>
    </row>
    <row r="241" spans="1:24" x14ac:dyDescent="0.2">
      <c r="A241" s="32"/>
      <c r="B241" s="16" t="s">
        <v>87</v>
      </c>
      <c r="C241" s="9"/>
      <c r="D241" s="9"/>
      <c r="E241" s="9"/>
      <c r="F241" s="9" t="s">
        <v>254</v>
      </c>
      <c r="G241" s="9" t="s">
        <v>91</v>
      </c>
      <c r="H241" s="9" t="s">
        <v>454</v>
      </c>
      <c r="I241" s="9" t="s">
        <v>457</v>
      </c>
      <c r="J241" s="481">
        <v>1</v>
      </c>
      <c r="K241" s="481"/>
      <c r="L241" s="481">
        <f>L236+L238+L240</f>
        <v>6305</v>
      </c>
      <c r="M241" s="481">
        <f>M236+M238+M240</f>
        <v>6960</v>
      </c>
      <c r="N241" s="889">
        <v>0.71299999999999997</v>
      </c>
      <c r="O241" s="859">
        <v>1</v>
      </c>
      <c r="P241" s="481">
        <v>1</v>
      </c>
    </row>
    <row r="242" spans="1:24" ht="39.6" hidden="1" customHeight="1" x14ac:dyDescent="0.2">
      <c r="A242" s="91">
        <v>5</v>
      </c>
      <c r="B242" s="52" t="s">
        <v>253</v>
      </c>
      <c r="C242" s="34"/>
      <c r="D242" s="34" t="s">
        <v>246</v>
      </c>
      <c r="E242" s="34" t="s">
        <v>242</v>
      </c>
      <c r="F242" s="9" t="s">
        <v>252</v>
      </c>
      <c r="G242" s="131"/>
      <c r="H242" s="131"/>
      <c r="I242" s="34"/>
      <c r="J242" s="51">
        <f>J243</f>
        <v>1278.5</v>
      </c>
      <c r="K242" s="51"/>
      <c r="L242" s="51">
        <f t="shared" ref="L242:M245" si="20">L243</f>
        <v>1278.5</v>
      </c>
      <c r="M242" s="51">
        <f t="shared" si="20"/>
        <v>1238.5</v>
      </c>
      <c r="N242" s="50">
        <f>N243</f>
        <v>1650.46</v>
      </c>
      <c r="O242" s="205">
        <f>O243</f>
        <v>1250.5</v>
      </c>
      <c r="P242" s="51">
        <f>P243</f>
        <v>1348</v>
      </c>
    </row>
    <row r="243" spans="1:24" ht="25.5" x14ac:dyDescent="0.2">
      <c r="A243" s="32"/>
      <c r="B243" s="157" t="s">
        <v>860</v>
      </c>
      <c r="C243" s="9"/>
      <c r="D243" s="9" t="s">
        <v>246</v>
      </c>
      <c r="E243" s="9" t="s">
        <v>242</v>
      </c>
      <c r="F243" s="9" t="s">
        <v>251</v>
      </c>
      <c r="G243" s="9"/>
      <c r="H243" s="9"/>
      <c r="I243" s="9"/>
      <c r="J243" s="479">
        <f>J245</f>
        <v>1278.5</v>
      </c>
      <c r="K243" s="479"/>
      <c r="L243" s="479">
        <f>L245</f>
        <v>1278.5</v>
      </c>
      <c r="M243" s="479">
        <f>M245</f>
        <v>1238.5</v>
      </c>
      <c r="N243" s="890">
        <f>N245</f>
        <v>1650.46</v>
      </c>
      <c r="O243" s="860">
        <f>O245</f>
        <v>1250.5</v>
      </c>
      <c r="P243" s="479">
        <f>P245</f>
        <v>1348</v>
      </c>
    </row>
    <row r="244" spans="1:24" ht="25.5" x14ac:dyDescent="0.2">
      <c r="A244" s="32"/>
      <c r="B244" s="506" t="s">
        <v>250</v>
      </c>
      <c r="C244" s="9"/>
      <c r="D244" s="9"/>
      <c r="E244" s="9"/>
      <c r="F244" s="9" t="s">
        <v>249</v>
      </c>
      <c r="G244" s="9"/>
      <c r="H244" s="9"/>
      <c r="I244" s="9"/>
      <c r="J244" s="479">
        <f>J245</f>
        <v>1278.5</v>
      </c>
      <c r="K244" s="479"/>
      <c r="L244" s="479"/>
      <c r="M244" s="479"/>
      <c r="N244" s="890">
        <f t="shared" ref="N244:P245" si="21">N245</f>
        <v>1650.46</v>
      </c>
      <c r="O244" s="860">
        <f t="shared" si="21"/>
        <v>1250.5</v>
      </c>
      <c r="P244" s="479">
        <f t="shared" si="21"/>
        <v>1348</v>
      </c>
    </row>
    <row r="245" spans="1:24" x14ac:dyDescent="0.2">
      <c r="A245" s="32"/>
      <c r="B245" s="49" t="s">
        <v>248</v>
      </c>
      <c r="C245" s="9"/>
      <c r="D245" s="9" t="s">
        <v>246</v>
      </c>
      <c r="E245" s="9" t="s">
        <v>242</v>
      </c>
      <c r="F245" s="9" t="s">
        <v>243</v>
      </c>
      <c r="G245" s="9"/>
      <c r="H245" s="9"/>
      <c r="I245" s="9"/>
      <c r="J245" s="479">
        <f>J246</f>
        <v>1278.5</v>
      </c>
      <c r="K245" s="479"/>
      <c r="L245" s="479">
        <f t="shared" si="20"/>
        <v>1278.5</v>
      </c>
      <c r="M245" s="479">
        <f t="shared" si="20"/>
        <v>1238.5</v>
      </c>
      <c r="N245" s="890">
        <f t="shared" si="21"/>
        <v>1650.46</v>
      </c>
      <c r="O245" s="860">
        <f t="shared" si="21"/>
        <v>1250.5</v>
      </c>
      <c r="P245" s="479">
        <f t="shared" si="21"/>
        <v>1348</v>
      </c>
    </row>
    <row r="246" spans="1:24" ht="25.15" customHeight="1" x14ac:dyDescent="0.2">
      <c r="A246" s="32"/>
      <c r="B246" s="15" t="s">
        <v>4</v>
      </c>
      <c r="C246" s="9"/>
      <c r="D246" s="9" t="s">
        <v>246</v>
      </c>
      <c r="E246" s="9" t="s">
        <v>242</v>
      </c>
      <c r="F246" s="9" t="s">
        <v>243</v>
      </c>
      <c r="G246" s="9" t="s">
        <v>1</v>
      </c>
      <c r="H246" s="9"/>
      <c r="I246" s="9"/>
      <c r="J246" s="479">
        <f>J248</f>
        <v>1278.5</v>
      </c>
      <c r="K246" s="479"/>
      <c r="L246" s="479">
        <v>1278.5</v>
      </c>
      <c r="M246" s="479">
        <v>1238.5</v>
      </c>
      <c r="N246" s="890">
        <f>N248</f>
        <v>1650.46</v>
      </c>
      <c r="O246" s="860">
        <f>O248</f>
        <v>1250.5</v>
      </c>
      <c r="P246" s="479">
        <f>P248</f>
        <v>1348</v>
      </c>
    </row>
    <row r="247" spans="1:24" s="162" customFormat="1" ht="51" hidden="1" x14ac:dyDescent="0.25">
      <c r="A247" s="165"/>
      <c r="B247" s="164" t="s">
        <v>247</v>
      </c>
      <c r="C247" s="33"/>
      <c r="D247" s="33" t="s">
        <v>246</v>
      </c>
      <c r="E247" s="9" t="s">
        <v>242</v>
      </c>
      <c r="F247" s="33" t="s">
        <v>245</v>
      </c>
      <c r="G247" s="31"/>
      <c r="H247" s="31"/>
      <c r="I247" s="9"/>
      <c r="J247" s="481"/>
      <c r="K247" s="481"/>
      <c r="L247" s="481"/>
      <c r="M247" s="481"/>
      <c r="N247" s="889"/>
      <c r="O247" s="859"/>
      <c r="P247" s="481"/>
      <c r="Q247" s="163"/>
      <c r="R247" s="163"/>
      <c r="S247" s="163"/>
      <c r="T247" s="163"/>
      <c r="U247" s="163"/>
      <c r="V247" s="163"/>
      <c r="W247" s="163"/>
      <c r="X247" s="163"/>
    </row>
    <row r="248" spans="1:24" s="162" customFormat="1" ht="15.75" x14ac:dyDescent="0.25">
      <c r="A248" s="165"/>
      <c r="B248" s="164" t="s">
        <v>244</v>
      </c>
      <c r="C248" s="33"/>
      <c r="D248" s="33"/>
      <c r="E248" s="9"/>
      <c r="F248" s="9" t="s">
        <v>243</v>
      </c>
      <c r="G248" s="9" t="s">
        <v>1</v>
      </c>
      <c r="H248" s="9" t="s">
        <v>454</v>
      </c>
      <c r="I248" s="9" t="s">
        <v>453</v>
      </c>
      <c r="J248" s="479">
        <v>1278.5</v>
      </c>
      <c r="K248" s="479"/>
      <c r="L248" s="479">
        <v>1278.5</v>
      </c>
      <c r="M248" s="479">
        <v>1238.5</v>
      </c>
      <c r="N248" s="890">
        <v>1650.46</v>
      </c>
      <c r="O248" s="860">
        <v>1250.5</v>
      </c>
      <c r="P248" s="479">
        <v>1348</v>
      </c>
      <c r="Q248" s="163"/>
      <c r="R248" s="163"/>
      <c r="S248" s="163"/>
      <c r="T248" s="163"/>
      <c r="U248" s="163"/>
      <c r="V248" s="163"/>
      <c r="W248" s="163"/>
      <c r="X248" s="163"/>
    </row>
    <row r="249" spans="1:24" ht="39.6" customHeight="1" x14ac:dyDescent="0.2">
      <c r="A249" s="91">
        <v>4</v>
      </c>
      <c r="B249" s="52" t="s">
        <v>241</v>
      </c>
      <c r="C249" s="34"/>
      <c r="D249" s="34" t="s">
        <v>168</v>
      </c>
      <c r="E249" s="34" t="s">
        <v>166</v>
      </c>
      <c r="F249" s="34" t="s">
        <v>240</v>
      </c>
      <c r="G249" s="131"/>
      <c r="H249" s="131"/>
      <c r="I249" s="34"/>
      <c r="J249" s="51">
        <f>J250+J263</f>
        <v>1182</v>
      </c>
      <c r="K249" s="51"/>
      <c r="L249" s="51">
        <f>L250+L263</f>
        <v>1182</v>
      </c>
      <c r="M249" s="51">
        <f>M250+M263</f>
        <v>1022</v>
      </c>
      <c r="N249" s="50">
        <f>N250+N263</f>
        <v>605.6</v>
      </c>
      <c r="O249" s="205">
        <f>O250+O263</f>
        <v>1202</v>
      </c>
      <c r="P249" s="51">
        <f>P250+P263</f>
        <v>676</v>
      </c>
    </row>
    <row r="250" spans="1:24" ht="63.75" x14ac:dyDescent="0.2">
      <c r="A250" s="32"/>
      <c r="B250" s="157" t="s">
        <v>790</v>
      </c>
      <c r="C250" s="9"/>
      <c r="D250" s="9" t="s">
        <v>168</v>
      </c>
      <c r="E250" s="9" t="s">
        <v>166</v>
      </c>
      <c r="F250" s="9" t="s">
        <v>238</v>
      </c>
      <c r="G250" s="88"/>
      <c r="H250" s="88"/>
      <c r="I250" s="9"/>
      <c r="J250" s="482">
        <f>J251</f>
        <v>496</v>
      </c>
      <c r="K250" s="482"/>
      <c r="L250" s="482">
        <f>L252+L260</f>
        <v>496</v>
      </c>
      <c r="M250" s="482">
        <f>M252+M260</f>
        <v>336</v>
      </c>
      <c r="N250" s="884">
        <f>N251+N255</f>
        <v>273</v>
      </c>
      <c r="O250" s="488">
        <f>O251+O255</f>
        <v>506</v>
      </c>
      <c r="P250" s="482">
        <f>P251+P255</f>
        <v>646</v>
      </c>
    </row>
    <row r="251" spans="1:24" ht="38.25" hidden="1" x14ac:dyDescent="0.2">
      <c r="A251" s="32"/>
      <c r="B251" s="506" t="s">
        <v>236</v>
      </c>
      <c r="C251" s="9"/>
      <c r="D251" s="9"/>
      <c r="E251" s="9"/>
      <c r="F251" s="9" t="s">
        <v>235</v>
      </c>
      <c r="G251" s="88"/>
      <c r="H251" s="88"/>
      <c r="I251" s="9"/>
      <c r="J251" s="482">
        <f>J252+J260</f>
        <v>496</v>
      </c>
      <c r="K251" s="482"/>
      <c r="L251" s="482"/>
      <c r="M251" s="482"/>
      <c r="N251" s="884">
        <f t="shared" ref="N251:P253" si="22">N252</f>
        <v>0</v>
      </c>
      <c r="O251" s="488">
        <f t="shared" si="22"/>
        <v>0</v>
      </c>
      <c r="P251" s="482">
        <f t="shared" si="22"/>
        <v>0</v>
      </c>
    </row>
    <row r="252" spans="1:24" ht="25.5" hidden="1" x14ac:dyDescent="0.2">
      <c r="A252" s="32"/>
      <c r="B252" s="49" t="s">
        <v>237</v>
      </c>
      <c r="C252" s="9"/>
      <c r="D252" s="9" t="s">
        <v>168</v>
      </c>
      <c r="E252" s="9" t="s">
        <v>166</v>
      </c>
      <c r="F252" s="9" t="s">
        <v>233</v>
      </c>
      <c r="G252" s="88"/>
      <c r="H252" s="88"/>
      <c r="I252" s="9"/>
      <c r="J252" s="482">
        <f>J253</f>
        <v>296</v>
      </c>
      <c r="K252" s="482"/>
      <c r="L252" s="482">
        <f>L253</f>
        <v>296</v>
      </c>
      <c r="M252" s="482">
        <f>M253</f>
        <v>136</v>
      </c>
      <c r="N252" s="884">
        <f t="shared" si="22"/>
        <v>0</v>
      </c>
      <c r="O252" s="488">
        <f t="shared" si="22"/>
        <v>0</v>
      </c>
      <c r="P252" s="482">
        <f t="shared" si="22"/>
        <v>0</v>
      </c>
    </row>
    <row r="253" spans="1:24" ht="25.15" hidden="1" customHeight="1" x14ac:dyDescent="0.2">
      <c r="A253" s="32"/>
      <c r="B253" s="15" t="s">
        <v>4</v>
      </c>
      <c r="C253" s="9"/>
      <c r="D253" s="9" t="s">
        <v>168</v>
      </c>
      <c r="E253" s="9" t="s">
        <v>166</v>
      </c>
      <c r="F253" s="9" t="s">
        <v>233</v>
      </c>
      <c r="G253" s="88">
        <v>240</v>
      </c>
      <c r="H253" s="88"/>
      <c r="I253" s="9"/>
      <c r="J253" s="482">
        <f>J254</f>
        <v>296</v>
      </c>
      <c r="K253" s="482"/>
      <c r="L253" s="482">
        <v>296</v>
      </c>
      <c r="M253" s="482">
        <v>136</v>
      </c>
      <c r="N253" s="884">
        <f t="shared" si="22"/>
        <v>0</v>
      </c>
      <c r="O253" s="488">
        <f t="shared" si="22"/>
        <v>0</v>
      </c>
      <c r="P253" s="482">
        <f t="shared" si="22"/>
        <v>0</v>
      </c>
    </row>
    <row r="254" spans="1:24" ht="25.5" hidden="1" x14ac:dyDescent="0.2">
      <c r="A254" s="32"/>
      <c r="B254" s="82" t="s">
        <v>221</v>
      </c>
      <c r="C254" s="9"/>
      <c r="D254" s="9"/>
      <c r="E254" s="9"/>
      <c r="F254" s="9" t="s">
        <v>233</v>
      </c>
      <c r="G254" s="88">
        <v>240</v>
      </c>
      <c r="H254" s="88"/>
      <c r="I254" s="9" t="s">
        <v>166</v>
      </c>
      <c r="J254" s="482">
        <v>296</v>
      </c>
      <c r="K254" s="482"/>
      <c r="L254" s="482">
        <v>296</v>
      </c>
      <c r="M254" s="482">
        <v>136</v>
      </c>
      <c r="N254" s="884"/>
      <c r="O254" s="488"/>
      <c r="P254" s="482"/>
    </row>
    <row r="255" spans="1:24" ht="38.25" x14ac:dyDescent="0.2">
      <c r="A255" s="32"/>
      <c r="B255" s="506" t="s">
        <v>236</v>
      </c>
      <c r="C255" s="9"/>
      <c r="D255" s="9"/>
      <c r="E255" s="9"/>
      <c r="F255" s="9" t="s">
        <v>235</v>
      </c>
      <c r="G255" s="88"/>
      <c r="H255" s="88"/>
      <c r="I255" s="9"/>
      <c r="J255" s="482">
        <f>J260</f>
        <v>200</v>
      </c>
      <c r="K255" s="482"/>
      <c r="L255" s="482"/>
      <c r="M255" s="482"/>
      <c r="N255" s="884">
        <f>N260+N256</f>
        <v>273</v>
      </c>
      <c r="O255" s="488">
        <f>O260+O256</f>
        <v>506</v>
      </c>
      <c r="P255" s="482">
        <f>P260+P256</f>
        <v>646</v>
      </c>
    </row>
    <row r="256" spans="1:24" ht="25.5" x14ac:dyDescent="0.2">
      <c r="A256" s="32"/>
      <c r="B256" s="508" t="s">
        <v>234</v>
      </c>
      <c r="C256" s="9"/>
      <c r="D256" s="9"/>
      <c r="E256" s="9"/>
      <c r="F256" s="9" t="s">
        <v>233</v>
      </c>
      <c r="G256" s="88"/>
      <c r="H256" s="88"/>
      <c r="I256" s="9"/>
      <c r="J256" s="482"/>
      <c r="K256" s="482"/>
      <c r="L256" s="482"/>
      <c r="M256" s="482"/>
      <c r="N256" s="884">
        <f t="shared" ref="N256:P257" si="23">N257</f>
        <v>240</v>
      </c>
      <c r="O256" s="488">
        <f t="shared" si="23"/>
        <v>320</v>
      </c>
      <c r="P256" s="482">
        <f t="shared" si="23"/>
        <v>340</v>
      </c>
    </row>
    <row r="257" spans="1:24" ht="25.5" x14ac:dyDescent="0.2">
      <c r="A257" s="32"/>
      <c r="B257" s="15" t="s">
        <v>4</v>
      </c>
      <c r="C257" s="9"/>
      <c r="D257" s="9"/>
      <c r="E257" s="9"/>
      <c r="F257" s="9" t="s">
        <v>233</v>
      </c>
      <c r="G257" s="88">
        <v>240</v>
      </c>
      <c r="H257" s="88"/>
      <c r="I257" s="9"/>
      <c r="J257" s="482"/>
      <c r="K257" s="482"/>
      <c r="L257" s="482"/>
      <c r="M257" s="482"/>
      <c r="N257" s="884">
        <f t="shared" si="23"/>
        <v>240</v>
      </c>
      <c r="O257" s="488">
        <f t="shared" si="23"/>
        <v>320</v>
      </c>
      <c r="P257" s="482">
        <f t="shared" si="23"/>
        <v>340</v>
      </c>
    </row>
    <row r="258" spans="1:24" ht="25.5" x14ac:dyDescent="0.2">
      <c r="A258" s="32"/>
      <c r="B258" s="95" t="s">
        <v>221</v>
      </c>
      <c r="C258" s="9"/>
      <c r="D258" s="9"/>
      <c r="E258" s="9"/>
      <c r="F258" s="9" t="s">
        <v>233</v>
      </c>
      <c r="G258" s="88">
        <v>240</v>
      </c>
      <c r="H258" s="9" t="s">
        <v>496</v>
      </c>
      <c r="I258" s="9" t="s">
        <v>540</v>
      </c>
      <c r="J258" s="482"/>
      <c r="K258" s="482"/>
      <c r="L258" s="482"/>
      <c r="M258" s="482"/>
      <c r="N258" s="884">
        <v>240</v>
      </c>
      <c r="O258" s="488">
        <v>320</v>
      </c>
      <c r="P258" s="482">
        <v>340</v>
      </c>
    </row>
    <row r="259" spans="1:24" x14ac:dyDescent="0.2">
      <c r="A259" s="32"/>
      <c r="B259" s="506" t="s">
        <v>232</v>
      </c>
      <c r="C259" s="9"/>
      <c r="D259" s="9"/>
      <c r="E259" s="9"/>
      <c r="F259" s="9" t="s">
        <v>231</v>
      </c>
      <c r="G259" s="88"/>
      <c r="H259" s="88"/>
      <c r="I259" s="9"/>
      <c r="J259" s="482"/>
      <c r="K259" s="482"/>
      <c r="L259" s="482"/>
      <c r="M259" s="482"/>
      <c r="N259" s="884">
        <f t="shared" ref="N259:P261" si="24">N260</f>
        <v>33</v>
      </c>
      <c r="O259" s="488">
        <f t="shared" si="24"/>
        <v>186</v>
      </c>
      <c r="P259" s="482">
        <f t="shared" si="24"/>
        <v>306</v>
      </c>
    </row>
    <row r="260" spans="1:24" x14ac:dyDescent="0.2">
      <c r="A260" s="32"/>
      <c r="B260" s="508" t="s">
        <v>230</v>
      </c>
      <c r="C260" s="9"/>
      <c r="D260" s="9" t="s">
        <v>168</v>
      </c>
      <c r="E260" s="9" t="s">
        <v>166</v>
      </c>
      <c r="F260" s="9" t="s">
        <v>229</v>
      </c>
      <c r="G260" s="88"/>
      <c r="H260" s="88"/>
      <c r="I260" s="9"/>
      <c r="J260" s="482">
        <f>J261</f>
        <v>200</v>
      </c>
      <c r="K260" s="482"/>
      <c r="L260" s="482">
        <f>L261</f>
        <v>200</v>
      </c>
      <c r="M260" s="482">
        <f>M261</f>
        <v>200</v>
      </c>
      <c r="N260" s="884">
        <f t="shared" si="24"/>
        <v>33</v>
      </c>
      <c r="O260" s="488">
        <f t="shared" si="24"/>
        <v>186</v>
      </c>
      <c r="P260" s="482">
        <f t="shared" si="24"/>
        <v>306</v>
      </c>
    </row>
    <row r="261" spans="1:24" ht="25.15" customHeight="1" x14ac:dyDescent="0.2">
      <c r="A261" s="32"/>
      <c r="B261" s="15" t="s">
        <v>4</v>
      </c>
      <c r="C261" s="9"/>
      <c r="D261" s="9" t="s">
        <v>168</v>
      </c>
      <c r="E261" s="9" t="s">
        <v>166</v>
      </c>
      <c r="F261" s="9" t="s">
        <v>229</v>
      </c>
      <c r="G261" s="88">
        <v>240</v>
      </c>
      <c r="H261" s="88"/>
      <c r="I261" s="9"/>
      <c r="J261" s="482">
        <f>J262</f>
        <v>200</v>
      </c>
      <c r="K261" s="482"/>
      <c r="L261" s="482">
        <v>200</v>
      </c>
      <c r="M261" s="482">
        <v>200</v>
      </c>
      <c r="N261" s="884">
        <f t="shared" si="24"/>
        <v>33</v>
      </c>
      <c r="O261" s="488">
        <f t="shared" si="24"/>
        <v>186</v>
      </c>
      <c r="P261" s="482">
        <f t="shared" si="24"/>
        <v>306</v>
      </c>
    </row>
    <row r="262" spans="1:24" ht="25.5" x14ac:dyDescent="0.2">
      <c r="A262" s="32"/>
      <c r="B262" s="95" t="s">
        <v>221</v>
      </c>
      <c r="C262" s="9"/>
      <c r="D262" s="9"/>
      <c r="E262" s="9"/>
      <c r="F262" s="9" t="s">
        <v>229</v>
      </c>
      <c r="G262" s="88">
        <v>240</v>
      </c>
      <c r="H262" s="9" t="s">
        <v>496</v>
      </c>
      <c r="I262" s="9" t="s">
        <v>540</v>
      </c>
      <c r="J262" s="482">
        <v>200</v>
      </c>
      <c r="K262" s="482"/>
      <c r="L262" s="482">
        <v>200</v>
      </c>
      <c r="M262" s="482">
        <v>200</v>
      </c>
      <c r="N262" s="884">
        <v>33</v>
      </c>
      <c r="O262" s="488">
        <v>186</v>
      </c>
      <c r="P262" s="482">
        <v>306</v>
      </c>
    </row>
    <row r="263" spans="1:24" ht="63.75" x14ac:dyDescent="0.2">
      <c r="A263" s="32"/>
      <c r="B263" s="157" t="s">
        <v>791</v>
      </c>
      <c r="C263" s="34"/>
      <c r="D263" s="9" t="s">
        <v>168</v>
      </c>
      <c r="E263" s="9" t="s">
        <v>166</v>
      </c>
      <c r="F263" s="9" t="s">
        <v>227</v>
      </c>
      <c r="G263" s="9"/>
      <c r="H263" s="9"/>
      <c r="I263" s="9"/>
      <c r="J263" s="482">
        <f>J265</f>
        <v>686</v>
      </c>
      <c r="K263" s="482"/>
      <c r="L263" s="482">
        <f>L265</f>
        <v>686</v>
      </c>
      <c r="M263" s="482">
        <f>M265</f>
        <v>686</v>
      </c>
      <c r="N263" s="884">
        <f t="shared" ref="N263:P264" si="25">N264</f>
        <v>332.6</v>
      </c>
      <c r="O263" s="488">
        <f t="shared" si="25"/>
        <v>696</v>
      </c>
      <c r="P263" s="482">
        <f t="shared" si="25"/>
        <v>30</v>
      </c>
    </row>
    <row r="264" spans="1:24" ht="51" x14ac:dyDescent="0.2">
      <c r="A264" s="32"/>
      <c r="B264" s="506" t="s">
        <v>226</v>
      </c>
      <c r="C264" s="34"/>
      <c r="D264" s="9"/>
      <c r="E264" s="9"/>
      <c r="F264" s="9" t="s">
        <v>225</v>
      </c>
      <c r="G264" s="9"/>
      <c r="H264" s="9"/>
      <c r="I264" s="9"/>
      <c r="J264" s="482">
        <f>J263</f>
        <v>686</v>
      </c>
      <c r="K264" s="482"/>
      <c r="L264" s="482"/>
      <c r="M264" s="482"/>
      <c r="N264" s="884">
        <f t="shared" si="25"/>
        <v>332.6</v>
      </c>
      <c r="O264" s="488">
        <f t="shared" si="25"/>
        <v>696</v>
      </c>
      <c r="P264" s="482">
        <f t="shared" si="25"/>
        <v>30</v>
      </c>
    </row>
    <row r="265" spans="1:24" x14ac:dyDescent="0.2">
      <c r="A265" s="32"/>
      <c r="B265" s="508" t="s">
        <v>224</v>
      </c>
      <c r="C265" s="34"/>
      <c r="D265" s="9" t="s">
        <v>168</v>
      </c>
      <c r="E265" s="9" t="s">
        <v>166</v>
      </c>
      <c r="F265" s="9" t="s">
        <v>220</v>
      </c>
      <c r="G265" s="34"/>
      <c r="H265" s="34"/>
      <c r="I265" s="9"/>
      <c r="J265" s="482">
        <f>J267</f>
        <v>686</v>
      </c>
      <c r="K265" s="482"/>
      <c r="L265" s="482">
        <f>L267</f>
        <v>686</v>
      </c>
      <c r="M265" s="482">
        <f>M267</f>
        <v>686</v>
      </c>
      <c r="N265" s="884">
        <f>N267</f>
        <v>332.6</v>
      </c>
      <c r="O265" s="488">
        <f>O267</f>
        <v>696</v>
      </c>
      <c r="P265" s="482">
        <f>P267</f>
        <v>30</v>
      </c>
    </row>
    <row r="266" spans="1:24" ht="40.5" hidden="1" customHeight="1" x14ac:dyDescent="0.2">
      <c r="A266" s="32"/>
      <c r="B266" s="42" t="s">
        <v>223</v>
      </c>
      <c r="C266" s="160"/>
      <c r="D266" s="31" t="s">
        <v>168</v>
      </c>
      <c r="E266" s="31" t="s">
        <v>166</v>
      </c>
      <c r="F266" s="31" t="s">
        <v>222</v>
      </c>
      <c r="G266" s="161"/>
      <c r="H266" s="161"/>
      <c r="I266" s="31" t="s">
        <v>166</v>
      </c>
      <c r="J266" s="488"/>
      <c r="K266" s="488"/>
      <c r="L266" s="488"/>
      <c r="M266" s="488"/>
      <c r="N266" s="891"/>
      <c r="O266" s="488"/>
      <c r="P266" s="488"/>
    </row>
    <row r="267" spans="1:24" ht="25.15" customHeight="1" x14ac:dyDescent="0.2">
      <c r="A267" s="32"/>
      <c r="B267" s="15" t="s">
        <v>4</v>
      </c>
      <c r="C267" s="160"/>
      <c r="D267" s="9" t="s">
        <v>168</v>
      </c>
      <c r="E267" s="9" t="s">
        <v>166</v>
      </c>
      <c r="F267" s="9" t="s">
        <v>220</v>
      </c>
      <c r="G267" s="33" t="s">
        <v>1</v>
      </c>
      <c r="H267" s="33"/>
      <c r="I267" s="9"/>
      <c r="J267" s="482">
        <v>686</v>
      </c>
      <c r="K267" s="488"/>
      <c r="L267" s="482">
        <v>686</v>
      </c>
      <c r="M267" s="482">
        <v>686</v>
      </c>
      <c r="N267" s="884">
        <f>N268</f>
        <v>332.6</v>
      </c>
      <c r="O267" s="488">
        <f>O268</f>
        <v>696</v>
      </c>
      <c r="P267" s="482">
        <f>P268</f>
        <v>30</v>
      </c>
    </row>
    <row r="268" spans="1:24" ht="27.6" customHeight="1" x14ac:dyDescent="0.2">
      <c r="A268" s="32"/>
      <c r="B268" s="95" t="s">
        <v>221</v>
      </c>
      <c r="C268" s="160"/>
      <c r="D268" s="9"/>
      <c r="E268" s="9"/>
      <c r="F268" s="9" t="s">
        <v>220</v>
      </c>
      <c r="G268" s="33" t="s">
        <v>1</v>
      </c>
      <c r="H268" s="9" t="s">
        <v>496</v>
      </c>
      <c r="I268" s="9" t="s">
        <v>540</v>
      </c>
      <c r="J268" s="482">
        <v>686</v>
      </c>
      <c r="K268" s="488"/>
      <c r="L268" s="482">
        <v>686</v>
      </c>
      <c r="M268" s="482">
        <v>686</v>
      </c>
      <c r="N268" s="884">
        <f>40+292.6</f>
        <v>332.6</v>
      </c>
      <c r="O268" s="488">
        <v>696</v>
      </c>
      <c r="P268" s="482">
        <v>30</v>
      </c>
      <c r="Q268" s="1024">
        <v>292600</v>
      </c>
    </row>
    <row r="269" spans="1:24" s="83" customFormat="1" ht="38.25" customHeight="1" x14ac:dyDescent="0.2">
      <c r="A269" s="91">
        <v>5</v>
      </c>
      <c r="B269" s="52" t="s">
        <v>219</v>
      </c>
      <c r="C269" s="89"/>
      <c r="D269" s="89" t="s">
        <v>52</v>
      </c>
      <c r="E269" s="89" t="s">
        <v>58</v>
      </c>
      <c r="F269" s="89" t="s">
        <v>218</v>
      </c>
      <c r="G269" s="131"/>
      <c r="H269" s="131"/>
      <c r="I269" s="89"/>
      <c r="J269" s="51">
        <f>J270+J285</f>
        <v>1600</v>
      </c>
      <c r="K269" s="158"/>
      <c r="L269" s="51">
        <f>L270+L285</f>
        <v>11444.685000000001</v>
      </c>
      <c r="M269" s="51">
        <f>M270+M285</f>
        <v>14038.547</v>
      </c>
      <c r="N269" s="50">
        <f>N270+N285</f>
        <v>11923.380000000001</v>
      </c>
      <c r="O269" s="205">
        <f>O270+O285</f>
        <v>5740</v>
      </c>
      <c r="P269" s="51">
        <f>P270+P285</f>
        <v>5980</v>
      </c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25.5" x14ac:dyDescent="0.2">
      <c r="A270" s="85"/>
      <c r="B270" s="157" t="s">
        <v>217</v>
      </c>
      <c r="C270" s="33"/>
      <c r="D270" s="33" t="s">
        <v>52</v>
      </c>
      <c r="E270" s="33" t="s">
        <v>58</v>
      </c>
      <c r="F270" s="33" t="s">
        <v>216</v>
      </c>
      <c r="G270" s="33"/>
      <c r="H270" s="33"/>
      <c r="I270" s="33"/>
      <c r="J270" s="480">
        <f>J271</f>
        <v>800</v>
      </c>
      <c r="K270" s="482"/>
      <c r="L270" s="482">
        <f>L272</f>
        <v>10777.685000000001</v>
      </c>
      <c r="M270" s="480">
        <f>M272</f>
        <v>13305.547</v>
      </c>
      <c r="N270" s="882">
        <f>N271</f>
        <v>4191.8119999999999</v>
      </c>
      <c r="O270" s="855">
        <f>O271</f>
        <v>0</v>
      </c>
      <c r="P270" s="480">
        <f>P271</f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63.75" x14ac:dyDescent="0.2">
      <c r="A271" s="85"/>
      <c r="B271" s="506" t="s">
        <v>215</v>
      </c>
      <c r="C271" s="33"/>
      <c r="D271" s="33"/>
      <c r="E271" s="33"/>
      <c r="F271" s="33" t="s">
        <v>214</v>
      </c>
      <c r="G271" s="89"/>
      <c r="H271" s="89"/>
      <c r="I271" s="33"/>
      <c r="J271" s="480">
        <f>J274+J278+J281+J284</f>
        <v>800</v>
      </c>
      <c r="K271" s="482"/>
      <c r="L271" s="482"/>
      <c r="M271" s="480"/>
      <c r="N271" s="882">
        <f>N274+N278+N284</f>
        <v>4191.8119999999999</v>
      </c>
      <c r="O271" s="855">
        <f>O274+O278+O284</f>
        <v>0</v>
      </c>
      <c r="P271" s="480">
        <f>P274+P278+P284</f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x14ac:dyDescent="0.2">
      <c r="A272" s="85"/>
      <c r="B272" s="508" t="s">
        <v>201</v>
      </c>
      <c r="C272" s="33"/>
      <c r="D272" s="33" t="s">
        <v>52</v>
      </c>
      <c r="E272" s="33" t="s">
        <v>58</v>
      </c>
      <c r="F272" s="33" t="s">
        <v>213</v>
      </c>
      <c r="G272" s="33"/>
      <c r="H272" s="33"/>
      <c r="I272" s="33"/>
      <c r="J272" s="480">
        <f>J273</f>
        <v>0</v>
      </c>
      <c r="K272" s="482"/>
      <c r="L272" s="480">
        <f>L276</f>
        <v>10777.685000000001</v>
      </c>
      <c r="M272" s="480">
        <f>M276</f>
        <v>13305.547</v>
      </c>
      <c r="N272" s="882">
        <f t="shared" ref="N272:P273" si="26">N273</f>
        <v>3797.4589999999998</v>
      </c>
      <c r="O272" s="855">
        <f t="shared" si="26"/>
        <v>0</v>
      </c>
      <c r="P272" s="480">
        <f t="shared" si="26"/>
        <v>0</v>
      </c>
      <c r="Q272" s="84"/>
      <c r="R272" s="84"/>
      <c r="S272" s="84"/>
      <c r="T272" s="84"/>
      <c r="U272" s="84"/>
      <c r="V272" s="84"/>
      <c r="W272" s="84"/>
      <c r="X272" s="84"/>
    </row>
    <row r="273" spans="1:24" s="83" customFormat="1" ht="25.5" x14ac:dyDescent="0.2">
      <c r="A273" s="85"/>
      <c r="B273" s="15" t="s">
        <v>4</v>
      </c>
      <c r="C273" s="33"/>
      <c r="D273" s="33"/>
      <c r="E273" s="33"/>
      <c r="F273" s="33" t="s">
        <v>213</v>
      </c>
      <c r="G273" s="33" t="s">
        <v>1</v>
      </c>
      <c r="H273" s="33"/>
      <c r="I273" s="33"/>
      <c r="J273" s="480">
        <f>J274</f>
        <v>0</v>
      </c>
      <c r="K273" s="482"/>
      <c r="L273" s="480"/>
      <c r="M273" s="480"/>
      <c r="N273" s="882">
        <f t="shared" si="26"/>
        <v>3797.4589999999998</v>
      </c>
      <c r="O273" s="855">
        <f t="shared" si="26"/>
        <v>0</v>
      </c>
      <c r="P273" s="480">
        <f t="shared" si="26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4" s="83" customFormat="1" x14ac:dyDescent="0.2">
      <c r="A274" s="85"/>
      <c r="B274" s="16" t="s">
        <v>60</v>
      </c>
      <c r="C274" s="33"/>
      <c r="D274" s="33"/>
      <c r="E274" s="33"/>
      <c r="F274" s="33" t="s">
        <v>213</v>
      </c>
      <c r="G274" s="33" t="s">
        <v>1</v>
      </c>
      <c r="H274" s="9" t="s">
        <v>453</v>
      </c>
      <c r="I274" s="9" t="s">
        <v>540</v>
      </c>
      <c r="J274" s="480"/>
      <c r="K274" s="482"/>
      <c r="L274" s="480"/>
      <c r="M274" s="480"/>
      <c r="N274" s="882">
        <f>2570.48+300+926.979</f>
        <v>3797.4589999999998</v>
      </c>
      <c r="O274" s="855"/>
      <c r="P274" s="480"/>
      <c r="Q274" s="1032">
        <f>300000+926979</f>
        <v>1226979</v>
      </c>
      <c r="R274" s="84"/>
      <c r="S274" s="84"/>
      <c r="T274" s="84"/>
      <c r="U274" s="84"/>
      <c r="V274" s="84"/>
      <c r="W274" s="84"/>
      <c r="X274" s="84"/>
    </row>
    <row r="275" spans="1:24" s="83" customFormat="1" ht="25.5" x14ac:dyDescent="0.2">
      <c r="A275" s="85"/>
      <c r="B275" s="508" t="s">
        <v>212</v>
      </c>
      <c r="C275" s="33"/>
      <c r="D275" s="33"/>
      <c r="E275" s="33"/>
      <c r="F275" s="33" t="s">
        <v>209</v>
      </c>
      <c r="G275" s="33"/>
      <c r="H275" s="33"/>
      <c r="I275" s="33"/>
      <c r="J275" s="480">
        <f>J276</f>
        <v>800</v>
      </c>
      <c r="K275" s="482"/>
      <c r="L275" s="480"/>
      <c r="M275" s="480"/>
      <c r="N275" s="882">
        <f>N276</f>
        <v>394.35300000000001</v>
      </c>
      <c r="O275" s="855">
        <f>O276</f>
        <v>0</v>
      </c>
      <c r="P275" s="480">
        <f>P276</f>
        <v>0</v>
      </c>
      <c r="Q275" s="84"/>
      <c r="R275" s="84"/>
      <c r="S275" s="84"/>
      <c r="T275" s="84"/>
      <c r="U275" s="84"/>
      <c r="V275" s="84"/>
      <c r="W275" s="84"/>
      <c r="X275" s="84"/>
    </row>
    <row r="276" spans="1:24" s="83" customFormat="1" ht="25.15" customHeight="1" x14ac:dyDescent="0.2">
      <c r="A276" s="85"/>
      <c r="B276" s="15" t="s">
        <v>4</v>
      </c>
      <c r="C276" s="33"/>
      <c r="D276" s="33" t="s">
        <v>52</v>
      </c>
      <c r="E276" s="33" t="s">
        <v>58</v>
      </c>
      <c r="F276" s="33" t="s">
        <v>209</v>
      </c>
      <c r="G276" s="33" t="s">
        <v>1</v>
      </c>
      <c r="H276" s="33"/>
      <c r="I276" s="33"/>
      <c r="J276" s="480">
        <f>J278</f>
        <v>800</v>
      </c>
      <c r="K276" s="482"/>
      <c r="L276" s="480">
        <f>22480.2-11702.515</f>
        <v>10777.685000000001</v>
      </c>
      <c r="M276" s="480">
        <v>13305.547</v>
      </c>
      <c r="N276" s="882">
        <f>N278</f>
        <v>394.35300000000001</v>
      </c>
      <c r="O276" s="855">
        <f>O278</f>
        <v>0</v>
      </c>
      <c r="P276" s="480">
        <f>P278</f>
        <v>0</v>
      </c>
      <c r="Q276" s="84"/>
      <c r="R276" s="84"/>
      <c r="S276" s="84"/>
      <c r="T276" s="84"/>
      <c r="U276" s="84"/>
      <c r="V276" s="84"/>
      <c r="W276" s="84"/>
      <c r="X276" s="84"/>
    </row>
    <row r="277" spans="1:24" s="83" customFormat="1" ht="63.75" hidden="1" x14ac:dyDescent="0.2">
      <c r="A277" s="85"/>
      <c r="B277" s="90" t="s">
        <v>211</v>
      </c>
      <c r="C277" s="89"/>
      <c r="D277" s="33" t="s">
        <v>52</v>
      </c>
      <c r="E277" s="33" t="s">
        <v>58</v>
      </c>
      <c r="F277" s="33" t="s">
        <v>210</v>
      </c>
      <c r="G277" s="89"/>
      <c r="H277" s="89"/>
      <c r="I277" s="33" t="s">
        <v>58</v>
      </c>
      <c r="J277" s="482"/>
      <c r="K277" s="482"/>
      <c r="L277" s="482"/>
      <c r="M277" s="482"/>
      <c r="N277" s="884"/>
      <c r="O277" s="488"/>
      <c r="P277" s="482"/>
      <c r="Q277" s="84"/>
      <c r="R277" s="84"/>
      <c r="S277" s="84"/>
      <c r="T277" s="84"/>
      <c r="U277" s="84"/>
      <c r="V277" s="84"/>
      <c r="W277" s="84"/>
      <c r="X277" s="84"/>
    </row>
    <row r="278" spans="1:24" s="83" customFormat="1" x14ac:dyDescent="0.2">
      <c r="A278" s="85"/>
      <c r="B278" s="16" t="s">
        <v>60</v>
      </c>
      <c r="C278" s="89"/>
      <c r="D278" s="33"/>
      <c r="E278" s="33"/>
      <c r="F278" s="33" t="s">
        <v>209</v>
      </c>
      <c r="G278" s="33" t="s">
        <v>1</v>
      </c>
      <c r="H278" s="9" t="s">
        <v>453</v>
      </c>
      <c r="I278" s="9" t="s">
        <v>540</v>
      </c>
      <c r="J278" s="480">
        <v>800</v>
      </c>
      <c r="K278" s="482"/>
      <c r="L278" s="480">
        <f>22480.2-11702.515</f>
        <v>10777.685000000001</v>
      </c>
      <c r="M278" s="480">
        <v>13305.547</v>
      </c>
      <c r="N278" s="882">
        <f>100+294.353</f>
        <v>394.35300000000001</v>
      </c>
      <c r="O278" s="855"/>
      <c r="P278" s="480"/>
      <c r="Q278" s="1032">
        <v>294353</v>
      </c>
      <c r="R278" s="84"/>
      <c r="S278" s="84"/>
      <c r="T278" s="84"/>
      <c r="U278" s="84"/>
      <c r="V278" s="84"/>
      <c r="W278" s="84"/>
      <c r="X278" s="84"/>
    </row>
    <row r="279" spans="1:24" s="83" customFormat="1" ht="51" hidden="1" x14ac:dyDescent="0.2">
      <c r="A279" s="85"/>
      <c r="B279" s="508" t="s">
        <v>208</v>
      </c>
      <c r="C279" s="89"/>
      <c r="D279" s="33"/>
      <c r="E279" s="33"/>
      <c r="F279" s="33" t="s">
        <v>207</v>
      </c>
      <c r="G279" s="33"/>
      <c r="H279" s="33"/>
      <c r="I279" s="33"/>
      <c r="J279" s="480">
        <f>J280</f>
        <v>0</v>
      </c>
      <c r="K279" s="482"/>
      <c r="L279" s="480"/>
      <c r="M279" s="480"/>
      <c r="N279" s="882">
        <f t="shared" ref="N279:P280" si="27">N280</f>
        <v>0</v>
      </c>
      <c r="O279" s="855">
        <f t="shared" si="27"/>
        <v>0</v>
      </c>
      <c r="P279" s="480">
        <f t="shared" si="27"/>
        <v>0</v>
      </c>
      <c r="Q279" s="84"/>
      <c r="R279" s="84"/>
      <c r="S279" s="84"/>
      <c r="T279" s="84"/>
      <c r="U279" s="84"/>
      <c r="V279" s="84"/>
      <c r="W279" s="84"/>
      <c r="X279" s="84"/>
    </row>
    <row r="280" spans="1:24" s="83" customFormat="1" ht="25.5" hidden="1" x14ac:dyDescent="0.2">
      <c r="A280" s="85"/>
      <c r="B280" s="15" t="s">
        <v>4</v>
      </c>
      <c r="C280" s="89"/>
      <c r="D280" s="33"/>
      <c r="E280" s="33"/>
      <c r="F280" s="33" t="s">
        <v>207</v>
      </c>
      <c r="G280" s="33" t="s">
        <v>1</v>
      </c>
      <c r="H280" s="33"/>
      <c r="I280" s="33"/>
      <c r="J280" s="480">
        <f>J281</f>
        <v>0</v>
      </c>
      <c r="K280" s="482"/>
      <c r="L280" s="480"/>
      <c r="M280" s="480"/>
      <c r="N280" s="882">
        <f t="shared" si="27"/>
        <v>0</v>
      </c>
      <c r="O280" s="855">
        <f t="shared" si="27"/>
        <v>0</v>
      </c>
      <c r="P280" s="480">
        <f t="shared" si="27"/>
        <v>0</v>
      </c>
      <c r="Q280" s="84"/>
      <c r="R280" s="84"/>
      <c r="S280" s="84"/>
      <c r="T280" s="84"/>
      <c r="U280" s="84"/>
      <c r="V280" s="84"/>
      <c r="W280" s="84"/>
      <c r="X280" s="84"/>
    </row>
    <row r="281" spans="1:24" s="83" customFormat="1" hidden="1" x14ac:dyDescent="0.2">
      <c r="A281" s="85"/>
      <c r="B281" s="16" t="s">
        <v>60</v>
      </c>
      <c r="C281" s="89"/>
      <c r="D281" s="33"/>
      <c r="E281" s="33"/>
      <c r="F281" s="33" t="s">
        <v>207</v>
      </c>
      <c r="G281" s="33" t="s">
        <v>1</v>
      </c>
      <c r="H281" s="33"/>
      <c r="I281" s="33" t="s">
        <v>58</v>
      </c>
      <c r="J281" s="480"/>
      <c r="K281" s="482"/>
      <c r="L281" s="480"/>
      <c r="M281" s="480"/>
      <c r="N281" s="882"/>
      <c r="O281" s="855"/>
      <c r="P281" s="480"/>
      <c r="Q281" s="84"/>
      <c r="R281" s="84"/>
      <c r="S281" s="84"/>
      <c r="T281" s="84"/>
      <c r="U281" s="84"/>
      <c r="V281" s="84"/>
      <c r="W281" s="84"/>
      <c r="X281" s="84"/>
    </row>
    <row r="282" spans="1:24" s="83" customFormat="1" ht="25.5" hidden="1" x14ac:dyDescent="0.2">
      <c r="A282" s="85" t="s">
        <v>106</v>
      </c>
      <c r="B282" s="95" t="s">
        <v>206</v>
      </c>
      <c r="C282" s="89"/>
      <c r="D282" s="33"/>
      <c r="E282" s="33"/>
      <c r="F282" s="33" t="s">
        <v>205</v>
      </c>
      <c r="G282" s="33"/>
      <c r="H282" s="33"/>
      <c r="I282" s="33"/>
      <c r="J282" s="480">
        <f>J283</f>
        <v>0</v>
      </c>
      <c r="K282" s="482"/>
      <c r="L282" s="480"/>
      <c r="M282" s="480"/>
      <c r="N282" s="882">
        <f t="shared" ref="N282:P283" si="28">N283</f>
        <v>0</v>
      </c>
      <c r="O282" s="855">
        <f t="shared" si="28"/>
        <v>0</v>
      </c>
      <c r="P282" s="480">
        <f t="shared" si="28"/>
        <v>0</v>
      </c>
      <c r="Q282" s="84"/>
      <c r="R282" s="84"/>
      <c r="S282" s="84"/>
      <c r="T282" s="84"/>
      <c r="U282" s="84"/>
      <c r="V282" s="84"/>
      <c r="W282" s="84"/>
      <c r="X282" s="84"/>
    </row>
    <row r="283" spans="1:24" s="83" customFormat="1" ht="25.5" hidden="1" x14ac:dyDescent="0.2">
      <c r="A283" s="85"/>
      <c r="B283" s="15" t="s">
        <v>4</v>
      </c>
      <c r="C283" s="89"/>
      <c r="D283" s="33"/>
      <c r="E283" s="33"/>
      <c r="F283" s="33" t="s">
        <v>205</v>
      </c>
      <c r="G283" s="33" t="s">
        <v>1</v>
      </c>
      <c r="H283" s="33"/>
      <c r="I283" s="33"/>
      <c r="J283" s="480">
        <f>J284</f>
        <v>0</v>
      </c>
      <c r="K283" s="482"/>
      <c r="L283" s="480"/>
      <c r="M283" s="480"/>
      <c r="N283" s="882">
        <f t="shared" si="28"/>
        <v>0</v>
      </c>
      <c r="O283" s="855">
        <f t="shared" si="28"/>
        <v>0</v>
      </c>
      <c r="P283" s="480">
        <f t="shared" si="28"/>
        <v>0</v>
      </c>
      <c r="Q283" s="84"/>
      <c r="R283" s="84"/>
      <c r="S283" s="84"/>
      <c r="T283" s="84"/>
      <c r="U283" s="84"/>
      <c r="V283" s="84"/>
      <c r="W283" s="84"/>
      <c r="X283" s="84"/>
    </row>
    <row r="284" spans="1:24" s="83" customFormat="1" hidden="1" x14ac:dyDescent="0.2">
      <c r="A284" s="85"/>
      <c r="B284" s="16" t="s">
        <v>60</v>
      </c>
      <c r="C284" s="89"/>
      <c r="D284" s="33"/>
      <c r="E284" s="33"/>
      <c r="F284" s="33" t="s">
        <v>205</v>
      </c>
      <c r="G284" s="33" t="s">
        <v>1</v>
      </c>
      <c r="H284" s="9" t="s">
        <v>453</v>
      </c>
      <c r="I284" s="9" t="s">
        <v>540</v>
      </c>
      <c r="J284" s="480"/>
      <c r="K284" s="482"/>
      <c r="L284" s="480"/>
      <c r="M284" s="480"/>
      <c r="N284" s="882"/>
      <c r="O284" s="855"/>
      <c r="P284" s="480"/>
      <c r="Q284" s="84"/>
      <c r="R284" s="84"/>
      <c r="S284" s="84"/>
      <c r="T284" s="84"/>
      <c r="U284" s="84"/>
      <c r="V284" s="84"/>
      <c r="W284" s="84"/>
      <c r="X284" s="84"/>
    </row>
    <row r="285" spans="1:24" s="83" customFormat="1" ht="51" x14ac:dyDescent="0.2">
      <c r="A285" s="85"/>
      <c r="B285" s="157" t="s">
        <v>861</v>
      </c>
      <c r="C285" s="89"/>
      <c r="D285" s="33" t="s">
        <v>52</v>
      </c>
      <c r="E285" s="33" t="s">
        <v>58</v>
      </c>
      <c r="F285" s="33" t="s">
        <v>204</v>
      </c>
      <c r="G285" s="33"/>
      <c r="H285" s="33"/>
      <c r="I285" s="33"/>
      <c r="J285" s="482">
        <f>J286</f>
        <v>800</v>
      </c>
      <c r="K285" s="482"/>
      <c r="L285" s="482">
        <f>L286</f>
        <v>667</v>
      </c>
      <c r="M285" s="482">
        <f>M286</f>
        <v>733</v>
      </c>
      <c r="N285" s="892">
        <f>N289+N292</f>
        <v>7731.5680000000011</v>
      </c>
      <c r="O285" s="488">
        <f>O289+O292</f>
        <v>5740</v>
      </c>
      <c r="P285" s="482">
        <f>P289+P292</f>
        <v>5980</v>
      </c>
      <c r="Q285" s="84"/>
      <c r="R285" s="84"/>
      <c r="S285" s="84"/>
      <c r="T285" s="84"/>
      <c r="U285" s="84"/>
      <c r="V285" s="84"/>
      <c r="W285" s="84"/>
      <c r="X285" s="84"/>
    </row>
    <row r="286" spans="1:24" s="83" customFormat="1" ht="25.5" x14ac:dyDescent="0.2">
      <c r="A286" s="85"/>
      <c r="B286" s="506" t="s">
        <v>203</v>
      </c>
      <c r="C286" s="89"/>
      <c r="D286" s="33" t="s">
        <v>52</v>
      </c>
      <c r="E286" s="33" t="s">
        <v>58</v>
      </c>
      <c r="F286" s="33" t="s">
        <v>202</v>
      </c>
      <c r="G286" s="88"/>
      <c r="H286" s="88"/>
      <c r="I286" s="33"/>
      <c r="J286" s="482">
        <f>J290</f>
        <v>800</v>
      </c>
      <c r="K286" s="482"/>
      <c r="L286" s="482">
        <f>L291</f>
        <v>667</v>
      </c>
      <c r="M286" s="482">
        <f>M291</f>
        <v>733</v>
      </c>
      <c r="N286" s="892">
        <f>N290+N289</f>
        <v>7731.5680000000011</v>
      </c>
      <c r="O286" s="488">
        <f>O290</f>
        <v>500</v>
      </c>
      <c r="P286" s="482">
        <f>P290</f>
        <v>600</v>
      </c>
      <c r="Q286" s="84"/>
      <c r="R286" s="84"/>
      <c r="S286" s="84"/>
      <c r="T286" s="84"/>
      <c r="U286" s="84"/>
      <c r="V286" s="84"/>
      <c r="W286" s="84"/>
      <c r="X286" s="84"/>
    </row>
    <row r="287" spans="1:24" s="83" customFormat="1" x14ac:dyDescent="0.2">
      <c r="A287" s="85"/>
      <c r="B287" s="508" t="s">
        <v>201</v>
      </c>
      <c r="C287" s="89"/>
      <c r="D287" s="33"/>
      <c r="E287" s="33"/>
      <c r="F287" s="33" t="s">
        <v>200</v>
      </c>
      <c r="G287" s="88"/>
      <c r="H287" s="88"/>
      <c r="I287" s="33"/>
      <c r="J287" s="482"/>
      <c r="K287" s="482"/>
      <c r="L287" s="482"/>
      <c r="M287" s="482"/>
      <c r="N287" s="892">
        <f t="shared" ref="N287:P288" si="29">N288</f>
        <v>6883.5680000000011</v>
      </c>
      <c r="O287" s="488">
        <f t="shared" si="29"/>
        <v>5240</v>
      </c>
      <c r="P287" s="482">
        <f t="shared" si="29"/>
        <v>5380</v>
      </c>
      <c r="Q287" s="84"/>
      <c r="R287" s="84"/>
      <c r="S287" s="84"/>
      <c r="T287" s="84"/>
      <c r="U287" s="84"/>
      <c r="V287" s="84"/>
      <c r="W287" s="84"/>
      <c r="X287" s="84"/>
    </row>
    <row r="288" spans="1:24" s="83" customFormat="1" ht="25.5" x14ac:dyDescent="0.2">
      <c r="A288" s="85"/>
      <c r="B288" s="15" t="s">
        <v>4</v>
      </c>
      <c r="C288" s="89"/>
      <c r="D288" s="33"/>
      <c r="E288" s="33"/>
      <c r="F288" s="33" t="s">
        <v>200</v>
      </c>
      <c r="G288" s="88">
        <v>240</v>
      </c>
      <c r="H288" s="88"/>
      <c r="I288" s="33"/>
      <c r="J288" s="482"/>
      <c r="K288" s="482"/>
      <c r="L288" s="482"/>
      <c r="M288" s="482"/>
      <c r="N288" s="892">
        <f t="shared" si="29"/>
        <v>6883.5680000000011</v>
      </c>
      <c r="O288" s="488">
        <f t="shared" si="29"/>
        <v>5240</v>
      </c>
      <c r="P288" s="482">
        <f t="shared" si="29"/>
        <v>5380</v>
      </c>
      <c r="Q288" s="84"/>
      <c r="R288" s="84"/>
      <c r="S288" s="84"/>
      <c r="T288" s="84"/>
      <c r="U288" s="84"/>
      <c r="V288" s="84"/>
      <c r="W288" s="84"/>
      <c r="X288" s="84"/>
    </row>
    <row r="289" spans="1:256" s="83" customFormat="1" x14ac:dyDescent="0.2">
      <c r="A289" s="85"/>
      <c r="B289" s="16" t="s">
        <v>60</v>
      </c>
      <c r="C289" s="89"/>
      <c r="D289" s="33"/>
      <c r="E289" s="33"/>
      <c r="F289" s="33" t="s">
        <v>200</v>
      </c>
      <c r="G289" s="88">
        <v>240</v>
      </c>
      <c r="H289" s="9" t="s">
        <v>453</v>
      </c>
      <c r="I289" s="9" t="s">
        <v>540</v>
      </c>
      <c r="J289" s="482"/>
      <c r="K289" s="482"/>
      <c r="L289" s="482"/>
      <c r="M289" s="482"/>
      <c r="N289" s="892">
        <f>10381.084-3497.516</f>
        <v>6883.5680000000011</v>
      </c>
      <c r="O289" s="488">
        <v>5240</v>
      </c>
      <c r="P289" s="482">
        <v>5380</v>
      </c>
      <c r="Q289" s="84"/>
      <c r="R289" s="84"/>
      <c r="S289" s="84"/>
      <c r="T289" s="84"/>
      <c r="U289" s="84"/>
      <c r="V289" s="84"/>
      <c r="W289" s="84"/>
      <c r="X289" s="84"/>
    </row>
    <row r="290" spans="1:256" s="83" customFormat="1" ht="25.5" x14ac:dyDescent="0.2">
      <c r="A290" s="85"/>
      <c r="B290" s="508" t="s">
        <v>199</v>
      </c>
      <c r="C290" s="89"/>
      <c r="D290" s="33"/>
      <c r="E290" s="33"/>
      <c r="F290" s="33" t="s">
        <v>198</v>
      </c>
      <c r="G290" s="88"/>
      <c r="H290" s="88"/>
      <c r="I290" s="33"/>
      <c r="J290" s="482">
        <f>J291</f>
        <v>800</v>
      </c>
      <c r="K290" s="482"/>
      <c r="L290" s="482"/>
      <c r="M290" s="482"/>
      <c r="N290" s="884">
        <f t="shared" ref="N290:P291" si="30">N291</f>
        <v>848</v>
      </c>
      <c r="O290" s="488">
        <f t="shared" si="30"/>
        <v>500</v>
      </c>
      <c r="P290" s="482">
        <f t="shared" si="30"/>
        <v>600</v>
      </c>
      <c r="Q290" s="84"/>
      <c r="R290" s="84"/>
      <c r="S290" s="84"/>
      <c r="T290" s="84"/>
      <c r="U290" s="84"/>
      <c r="V290" s="84"/>
      <c r="W290" s="84"/>
      <c r="X290" s="84"/>
    </row>
    <row r="291" spans="1:256" s="83" customFormat="1" ht="25.15" customHeight="1" x14ac:dyDescent="0.2">
      <c r="A291" s="85"/>
      <c r="B291" s="15" t="s">
        <v>4</v>
      </c>
      <c r="C291" s="89"/>
      <c r="D291" s="33" t="s">
        <v>52</v>
      </c>
      <c r="E291" s="33" t="s">
        <v>58</v>
      </c>
      <c r="F291" s="33" t="s">
        <v>198</v>
      </c>
      <c r="G291" s="88">
        <v>240</v>
      </c>
      <c r="H291" s="88"/>
      <c r="I291" s="33"/>
      <c r="J291" s="482">
        <f>J292</f>
        <v>800</v>
      </c>
      <c r="K291" s="482"/>
      <c r="L291" s="482">
        <v>667</v>
      </c>
      <c r="M291" s="482">
        <v>733</v>
      </c>
      <c r="N291" s="884">
        <f t="shared" si="30"/>
        <v>848</v>
      </c>
      <c r="O291" s="488">
        <f t="shared" si="30"/>
        <v>500</v>
      </c>
      <c r="P291" s="482">
        <f t="shared" si="30"/>
        <v>600</v>
      </c>
      <c r="Q291" s="84"/>
      <c r="R291" s="84"/>
      <c r="S291" s="84"/>
      <c r="T291" s="84"/>
      <c r="U291" s="84"/>
      <c r="V291" s="84"/>
      <c r="W291" s="84"/>
      <c r="X291" s="84"/>
    </row>
    <row r="292" spans="1:256" s="83" customFormat="1" x14ac:dyDescent="0.2">
      <c r="A292" s="85"/>
      <c r="B292" s="16" t="s">
        <v>60</v>
      </c>
      <c r="C292" s="89"/>
      <c r="D292" s="33"/>
      <c r="E292" s="33"/>
      <c r="F292" s="33" t="s">
        <v>198</v>
      </c>
      <c r="G292" s="88">
        <v>240</v>
      </c>
      <c r="H292" s="9" t="s">
        <v>453</v>
      </c>
      <c r="I292" s="9" t="s">
        <v>540</v>
      </c>
      <c r="J292" s="482">
        <v>800</v>
      </c>
      <c r="K292" s="482"/>
      <c r="L292" s="482">
        <v>667</v>
      </c>
      <c r="M292" s="482">
        <v>733</v>
      </c>
      <c r="N292" s="884">
        <f>800-300+348</f>
        <v>848</v>
      </c>
      <c r="O292" s="488">
        <v>500</v>
      </c>
      <c r="P292" s="482">
        <v>600</v>
      </c>
      <c r="Q292" s="1032">
        <v>348000</v>
      </c>
      <c r="R292" s="1032">
        <v>300000</v>
      </c>
      <c r="S292" s="84"/>
      <c r="T292" s="84"/>
      <c r="U292" s="84"/>
      <c r="V292" s="84"/>
      <c r="W292" s="84"/>
      <c r="X292" s="84"/>
    </row>
    <row r="293" spans="1:256" ht="38.25" x14ac:dyDescent="0.2">
      <c r="A293" s="156">
        <v>6</v>
      </c>
      <c r="B293" s="155" t="s">
        <v>197</v>
      </c>
      <c r="C293" s="152"/>
      <c r="D293" s="154" t="s">
        <v>15</v>
      </c>
      <c r="E293" s="152" t="s">
        <v>13</v>
      </c>
      <c r="F293" s="152" t="s">
        <v>196</v>
      </c>
      <c r="G293" s="153"/>
      <c r="H293" s="153"/>
      <c r="I293" s="152"/>
      <c r="J293" s="150">
        <f>J294</f>
        <v>3497.6120000000001</v>
      </c>
      <c r="K293" s="151"/>
      <c r="L293" s="150">
        <f>L295</f>
        <v>4000</v>
      </c>
      <c r="M293" s="150">
        <f>M295</f>
        <v>0</v>
      </c>
      <c r="N293" s="782">
        <f t="shared" ref="N293:P295" si="31">N294</f>
        <v>2200</v>
      </c>
      <c r="O293" s="150">
        <f t="shared" si="31"/>
        <v>48</v>
      </c>
      <c r="P293" s="150">
        <f t="shared" si="31"/>
        <v>816.12</v>
      </c>
    </row>
    <row r="294" spans="1:256" s="2" customFormat="1" ht="31.15" customHeight="1" x14ac:dyDescent="0.2">
      <c r="A294" s="886"/>
      <c r="B294" s="505" t="s">
        <v>195</v>
      </c>
      <c r="C294" s="505"/>
      <c r="D294" s="505"/>
      <c r="E294" s="505"/>
      <c r="F294" s="9" t="s">
        <v>194</v>
      </c>
      <c r="G294" s="505"/>
      <c r="H294" s="505"/>
      <c r="I294" s="505"/>
      <c r="J294" s="509">
        <f>J295</f>
        <v>3497.6120000000001</v>
      </c>
      <c r="K294" s="505"/>
      <c r="L294" s="505"/>
      <c r="M294" s="505"/>
      <c r="N294" s="893">
        <f t="shared" si="31"/>
        <v>2200</v>
      </c>
      <c r="O294" s="861">
        <f t="shared" si="31"/>
        <v>48</v>
      </c>
      <c r="P294" s="509">
        <f t="shared" si="31"/>
        <v>816.12</v>
      </c>
      <c r="Q294" s="510"/>
      <c r="R294" s="510"/>
      <c r="S294" s="510"/>
      <c r="T294" s="510"/>
      <c r="U294" s="510"/>
      <c r="V294" s="510"/>
      <c r="W294" s="510"/>
      <c r="X294" s="510"/>
      <c r="Y294" s="510"/>
      <c r="Z294" s="510"/>
      <c r="AA294" s="510"/>
      <c r="AB294" s="510"/>
      <c r="AC294" s="510"/>
      <c r="AD294" s="510"/>
      <c r="AE294" s="510"/>
      <c r="AF294" s="510"/>
      <c r="AG294" s="510"/>
      <c r="AH294" s="510"/>
      <c r="AI294" s="510"/>
      <c r="AJ294" s="510"/>
      <c r="AK294" s="510"/>
      <c r="AL294" s="510"/>
      <c r="AM294" s="510"/>
      <c r="AN294" s="510"/>
      <c r="AO294" s="510"/>
      <c r="AP294" s="510"/>
      <c r="AQ294" s="510"/>
      <c r="AR294" s="510"/>
      <c r="AS294" s="510"/>
      <c r="AT294" s="510"/>
      <c r="AU294" s="510"/>
      <c r="AV294" s="510"/>
      <c r="AW294" s="510"/>
      <c r="AX294" s="510"/>
      <c r="AY294" s="510"/>
      <c r="AZ294" s="510"/>
      <c r="BA294" s="510"/>
      <c r="BB294" s="510"/>
      <c r="BC294" s="510"/>
      <c r="BD294" s="510"/>
      <c r="BE294" s="510"/>
      <c r="BF294" s="510"/>
      <c r="BG294" s="510"/>
      <c r="BH294" s="510"/>
      <c r="BI294" s="510"/>
      <c r="BJ294" s="510"/>
      <c r="BK294" s="510"/>
      <c r="BL294" s="510"/>
      <c r="BM294" s="510"/>
      <c r="BN294" s="510"/>
      <c r="BO294" s="510"/>
      <c r="BP294" s="510"/>
      <c r="BQ294" s="510"/>
      <c r="BR294" s="510"/>
      <c r="BS294" s="510"/>
      <c r="BT294" s="510"/>
      <c r="BU294" s="510"/>
      <c r="BV294" s="510"/>
      <c r="BW294" s="510"/>
      <c r="BX294" s="510"/>
      <c r="BY294" s="510"/>
      <c r="BZ294" s="510"/>
      <c r="CA294" s="510"/>
      <c r="CB294" s="510"/>
      <c r="CC294" s="510"/>
      <c r="CD294" s="510"/>
      <c r="CE294" s="510"/>
      <c r="CF294" s="510"/>
      <c r="CG294" s="510"/>
      <c r="CH294" s="510"/>
      <c r="CI294" s="510"/>
      <c r="CJ294" s="510"/>
      <c r="CK294" s="510"/>
      <c r="CL294" s="510"/>
      <c r="CM294" s="510"/>
      <c r="CN294" s="510"/>
      <c r="CO294" s="510"/>
      <c r="CP294" s="510"/>
      <c r="CQ294" s="510"/>
      <c r="CR294" s="510"/>
      <c r="CS294" s="510"/>
      <c r="CT294" s="510"/>
      <c r="CU294" s="510"/>
      <c r="CV294" s="510"/>
      <c r="CW294" s="510"/>
      <c r="CX294" s="510"/>
      <c r="CY294" s="510"/>
      <c r="CZ294" s="510"/>
      <c r="DA294" s="510"/>
      <c r="DB294" s="510"/>
      <c r="DC294" s="510"/>
      <c r="DD294" s="510"/>
      <c r="DE294" s="510"/>
      <c r="DF294" s="510"/>
      <c r="DG294" s="510"/>
      <c r="DH294" s="510"/>
      <c r="DI294" s="510"/>
      <c r="DJ294" s="510"/>
      <c r="DK294" s="510"/>
      <c r="DL294" s="510"/>
      <c r="DM294" s="510"/>
      <c r="DN294" s="510"/>
      <c r="DO294" s="510"/>
      <c r="DP294" s="510"/>
      <c r="DQ294" s="510"/>
      <c r="DR294" s="510"/>
      <c r="DS294" s="510"/>
      <c r="DT294" s="510"/>
      <c r="DU294" s="510"/>
      <c r="DV294" s="510"/>
      <c r="DW294" s="510"/>
      <c r="DX294" s="510"/>
      <c r="DY294" s="510"/>
      <c r="DZ294" s="510"/>
      <c r="EA294" s="510"/>
      <c r="EB294" s="510"/>
      <c r="EC294" s="510"/>
      <c r="ED294" s="510"/>
      <c r="EE294" s="510"/>
      <c r="EF294" s="510"/>
      <c r="EG294" s="510"/>
      <c r="EH294" s="510"/>
      <c r="EI294" s="510"/>
      <c r="EJ294" s="510"/>
      <c r="EK294" s="510"/>
      <c r="EL294" s="510"/>
      <c r="EM294" s="510"/>
      <c r="EN294" s="510"/>
      <c r="EO294" s="510"/>
      <c r="EP294" s="510"/>
      <c r="EQ294" s="510"/>
      <c r="ER294" s="510"/>
      <c r="ES294" s="510"/>
      <c r="ET294" s="510"/>
      <c r="EU294" s="510"/>
      <c r="EV294" s="510"/>
      <c r="EW294" s="510"/>
      <c r="EX294" s="510"/>
      <c r="EY294" s="510"/>
      <c r="EZ294" s="510"/>
      <c r="FA294" s="510"/>
      <c r="FB294" s="510"/>
      <c r="FC294" s="510"/>
      <c r="FD294" s="510"/>
      <c r="FE294" s="510"/>
      <c r="FF294" s="510"/>
      <c r="FG294" s="510"/>
      <c r="FH294" s="510"/>
      <c r="FI294" s="510"/>
      <c r="FJ294" s="510"/>
      <c r="FK294" s="510"/>
      <c r="FL294" s="510"/>
      <c r="FM294" s="510"/>
      <c r="FN294" s="510"/>
      <c r="FO294" s="510"/>
      <c r="FP294" s="510"/>
      <c r="FQ294" s="510"/>
      <c r="FR294" s="510"/>
      <c r="FS294" s="510"/>
      <c r="FT294" s="510"/>
      <c r="FU294" s="510"/>
      <c r="FV294" s="510"/>
      <c r="FW294" s="510"/>
      <c r="FX294" s="510"/>
      <c r="FY294" s="510"/>
      <c r="FZ294" s="510"/>
      <c r="GA294" s="510"/>
      <c r="GB294" s="510"/>
      <c r="GC294" s="510"/>
      <c r="GD294" s="510"/>
      <c r="GE294" s="510"/>
      <c r="GF294" s="510"/>
      <c r="GG294" s="510"/>
      <c r="GH294" s="510"/>
      <c r="GI294" s="510"/>
      <c r="GJ294" s="510"/>
      <c r="GK294" s="510"/>
      <c r="GL294" s="510"/>
      <c r="GM294" s="510"/>
      <c r="GN294" s="510"/>
      <c r="GO294" s="510"/>
      <c r="GP294" s="510"/>
      <c r="GQ294" s="510"/>
      <c r="GR294" s="510"/>
      <c r="GS294" s="510"/>
      <c r="GT294" s="510"/>
      <c r="GU294" s="510"/>
      <c r="GV294" s="510"/>
      <c r="GW294" s="510"/>
      <c r="GX294" s="510"/>
      <c r="GY294" s="510"/>
      <c r="GZ294" s="510"/>
      <c r="HA294" s="510"/>
      <c r="HB294" s="510"/>
      <c r="HC294" s="510"/>
      <c r="HD294" s="510"/>
      <c r="HE294" s="510"/>
      <c r="HF294" s="510"/>
      <c r="HG294" s="510"/>
      <c r="HH294" s="510"/>
      <c r="HI294" s="510"/>
      <c r="HJ294" s="510"/>
      <c r="HK294" s="510"/>
      <c r="HL294" s="510"/>
      <c r="HM294" s="510"/>
      <c r="HN294" s="510"/>
      <c r="HO294" s="510"/>
      <c r="HP294" s="510"/>
      <c r="HQ294" s="510"/>
      <c r="HR294" s="510"/>
      <c r="HS294" s="510"/>
      <c r="HT294" s="510"/>
      <c r="HU294" s="510"/>
      <c r="HV294" s="510"/>
      <c r="HW294" s="510"/>
      <c r="HX294" s="510"/>
      <c r="HY294" s="510"/>
      <c r="HZ294" s="510"/>
      <c r="IA294" s="510"/>
      <c r="IB294" s="510"/>
      <c r="IC294" s="510"/>
      <c r="ID294" s="510"/>
      <c r="IE294" s="510"/>
      <c r="IF294" s="510"/>
      <c r="IG294" s="510"/>
      <c r="IH294" s="510"/>
      <c r="II294" s="510"/>
      <c r="IJ294" s="510"/>
      <c r="IK294" s="510"/>
      <c r="IL294" s="510"/>
      <c r="IM294" s="510"/>
      <c r="IN294" s="510"/>
      <c r="IO294" s="510"/>
      <c r="IP294" s="510"/>
      <c r="IQ294" s="510"/>
      <c r="IR294" s="510"/>
      <c r="IS294" s="510"/>
      <c r="IT294" s="510"/>
      <c r="IU294" s="510"/>
      <c r="IV294" s="510"/>
    </row>
    <row r="295" spans="1:256" ht="25.5" x14ac:dyDescent="0.2">
      <c r="A295" s="145"/>
      <c r="B295" s="144" t="s">
        <v>193</v>
      </c>
      <c r="C295" s="142"/>
      <c r="D295" s="143" t="s">
        <v>15</v>
      </c>
      <c r="E295" s="142" t="s">
        <v>13</v>
      </c>
      <c r="F295" s="142" t="s">
        <v>191</v>
      </c>
      <c r="G295" s="142"/>
      <c r="H295" s="142"/>
      <c r="I295" s="142"/>
      <c r="J295" s="511">
        <f>J296</f>
        <v>3497.6120000000001</v>
      </c>
      <c r="K295" s="512"/>
      <c r="L295" s="512">
        <f>L296</f>
        <v>4000</v>
      </c>
      <c r="M295" s="513">
        <f>M296</f>
        <v>0</v>
      </c>
      <c r="N295" s="894">
        <f t="shared" si="31"/>
        <v>2200</v>
      </c>
      <c r="O295" s="862">
        <f t="shared" si="31"/>
        <v>48</v>
      </c>
      <c r="P295" s="511">
        <f t="shared" si="31"/>
        <v>816.12</v>
      </c>
    </row>
    <row r="296" spans="1:256" x14ac:dyDescent="0.2">
      <c r="A296" s="32"/>
      <c r="B296" s="58" t="s">
        <v>28</v>
      </c>
      <c r="C296" s="9"/>
      <c r="D296" s="88" t="s">
        <v>15</v>
      </c>
      <c r="E296" s="9" t="s">
        <v>13</v>
      </c>
      <c r="F296" s="9" t="s">
        <v>191</v>
      </c>
      <c r="G296" s="9" t="s">
        <v>26</v>
      </c>
      <c r="H296" s="9"/>
      <c r="I296" s="9"/>
      <c r="J296" s="480">
        <f>J298</f>
        <v>3497.6120000000001</v>
      </c>
      <c r="K296" s="494"/>
      <c r="L296" s="485">
        <v>4000</v>
      </c>
      <c r="M296" s="484"/>
      <c r="N296" s="882">
        <f>N298</f>
        <v>2200</v>
      </c>
      <c r="O296" s="855">
        <f>O298</f>
        <v>48</v>
      </c>
      <c r="P296" s="480">
        <f>P298</f>
        <v>816.12</v>
      </c>
    </row>
    <row r="297" spans="1:256" ht="51" hidden="1" x14ac:dyDescent="0.2">
      <c r="A297" s="32"/>
      <c r="B297" s="58" t="s">
        <v>192</v>
      </c>
      <c r="C297" s="9"/>
      <c r="D297" s="88" t="s">
        <v>15</v>
      </c>
      <c r="E297" s="9" t="s">
        <v>13</v>
      </c>
      <c r="F297" s="9" t="s">
        <v>191</v>
      </c>
      <c r="G297" s="9"/>
      <c r="H297" s="9"/>
      <c r="I297" s="9" t="s">
        <v>13</v>
      </c>
      <c r="J297" s="484"/>
      <c r="K297" s="484"/>
      <c r="L297" s="484"/>
      <c r="M297" s="484"/>
      <c r="N297" s="885"/>
      <c r="O297" s="817"/>
      <c r="P297" s="484"/>
    </row>
    <row r="298" spans="1:256" x14ac:dyDescent="0.2">
      <c r="A298" s="32"/>
      <c r="B298" s="58" t="s">
        <v>39</v>
      </c>
      <c r="C298" s="9"/>
      <c r="D298" s="88"/>
      <c r="E298" s="9"/>
      <c r="F298" s="9" t="s">
        <v>191</v>
      </c>
      <c r="G298" s="9" t="s">
        <v>26</v>
      </c>
      <c r="H298" s="9" t="s">
        <v>464</v>
      </c>
      <c r="I298" s="9" t="s">
        <v>489</v>
      </c>
      <c r="J298" s="480">
        <v>3497.6120000000001</v>
      </c>
      <c r="K298" s="484"/>
      <c r="L298" s="484"/>
      <c r="M298" s="484"/>
      <c r="N298" s="882">
        <f>5400-3200</f>
        <v>2200</v>
      </c>
      <c r="O298" s="855">
        <v>48</v>
      </c>
      <c r="P298" s="480">
        <v>816.12</v>
      </c>
      <c r="R298" s="1024">
        <v>3200000</v>
      </c>
    </row>
    <row r="299" spans="1:256" ht="56.45" customHeight="1" x14ac:dyDescent="0.2">
      <c r="A299" s="91">
        <v>7</v>
      </c>
      <c r="B299" s="132" t="s">
        <v>190</v>
      </c>
      <c r="C299" s="9"/>
      <c r="D299" s="34" t="s">
        <v>15</v>
      </c>
      <c r="E299" s="34" t="s">
        <v>32</v>
      </c>
      <c r="F299" s="34" t="s">
        <v>189</v>
      </c>
      <c r="G299" s="131"/>
      <c r="H299" s="131"/>
      <c r="I299" s="34"/>
      <c r="J299" s="51">
        <f>J300</f>
        <v>7617.2000000000007</v>
      </c>
      <c r="K299" s="131"/>
      <c r="L299" s="51">
        <f>L301+L304</f>
        <v>7617.2</v>
      </c>
      <c r="M299" s="495">
        <f>M301+M304</f>
        <v>7463.8</v>
      </c>
      <c r="N299" s="50">
        <f>N300</f>
        <v>35170.724999999999</v>
      </c>
      <c r="O299" s="205">
        <f>O300</f>
        <v>32518.875</v>
      </c>
      <c r="P299" s="51">
        <f>P300</f>
        <v>31004.17</v>
      </c>
    </row>
    <row r="300" spans="1:256" ht="56.45" customHeight="1" x14ac:dyDescent="0.2">
      <c r="A300" s="91"/>
      <c r="B300" s="508" t="s">
        <v>188</v>
      </c>
      <c r="C300" s="9"/>
      <c r="D300" s="34"/>
      <c r="E300" s="34"/>
      <c r="F300" s="9" t="s">
        <v>187</v>
      </c>
      <c r="G300" s="131"/>
      <c r="H300" s="131"/>
      <c r="I300" s="34"/>
      <c r="J300" s="47">
        <f>J301+J304</f>
        <v>7617.2000000000007</v>
      </c>
      <c r="K300" s="131"/>
      <c r="L300" s="51"/>
      <c r="M300" s="495"/>
      <c r="N300" s="46">
        <f>N301+N304</f>
        <v>35170.724999999999</v>
      </c>
      <c r="O300" s="863">
        <f>O301+O304</f>
        <v>32518.875</v>
      </c>
      <c r="P300" s="47">
        <f>P301+P304</f>
        <v>31004.17</v>
      </c>
    </row>
    <row r="301" spans="1:256" ht="38.25" x14ac:dyDescent="0.2">
      <c r="A301" s="32"/>
      <c r="B301" s="49" t="s">
        <v>186</v>
      </c>
      <c r="C301" s="9"/>
      <c r="D301" s="34" t="s">
        <v>15</v>
      </c>
      <c r="E301" s="34" t="s">
        <v>32</v>
      </c>
      <c r="F301" s="9" t="s">
        <v>185</v>
      </c>
      <c r="G301" s="9"/>
      <c r="H301" s="9"/>
      <c r="I301" s="34"/>
      <c r="J301" s="480">
        <f>J302</f>
        <v>5253.4660000000003</v>
      </c>
      <c r="K301" s="484"/>
      <c r="L301" s="484">
        <f>L302</f>
        <v>5406.2</v>
      </c>
      <c r="M301" s="484">
        <f>M302</f>
        <v>5230.3</v>
      </c>
      <c r="N301" s="882">
        <f>N302</f>
        <v>13268.865</v>
      </c>
      <c r="O301" s="855">
        <f>O302</f>
        <v>10043.379999999999</v>
      </c>
      <c r="P301" s="480">
        <f>P302</f>
        <v>6288.7259999999997</v>
      </c>
    </row>
    <row r="302" spans="1:256" ht="25.15" customHeight="1" x14ac:dyDescent="0.2">
      <c r="A302" s="32"/>
      <c r="B302" s="15" t="s">
        <v>4</v>
      </c>
      <c r="C302" s="9"/>
      <c r="D302" s="9" t="s">
        <v>15</v>
      </c>
      <c r="E302" s="9" t="s">
        <v>32</v>
      </c>
      <c r="F302" s="9" t="s">
        <v>185</v>
      </c>
      <c r="G302" s="9" t="s">
        <v>1</v>
      </c>
      <c r="H302" s="9"/>
      <c r="I302" s="9"/>
      <c r="J302" s="480">
        <f>J303</f>
        <v>5253.4660000000003</v>
      </c>
      <c r="K302" s="484"/>
      <c r="L302" s="480">
        <v>5406.2</v>
      </c>
      <c r="M302" s="480">
        <v>5230.3</v>
      </c>
      <c r="N302" s="882">
        <f>N303</f>
        <v>13268.865</v>
      </c>
      <c r="O302" s="855">
        <f>O303</f>
        <v>10043.379999999999</v>
      </c>
      <c r="P302" s="480">
        <f>P303</f>
        <v>6288.7259999999997</v>
      </c>
    </row>
    <row r="303" spans="1:256" x14ac:dyDescent="0.2">
      <c r="A303" s="32"/>
      <c r="B303" s="16" t="s">
        <v>34</v>
      </c>
      <c r="C303" s="9"/>
      <c r="D303" s="9"/>
      <c r="E303" s="9"/>
      <c r="F303" s="9" t="s">
        <v>185</v>
      </c>
      <c r="G303" s="9" t="s">
        <v>1</v>
      </c>
      <c r="H303" s="9" t="s">
        <v>464</v>
      </c>
      <c r="I303" s="9" t="s">
        <v>496</v>
      </c>
      <c r="J303" s="480">
        <v>5253.4660000000003</v>
      </c>
      <c r="K303" s="484"/>
      <c r="L303" s="480"/>
      <c r="M303" s="480"/>
      <c r="N303" s="882">
        <f>11213.446+2055.419</f>
        <v>13268.865</v>
      </c>
      <c r="O303" s="855">
        <v>10043.379999999999</v>
      </c>
      <c r="P303" s="480">
        <v>6288.7259999999997</v>
      </c>
      <c r="Q303" s="1024">
        <v>2055419</v>
      </c>
    </row>
    <row r="304" spans="1:256" ht="38.25" x14ac:dyDescent="0.2">
      <c r="A304" s="32"/>
      <c r="B304" s="49" t="s">
        <v>184</v>
      </c>
      <c r="C304" s="9"/>
      <c r="D304" s="34" t="s">
        <v>15</v>
      </c>
      <c r="E304" s="34" t="s">
        <v>32</v>
      </c>
      <c r="F304" s="9" t="s">
        <v>183</v>
      </c>
      <c r="G304" s="9"/>
      <c r="H304" s="9"/>
      <c r="I304" s="34"/>
      <c r="J304" s="480">
        <f>J305</f>
        <v>2363.7339999999999</v>
      </c>
      <c r="K304" s="483"/>
      <c r="L304" s="483">
        <f>L305</f>
        <v>2211</v>
      </c>
      <c r="M304" s="483">
        <f>M305</f>
        <v>2233.5</v>
      </c>
      <c r="N304" s="882">
        <f>N305</f>
        <v>21901.86</v>
      </c>
      <c r="O304" s="855">
        <f>O305</f>
        <v>22475.494999999999</v>
      </c>
      <c r="P304" s="480">
        <f>P305</f>
        <v>24715.444</v>
      </c>
    </row>
    <row r="305" spans="1:17" ht="25.15" customHeight="1" x14ac:dyDescent="0.2">
      <c r="A305" s="32"/>
      <c r="B305" s="15" t="s">
        <v>4</v>
      </c>
      <c r="C305" s="9"/>
      <c r="D305" s="9" t="s">
        <v>15</v>
      </c>
      <c r="E305" s="9" t="s">
        <v>32</v>
      </c>
      <c r="F305" s="9" t="s">
        <v>183</v>
      </c>
      <c r="G305" s="9" t="s">
        <v>1</v>
      </c>
      <c r="H305" s="9"/>
      <c r="I305" s="9"/>
      <c r="J305" s="480">
        <f>J307</f>
        <v>2363.7339999999999</v>
      </c>
      <c r="K305" s="483"/>
      <c r="L305" s="483">
        <v>2211</v>
      </c>
      <c r="M305" s="483">
        <v>2233.5</v>
      </c>
      <c r="N305" s="882">
        <f>N307</f>
        <v>21901.86</v>
      </c>
      <c r="O305" s="855">
        <f>O307</f>
        <v>22475.494999999999</v>
      </c>
      <c r="P305" s="480">
        <f>P307</f>
        <v>24715.444</v>
      </c>
    </row>
    <row r="306" spans="1:17" ht="18.600000000000001" hidden="1" customHeight="1" x14ac:dyDescent="0.2">
      <c r="A306" s="32"/>
      <c r="B306" s="86"/>
      <c r="C306" s="9"/>
      <c r="D306" s="9"/>
      <c r="E306" s="9"/>
      <c r="F306" s="9"/>
      <c r="G306" s="9"/>
      <c r="H306" s="9"/>
      <c r="I306" s="9"/>
      <c r="J306" s="480"/>
      <c r="K306" s="483"/>
      <c r="L306" s="483"/>
      <c r="M306" s="483"/>
      <c r="N306" s="882"/>
      <c r="O306" s="855"/>
      <c r="P306" s="480"/>
    </row>
    <row r="307" spans="1:17" x14ac:dyDescent="0.2">
      <c r="A307" s="32"/>
      <c r="B307" s="16" t="s">
        <v>34</v>
      </c>
      <c r="C307" s="9"/>
      <c r="D307" s="9"/>
      <c r="E307" s="9"/>
      <c r="F307" s="9" t="s">
        <v>183</v>
      </c>
      <c r="G307" s="9" t="s">
        <v>1</v>
      </c>
      <c r="H307" s="9" t="s">
        <v>464</v>
      </c>
      <c r="I307" s="9" t="s">
        <v>496</v>
      </c>
      <c r="J307" s="480">
        <v>2363.7339999999999</v>
      </c>
      <c r="K307" s="483"/>
      <c r="L307" s="483"/>
      <c r="M307" s="483"/>
      <c r="N307" s="882">
        <f>15621.56+1680.639+2890.965+1708.696</f>
        <v>21901.86</v>
      </c>
      <c r="O307" s="855">
        <v>22475.494999999999</v>
      </c>
      <c r="P307" s="480">
        <v>24715.444</v>
      </c>
      <c r="Q307" s="1024">
        <f>1680639+2890965+1708696</f>
        <v>6280300</v>
      </c>
    </row>
    <row r="308" spans="1:17" ht="63.75" x14ac:dyDescent="0.2">
      <c r="A308" s="91">
        <v>8</v>
      </c>
      <c r="B308" s="135" t="s">
        <v>530</v>
      </c>
      <c r="C308" s="9"/>
      <c r="D308" s="9"/>
      <c r="E308" s="9"/>
      <c r="F308" s="34" t="s">
        <v>181</v>
      </c>
      <c r="G308" s="9"/>
      <c r="H308" s="9"/>
      <c r="I308" s="9"/>
      <c r="J308" s="480"/>
      <c r="K308" s="483"/>
      <c r="L308" s="483"/>
      <c r="M308" s="483"/>
      <c r="N308" s="895">
        <f>N309</f>
        <v>8915.1620000000003</v>
      </c>
      <c r="O308" s="864">
        <f>O309</f>
        <v>3670.8</v>
      </c>
      <c r="P308" s="483">
        <f>P309</f>
        <v>4037.88</v>
      </c>
    </row>
    <row r="309" spans="1:17" ht="38.25" x14ac:dyDescent="0.2">
      <c r="A309" s="32"/>
      <c r="B309" s="506" t="s">
        <v>180</v>
      </c>
      <c r="C309" s="9"/>
      <c r="D309" s="9"/>
      <c r="E309" s="9"/>
      <c r="F309" s="9" t="s">
        <v>179</v>
      </c>
      <c r="G309" s="9"/>
      <c r="H309" s="9"/>
      <c r="I309" s="9"/>
      <c r="J309" s="480"/>
      <c r="K309" s="483"/>
      <c r="L309" s="483"/>
      <c r="M309" s="483"/>
      <c r="N309" s="882">
        <f>N313+N310</f>
        <v>8915.1620000000003</v>
      </c>
      <c r="O309" s="855">
        <f>O313+O310</f>
        <v>3670.8</v>
      </c>
      <c r="P309" s="480">
        <f>P313+P310</f>
        <v>4037.88</v>
      </c>
    </row>
    <row r="310" spans="1:17" ht="38.25" x14ac:dyDescent="0.2">
      <c r="A310" s="32"/>
      <c r="B310" s="508" t="s">
        <v>23</v>
      </c>
      <c r="C310" s="9"/>
      <c r="D310" s="9"/>
      <c r="E310" s="9"/>
      <c r="F310" s="9" t="s">
        <v>178</v>
      </c>
      <c r="G310" s="9"/>
      <c r="H310" s="9"/>
      <c r="I310" s="9"/>
      <c r="J310" s="480"/>
      <c r="K310" s="483"/>
      <c r="L310" s="483"/>
      <c r="M310" s="483"/>
      <c r="N310" s="882">
        <f t="shared" ref="N310:P311" si="32">N311</f>
        <v>8467.4629999999997</v>
      </c>
      <c r="O310" s="855">
        <f t="shared" si="32"/>
        <v>3268.201</v>
      </c>
      <c r="P310" s="480">
        <f t="shared" si="32"/>
        <v>3595.0210000000002</v>
      </c>
    </row>
    <row r="311" spans="1:17" ht="25.5" x14ac:dyDescent="0.2">
      <c r="A311" s="32"/>
      <c r="B311" s="15" t="s">
        <v>4</v>
      </c>
      <c r="C311" s="9"/>
      <c r="D311" s="9"/>
      <c r="E311" s="9"/>
      <c r="F311" s="9" t="s">
        <v>178</v>
      </c>
      <c r="G311" s="9" t="s">
        <v>1</v>
      </c>
      <c r="H311" s="9"/>
      <c r="I311" s="9"/>
      <c r="J311" s="480"/>
      <c r="K311" s="483"/>
      <c r="L311" s="483"/>
      <c r="M311" s="483"/>
      <c r="N311" s="882">
        <f t="shared" si="32"/>
        <v>8467.4629999999997</v>
      </c>
      <c r="O311" s="855">
        <f t="shared" si="32"/>
        <v>3268.201</v>
      </c>
      <c r="P311" s="480">
        <f t="shared" si="32"/>
        <v>3595.0210000000002</v>
      </c>
    </row>
    <row r="312" spans="1:17" x14ac:dyDescent="0.2">
      <c r="A312" s="32"/>
      <c r="B312" s="16" t="s">
        <v>39</v>
      </c>
      <c r="C312" s="9"/>
      <c r="D312" s="9"/>
      <c r="E312" s="9"/>
      <c r="F312" s="9" t="s">
        <v>178</v>
      </c>
      <c r="G312" s="9" t="s">
        <v>1</v>
      </c>
      <c r="H312" s="9" t="s">
        <v>464</v>
      </c>
      <c r="I312" s="9" t="s">
        <v>489</v>
      </c>
      <c r="J312" s="480"/>
      <c r="K312" s="483"/>
      <c r="L312" s="483"/>
      <c r="M312" s="483"/>
      <c r="N312" s="882">
        <f>3250.8+1616.675+3200+109.035+290.953</f>
        <v>8467.4629999999997</v>
      </c>
      <c r="O312" s="855">
        <v>3268.201</v>
      </c>
      <c r="P312" s="480">
        <v>3595.0210000000002</v>
      </c>
      <c r="Q312" s="1024">
        <f>3200000+109035+290953</f>
        <v>3599988</v>
      </c>
    </row>
    <row r="313" spans="1:17" ht="25.5" x14ac:dyDescent="0.2">
      <c r="A313" s="32"/>
      <c r="B313" s="514" t="s">
        <v>40</v>
      </c>
      <c r="C313" s="9"/>
      <c r="D313" s="9"/>
      <c r="E313" s="9"/>
      <c r="F313" s="9" t="s">
        <v>177</v>
      </c>
      <c r="G313" s="9"/>
      <c r="H313" s="9"/>
      <c r="I313" s="9"/>
      <c r="J313" s="480"/>
      <c r="K313" s="483"/>
      <c r="L313" s="483"/>
      <c r="M313" s="483"/>
      <c r="N313" s="882">
        <f t="shared" ref="N313:P314" si="33">N314</f>
        <v>447.69900000000001</v>
      </c>
      <c r="O313" s="855">
        <f t="shared" si="33"/>
        <v>402.59899999999999</v>
      </c>
      <c r="P313" s="480">
        <f t="shared" si="33"/>
        <v>442.85899999999998</v>
      </c>
    </row>
    <row r="314" spans="1:17" ht="25.5" x14ac:dyDescent="0.2">
      <c r="A314" s="32"/>
      <c r="B314" s="15" t="s">
        <v>4</v>
      </c>
      <c r="C314" s="9"/>
      <c r="D314" s="9"/>
      <c r="E314" s="9"/>
      <c r="F314" s="9" t="s">
        <v>177</v>
      </c>
      <c r="G314" s="9" t="s">
        <v>1</v>
      </c>
      <c r="H314" s="9"/>
      <c r="I314" s="9"/>
      <c r="J314" s="480"/>
      <c r="K314" s="483"/>
      <c r="L314" s="483"/>
      <c r="M314" s="483"/>
      <c r="N314" s="882">
        <f t="shared" si="33"/>
        <v>447.69900000000001</v>
      </c>
      <c r="O314" s="855">
        <f t="shared" si="33"/>
        <v>402.59899999999999</v>
      </c>
      <c r="P314" s="480">
        <f t="shared" si="33"/>
        <v>442.85899999999998</v>
      </c>
    </row>
    <row r="315" spans="1:17" x14ac:dyDescent="0.2">
      <c r="A315" s="32"/>
      <c r="B315" s="16" t="s">
        <v>39</v>
      </c>
      <c r="C315" s="9"/>
      <c r="D315" s="9"/>
      <c r="E315" s="9"/>
      <c r="F315" s="9" t="s">
        <v>177</v>
      </c>
      <c r="G315" s="9" t="s">
        <v>1</v>
      </c>
      <c r="H315" s="9" t="s">
        <v>464</v>
      </c>
      <c r="I315" s="9" t="s">
        <v>489</v>
      </c>
      <c r="J315" s="480"/>
      <c r="K315" s="483"/>
      <c r="L315" s="483"/>
      <c r="M315" s="483"/>
      <c r="N315" s="882">
        <f>397.699+50</f>
        <v>447.69900000000001</v>
      </c>
      <c r="O315" s="855">
        <v>402.59899999999999</v>
      </c>
      <c r="P315" s="480">
        <v>442.85899999999998</v>
      </c>
      <c r="Q315" s="1024">
        <v>50000</v>
      </c>
    </row>
    <row r="316" spans="1:17" ht="55.15" hidden="1" customHeight="1" x14ac:dyDescent="0.2">
      <c r="A316" s="91">
        <v>9</v>
      </c>
      <c r="B316" s="134" t="s">
        <v>176</v>
      </c>
      <c r="C316" s="34"/>
      <c r="D316" s="94" t="s">
        <v>15</v>
      </c>
      <c r="E316" s="34" t="s">
        <v>32</v>
      </c>
      <c r="F316" s="34" t="s">
        <v>175</v>
      </c>
      <c r="G316" s="131"/>
      <c r="H316" s="131"/>
      <c r="I316" s="34"/>
      <c r="J316" s="51">
        <f>J317</f>
        <v>3000</v>
      </c>
      <c r="K316" s="51"/>
      <c r="L316" s="51">
        <f>L318</f>
        <v>6008.35</v>
      </c>
      <c r="M316" s="51">
        <f>M318</f>
        <v>8515.7049999999999</v>
      </c>
      <c r="N316" s="50">
        <f t="shared" ref="N316:P318" si="34">N317</f>
        <v>0</v>
      </c>
      <c r="O316" s="205">
        <f t="shared" si="34"/>
        <v>3500</v>
      </c>
      <c r="P316" s="51">
        <f t="shared" si="34"/>
        <v>3500</v>
      </c>
    </row>
    <row r="317" spans="1:17" ht="38.25" hidden="1" x14ac:dyDescent="0.2">
      <c r="A317" s="91"/>
      <c r="B317" s="508" t="s">
        <v>174</v>
      </c>
      <c r="C317" s="34"/>
      <c r="D317" s="94"/>
      <c r="E317" s="34"/>
      <c r="F317" s="9" t="s">
        <v>173</v>
      </c>
      <c r="G317" s="48"/>
      <c r="H317" s="48"/>
      <c r="I317" s="9"/>
      <c r="J317" s="47">
        <f>J318</f>
        <v>3000</v>
      </c>
      <c r="K317" s="51"/>
      <c r="L317" s="51"/>
      <c r="M317" s="51"/>
      <c r="N317" s="46">
        <f t="shared" si="34"/>
        <v>0</v>
      </c>
      <c r="O317" s="863">
        <f t="shared" si="34"/>
        <v>3500</v>
      </c>
      <c r="P317" s="47">
        <f t="shared" si="34"/>
        <v>3500</v>
      </c>
    </row>
    <row r="318" spans="1:17" ht="25.5" hidden="1" x14ac:dyDescent="0.2">
      <c r="A318" s="32"/>
      <c r="B318" s="133" t="s">
        <v>172</v>
      </c>
      <c r="C318" s="9"/>
      <c r="D318" s="88" t="s">
        <v>15</v>
      </c>
      <c r="E318" s="9" t="s">
        <v>32</v>
      </c>
      <c r="F318" s="9" t="s">
        <v>159</v>
      </c>
      <c r="G318" s="9"/>
      <c r="H318" s="9"/>
      <c r="I318" s="9"/>
      <c r="J318" s="480">
        <f>J319</f>
        <v>3000</v>
      </c>
      <c r="K318" s="484"/>
      <c r="L318" s="483">
        <f>L319</f>
        <v>6008.35</v>
      </c>
      <c r="M318" s="483">
        <f>M319</f>
        <v>8515.7049999999999</v>
      </c>
      <c r="N318" s="882">
        <f t="shared" si="34"/>
        <v>0</v>
      </c>
      <c r="O318" s="855">
        <f t="shared" si="34"/>
        <v>3500</v>
      </c>
      <c r="P318" s="480">
        <f t="shared" si="34"/>
        <v>3500</v>
      </c>
    </row>
    <row r="319" spans="1:17" ht="12.6" hidden="1" customHeight="1" x14ac:dyDescent="0.2">
      <c r="A319" s="32"/>
      <c r="B319" s="86" t="s">
        <v>16</v>
      </c>
      <c r="C319" s="9"/>
      <c r="D319" s="88" t="s">
        <v>15</v>
      </c>
      <c r="E319" s="9" t="s">
        <v>32</v>
      </c>
      <c r="F319" s="9" t="s">
        <v>159</v>
      </c>
      <c r="G319" s="9" t="s">
        <v>1</v>
      </c>
      <c r="H319" s="9"/>
      <c r="I319" s="9"/>
      <c r="J319" s="480">
        <f>J325</f>
        <v>3000</v>
      </c>
      <c r="K319" s="484"/>
      <c r="L319" s="483">
        <v>6008.35</v>
      </c>
      <c r="M319" s="483">
        <v>8515.7049999999999</v>
      </c>
      <c r="N319" s="882">
        <f>N325</f>
        <v>0</v>
      </c>
      <c r="O319" s="855">
        <f>O325</f>
        <v>3500</v>
      </c>
      <c r="P319" s="480">
        <f>P325</f>
        <v>3500</v>
      </c>
    </row>
    <row r="320" spans="1:17" ht="44.25" hidden="1" customHeight="1" x14ac:dyDescent="0.2">
      <c r="A320" s="32"/>
      <c r="B320" s="52" t="s">
        <v>171</v>
      </c>
      <c r="C320" s="9"/>
      <c r="D320" s="34" t="s">
        <v>168</v>
      </c>
      <c r="E320" s="34" t="s">
        <v>166</v>
      </c>
      <c r="F320" s="34" t="s">
        <v>170</v>
      </c>
      <c r="G320" s="131"/>
      <c r="H320" s="131"/>
      <c r="I320" s="34" t="s">
        <v>166</v>
      </c>
      <c r="J320" s="48"/>
      <c r="K320" s="131"/>
      <c r="L320" s="2"/>
      <c r="M320" s="24"/>
      <c r="N320" s="896"/>
      <c r="O320" s="865"/>
      <c r="P320" s="48"/>
    </row>
    <row r="321" spans="1:24" ht="38.25" hidden="1" x14ac:dyDescent="0.2">
      <c r="A321" s="32"/>
      <c r="B321" s="49" t="s">
        <v>169</v>
      </c>
      <c r="C321" s="9"/>
      <c r="D321" s="9" t="s">
        <v>168</v>
      </c>
      <c r="E321" s="9" t="s">
        <v>166</v>
      </c>
      <c r="F321" s="9" t="s">
        <v>167</v>
      </c>
      <c r="G321" s="88"/>
      <c r="H321" s="88"/>
      <c r="I321" s="9" t="s">
        <v>166</v>
      </c>
      <c r="J321" s="482"/>
      <c r="K321" s="482"/>
      <c r="L321" s="482"/>
      <c r="M321" s="482"/>
      <c r="N321" s="884"/>
      <c r="O321" s="488"/>
      <c r="P321" s="482"/>
    </row>
    <row r="322" spans="1:24" ht="42.75" hidden="1" customHeight="1" x14ac:dyDescent="0.2">
      <c r="A322" s="32"/>
      <c r="B322" s="132" t="s">
        <v>165</v>
      </c>
      <c r="C322" s="34"/>
      <c r="D322" s="94" t="s">
        <v>15</v>
      </c>
      <c r="E322" s="34" t="s">
        <v>13</v>
      </c>
      <c r="F322" s="34" t="s">
        <v>164</v>
      </c>
      <c r="G322" s="131"/>
      <c r="H322" s="131"/>
      <c r="I322" s="34" t="s">
        <v>13</v>
      </c>
      <c r="J322" s="48"/>
      <c r="K322" s="130"/>
      <c r="L322" s="2"/>
      <c r="M322" s="13"/>
      <c r="N322" s="896"/>
      <c r="O322" s="865"/>
      <c r="P322" s="48"/>
    </row>
    <row r="323" spans="1:24" ht="72.75" hidden="1" customHeight="1" x14ac:dyDescent="0.2">
      <c r="A323" s="32"/>
      <c r="B323" s="49" t="s">
        <v>163</v>
      </c>
      <c r="C323" s="9"/>
      <c r="D323" s="88" t="s">
        <v>15</v>
      </c>
      <c r="E323" s="9" t="s">
        <v>13</v>
      </c>
      <c r="F323" s="9" t="s">
        <v>162</v>
      </c>
      <c r="G323" s="9"/>
      <c r="H323" s="9"/>
      <c r="I323" s="9" t="s">
        <v>13</v>
      </c>
      <c r="J323" s="482"/>
      <c r="K323" s="484"/>
      <c r="L323" s="484"/>
      <c r="M323" s="484"/>
      <c r="N323" s="884"/>
      <c r="O323" s="488"/>
      <c r="P323" s="482"/>
    </row>
    <row r="324" spans="1:24" ht="57" hidden="1" customHeight="1" x14ac:dyDescent="0.2">
      <c r="A324" s="32"/>
      <c r="B324" s="58" t="s">
        <v>161</v>
      </c>
      <c r="C324" s="34"/>
      <c r="D324" s="88" t="s">
        <v>15</v>
      </c>
      <c r="E324" s="9" t="s">
        <v>13</v>
      </c>
      <c r="F324" s="9" t="s">
        <v>160</v>
      </c>
      <c r="G324" s="9"/>
      <c r="H324" s="9"/>
      <c r="I324" s="9" t="s">
        <v>13</v>
      </c>
      <c r="J324" s="482"/>
      <c r="K324" s="484"/>
      <c r="L324" s="484"/>
      <c r="M324" s="484"/>
      <c r="N324" s="884"/>
      <c r="O324" s="488"/>
      <c r="P324" s="482"/>
    </row>
    <row r="325" spans="1:24" hidden="1" x14ac:dyDescent="0.2">
      <c r="A325" s="32"/>
      <c r="B325" s="16" t="s">
        <v>34</v>
      </c>
      <c r="C325" s="9"/>
      <c r="D325" s="88" t="s">
        <v>15</v>
      </c>
      <c r="E325" s="9" t="s">
        <v>32</v>
      </c>
      <c r="F325" s="9" t="s">
        <v>159</v>
      </c>
      <c r="G325" s="9" t="s">
        <v>1</v>
      </c>
      <c r="H325" s="9" t="s">
        <v>464</v>
      </c>
      <c r="I325" s="9" t="s">
        <v>496</v>
      </c>
      <c r="J325" s="480">
        <v>3000</v>
      </c>
      <c r="K325" s="484"/>
      <c r="L325" s="483">
        <v>6008.35</v>
      </c>
      <c r="M325" s="483">
        <v>8515.7049999999999</v>
      </c>
      <c r="N325" s="882"/>
      <c r="O325" s="855">
        <v>3500</v>
      </c>
      <c r="P325" s="480">
        <v>3500</v>
      </c>
    </row>
    <row r="326" spans="1:24" ht="25.9" customHeight="1" x14ac:dyDescent="0.2">
      <c r="A326" s="32"/>
      <c r="B326" s="129" t="s">
        <v>158</v>
      </c>
      <c r="C326" s="34"/>
      <c r="D326" s="88"/>
      <c r="E326" s="9"/>
      <c r="F326" s="9"/>
      <c r="G326" s="9"/>
      <c r="H326" s="9"/>
      <c r="I326" s="9"/>
      <c r="J326" s="515">
        <f>J327+J395+J407</f>
        <v>47038.588000000003</v>
      </c>
      <c r="K326" s="484"/>
      <c r="L326" s="483">
        <f>L327+L395+L407</f>
        <v>28148.264999999999</v>
      </c>
      <c r="M326" s="483">
        <f>M327+M395+M407</f>
        <v>29104.548000000003</v>
      </c>
      <c r="N326" s="1030">
        <f>N327+N395+N407</f>
        <v>34057.023000000001</v>
      </c>
      <c r="O326" s="866">
        <f>O327+O395+O407</f>
        <v>22983.125000000004</v>
      </c>
      <c r="P326" s="515">
        <f>P327+P395+P407</f>
        <v>24438.730000000003</v>
      </c>
    </row>
    <row r="327" spans="1:24" s="83" customFormat="1" ht="38.25" x14ac:dyDescent="0.2">
      <c r="A327" s="91">
        <v>9</v>
      </c>
      <c r="B327" s="126" t="s">
        <v>126</v>
      </c>
      <c r="C327" s="118"/>
      <c r="D327" s="89" t="s">
        <v>69</v>
      </c>
      <c r="E327" s="89" t="s">
        <v>112</v>
      </c>
      <c r="F327" s="113" t="s">
        <v>157</v>
      </c>
      <c r="G327" s="118"/>
      <c r="H327" s="118"/>
      <c r="I327" s="89"/>
      <c r="J327" s="516">
        <f>J329+J390+J361+J364+J368+J375+J372</f>
        <v>14363.046000000004</v>
      </c>
      <c r="K327" s="478"/>
      <c r="L327" s="478">
        <f>L329+L358+L361+L364+L368+L375+L382</f>
        <v>14872.082</v>
      </c>
      <c r="M327" s="478">
        <f>M329+M358+M361+M364+M368+M375+M382</f>
        <v>15828.365000000002</v>
      </c>
      <c r="N327" s="897">
        <f>N332+N333+N336+N338+N347+N350+N355+N374+N377+N379+N394+N385+N344</f>
        <v>16714.684000000001</v>
      </c>
      <c r="O327" s="867">
        <f>O332+O333+O336+O338+O347+O350+O355+O374+O377+O379+O394+O385</f>
        <v>18352.710000000003</v>
      </c>
      <c r="P327" s="516">
        <f>P332+P333+P336+P338+P347+P350+P355+P374+P377+P379+P394+P385</f>
        <v>19433.080000000002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38.25" x14ac:dyDescent="0.2">
      <c r="A328" s="91"/>
      <c r="B328" s="506" t="s">
        <v>156</v>
      </c>
      <c r="C328" s="118"/>
      <c r="D328" s="89"/>
      <c r="E328" s="89"/>
      <c r="F328" s="112" t="s">
        <v>155</v>
      </c>
      <c r="G328" s="118"/>
      <c r="H328" s="118"/>
      <c r="I328" s="89"/>
      <c r="J328" s="517">
        <f>J327</f>
        <v>14363.046000000004</v>
      </c>
      <c r="K328" s="478"/>
      <c r="L328" s="478"/>
      <c r="M328" s="478"/>
      <c r="N328" s="898">
        <f>N327</f>
        <v>16714.684000000001</v>
      </c>
      <c r="O328" s="868">
        <f>O327</f>
        <v>18352.710000000003</v>
      </c>
      <c r="P328" s="517">
        <f>P327</f>
        <v>19433.080000000002</v>
      </c>
      <c r="Q328" s="84"/>
      <c r="R328" s="84"/>
      <c r="S328" s="84"/>
      <c r="T328" s="84"/>
      <c r="U328" s="84"/>
      <c r="V328" s="84"/>
      <c r="W328" s="84"/>
      <c r="X328" s="84"/>
    </row>
    <row r="329" spans="1:24" s="83" customFormat="1" x14ac:dyDescent="0.2">
      <c r="A329" s="85"/>
      <c r="B329" s="506" t="s">
        <v>109</v>
      </c>
      <c r="C329" s="118"/>
      <c r="D329" s="33" t="s">
        <v>69</v>
      </c>
      <c r="E329" s="33" t="s">
        <v>112</v>
      </c>
      <c r="F329" s="112" t="s">
        <v>154</v>
      </c>
      <c r="G329" s="118"/>
      <c r="H329" s="118"/>
      <c r="I329" s="33"/>
      <c r="J329" s="479">
        <f>J331+J334+J346+J349+J354</f>
        <v>12462.203000000003</v>
      </c>
      <c r="K329" s="477"/>
      <c r="L329" s="478">
        <f>L331+L334</f>
        <v>12437.288999999999</v>
      </c>
      <c r="M329" s="478">
        <f>M331+M334</f>
        <v>13307.900000000001</v>
      </c>
      <c r="N329" s="890">
        <f>N331+N334+N346+N349+N354+N343</f>
        <v>13887.890000000001</v>
      </c>
      <c r="O329" s="860">
        <f>O331+O334+O346+O349+O354</f>
        <v>15466.985000000001</v>
      </c>
      <c r="P329" s="479">
        <f>P331+P334+P346+P349+P354</f>
        <v>16326.328000000001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x14ac:dyDescent="0.2">
      <c r="A330" s="85"/>
      <c r="B330" s="518" t="s">
        <v>153</v>
      </c>
      <c r="C330" s="118"/>
      <c r="D330" s="33"/>
      <c r="E330" s="33"/>
      <c r="F330" s="113" t="s">
        <v>152</v>
      </c>
      <c r="G330" s="118"/>
      <c r="H330" s="118"/>
      <c r="I330" s="89"/>
      <c r="J330" s="478">
        <f>J329</f>
        <v>12462.203000000003</v>
      </c>
      <c r="K330" s="477"/>
      <c r="L330" s="478"/>
      <c r="M330" s="478"/>
      <c r="N330" s="883">
        <f>N329</f>
        <v>13887.890000000001</v>
      </c>
      <c r="O330" s="856">
        <f>O329</f>
        <v>15466.985000000001</v>
      </c>
      <c r="P330" s="478">
        <f>P329</f>
        <v>16326.328000000001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2.15" customHeight="1" x14ac:dyDescent="0.2">
      <c r="A331" s="85"/>
      <c r="B331" s="86" t="s">
        <v>7</v>
      </c>
      <c r="C331" s="118"/>
      <c r="D331" s="33"/>
      <c r="E331" s="33"/>
      <c r="F331" s="112" t="s">
        <v>152</v>
      </c>
      <c r="G331" s="119">
        <v>120</v>
      </c>
      <c r="H331" s="119"/>
      <c r="I331" s="89"/>
      <c r="J331" s="479">
        <f>J332+J333</f>
        <v>8197.5570000000007</v>
      </c>
      <c r="K331" s="477"/>
      <c r="L331" s="478">
        <f>L332+L333</f>
        <v>9181.8719999999994</v>
      </c>
      <c r="M331" s="478">
        <f>M332+M333</f>
        <v>9824.6040000000012</v>
      </c>
      <c r="N331" s="890">
        <f>N332+N333</f>
        <v>8533.5960000000014</v>
      </c>
      <c r="O331" s="860">
        <f>O332+O333</f>
        <v>9671.2350000000006</v>
      </c>
      <c r="P331" s="479">
        <f>P332+P333</f>
        <v>10737.36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1.45" customHeight="1" x14ac:dyDescent="0.2">
      <c r="A332" s="85"/>
      <c r="B332" s="95" t="s">
        <v>114</v>
      </c>
      <c r="C332" s="118"/>
      <c r="D332" s="33" t="s">
        <v>69</v>
      </c>
      <c r="E332" s="33" t="s">
        <v>112</v>
      </c>
      <c r="F332" s="112" t="s">
        <v>152</v>
      </c>
      <c r="G332" s="119">
        <v>120</v>
      </c>
      <c r="H332" s="9" t="s">
        <v>457</v>
      </c>
      <c r="I332" s="33" t="s">
        <v>496</v>
      </c>
      <c r="J332" s="479">
        <f>807.519+241.455</f>
        <v>1048.9739999999999</v>
      </c>
      <c r="K332" s="478"/>
      <c r="L332" s="480">
        <v>1378.2239999999999</v>
      </c>
      <c r="M332" s="121">
        <v>1474.6990000000001</v>
      </c>
      <c r="N332" s="890">
        <v>772.57600000000002</v>
      </c>
      <c r="O332" s="860">
        <v>672.428</v>
      </c>
      <c r="P332" s="479">
        <v>739.67200000000003</v>
      </c>
      <c r="Q332" s="84"/>
      <c r="R332" s="84"/>
      <c r="S332" s="84"/>
      <c r="T332" s="84"/>
      <c r="U332" s="84"/>
      <c r="V332" s="84"/>
      <c r="W332" s="84"/>
      <c r="X332" s="84"/>
    </row>
    <row r="333" spans="1:24" ht="41.45" customHeight="1" x14ac:dyDescent="0.2">
      <c r="A333" s="32"/>
      <c r="B333" s="100" t="s">
        <v>105</v>
      </c>
      <c r="C333" s="88"/>
      <c r="D333" s="88" t="s">
        <v>69</v>
      </c>
      <c r="E333" s="88" t="s">
        <v>103</v>
      </c>
      <c r="F333" s="112" t="s">
        <v>152</v>
      </c>
      <c r="G333" s="88">
        <v>120</v>
      </c>
      <c r="H333" s="9" t="s">
        <v>457</v>
      </c>
      <c r="I333" s="33" t="s">
        <v>453</v>
      </c>
      <c r="J333" s="480">
        <f>5450.283+1.2+1697.1</f>
        <v>7148.5830000000005</v>
      </c>
      <c r="K333" s="480"/>
      <c r="L333" s="480">
        <v>7803.6480000000001</v>
      </c>
      <c r="M333" s="519">
        <v>8349.9050000000007</v>
      </c>
      <c r="N333" s="882">
        <v>7761.02</v>
      </c>
      <c r="O333" s="855">
        <v>8998.8070000000007</v>
      </c>
      <c r="P333" s="480">
        <v>9997.6880000000001</v>
      </c>
    </row>
    <row r="334" spans="1:24" s="83" customFormat="1" ht="29.45" hidden="1" customHeight="1" x14ac:dyDescent="0.2">
      <c r="A334" s="85"/>
      <c r="B334" s="15" t="s">
        <v>4</v>
      </c>
      <c r="C334" s="118"/>
      <c r="D334" s="33" t="s">
        <v>69</v>
      </c>
      <c r="E334" s="33" t="s">
        <v>112</v>
      </c>
      <c r="F334" s="112" t="s">
        <v>152</v>
      </c>
      <c r="G334" s="119">
        <v>240</v>
      </c>
      <c r="H334" s="119"/>
      <c r="I334" s="89"/>
      <c r="J334" s="479">
        <f>J336+J338</f>
        <v>3612.3460000000005</v>
      </c>
      <c r="K334" s="477"/>
      <c r="L334" s="477">
        <f>L336+L338</f>
        <v>3255.4169999999999</v>
      </c>
      <c r="M334" s="477">
        <f>M336+M338</f>
        <v>3483.2959999999998</v>
      </c>
      <c r="N334" s="890">
        <f>N336+N338</f>
        <v>4774.0439999999999</v>
      </c>
      <c r="O334" s="860">
        <f>O336+O338</f>
        <v>5795.75</v>
      </c>
      <c r="P334" s="479">
        <f>P336+P338</f>
        <v>5588.9679999999998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28.9" customHeight="1" x14ac:dyDescent="0.2">
      <c r="A335" s="85"/>
      <c r="B335" s="15" t="s">
        <v>4</v>
      </c>
      <c r="C335" s="118"/>
      <c r="D335" s="33"/>
      <c r="E335" s="33"/>
      <c r="F335" s="112" t="s">
        <v>152</v>
      </c>
      <c r="G335" s="119">
        <v>240</v>
      </c>
      <c r="H335" s="119"/>
      <c r="I335" s="33"/>
      <c r="J335" s="479">
        <f>J336</f>
        <v>1338.8210000000001</v>
      </c>
      <c r="K335" s="477"/>
      <c r="L335" s="477"/>
      <c r="M335" s="477"/>
      <c r="N335" s="890">
        <f>N336</f>
        <v>1240.1610000000001</v>
      </c>
      <c r="O335" s="860">
        <f>O336</f>
        <v>1199.08</v>
      </c>
      <c r="P335" s="479">
        <f>P336</f>
        <v>1171.8689999999999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43.15" customHeight="1" x14ac:dyDescent="0.2">
      <c r="A336" s="85"/>
      <c r="B336" s="95" t="s">
        <v>114</v>
      </c>
      <c r="C336" s="118"/>
      <c r="D336" s="33"/>
      <c r="E336" s="33"/>
      <c r="F336" s="112" t="s">
        <v>152</v>
      </c>
      <c r="G336" s="119">
        <v>240</v>
      </c>
      <c r="H336" s="9" t="s">
        <v>457</v>
      </c>
      <c r="I336" s="33" t="s">
        <v>496</v>
      </c>
      <c r="J336" s="479">
        <f>2387.795-1048.974</f>
        <v>1338.8210000000001</v>
      </c>
      <c r="K336" s="477"/>
      <c r="L336" s="481">
        <v>906.91</v>
      </c>
      <c r="M336" s="481">
        <v>970.39300000000003</v>
      </c>
      <c r="N336" s="890">
        <f>1242.161-2</f>
        <v>1240.1610000000001</v>
      </c>
      <c r="O336" s="860">
        <v>1199.08</v>
      </c>
      <c r="P336" s="479">
        <v>1171.8689999999999</v>
      </c>
      <c r="Q336" s="84"/>
      <c r="R336" s="1032">
        <v>2000</v>
      </c>
      <c r="S336" s="84"/>
      <c r="T336" s="84"/>
      <c r="U336" s="84"/>
      <c r="V336" s="84"/>
      <c r="W336" s="84"/>
      <c r="X336" s="84"/>
    </row>
    <row r="337" spans="1:24" s="83" customFormat="1" ht="27" customHeight="1" x14ac:dyDescent="0.2">
      <c r="A337" s="85"/>
      <c r="B337" s="15" t="s">
        <v>4</v>
      </c>
      <c r="C337" s="118"/>
      <c r="D337" s="33"/>
      <c r="E337" s="33"/>
      <c r="F337" s="112" t="s">
        <v>152</v>
      </c>
      <c r="G337" s="88">
        <v>240</v>
      </c>
      <c r="H337" s="88"/>
      <c r="I337" s="88"/>
      <c r="J337" s="480">
        <f>J338</f>
        <v>2273.5250000000001</v>
      </c>
      <c r="K337" s="477"/>
      <c r="L337" s="481"/>
      <c r="M337" s="481"/>
      <c r="N337" s="882">
        <f>N338</f>
        <v>3533.8829999999998</v>
      </c>
      <c r="O337" s="855">
        <f>O338</f>
        <v>4596.67</v>
      </c>
      <c r="P337" s="480">
        <f>P338</f>
        <v>4417.0990000000002</v>
      </c>
      <c r="Q337" s="84"/>
      <c r="R337" s="84"/>
      <c r="S337" s="84"/>
      <c r="T337" s="84"/>
      <c r="U337" s="84"/>
      <c r="V337" s="84"/>
      <c r="W337" s="84"/>
      <c r="X337" s="84"/>
    </row>
    <row r="338" spans="1:24" ht="39" customHeight="1" x14ac:dyDescent="0.2">
      <c r="A338" s="32"/>
      <c r="B338" s="100" t="s">
        <v>105</v>
      </c>
      <c r="C338" s="88"/>
      <c r="D338" s="88" t="s">
        <v>69</v>
      </c>
      <c r="E338" s="88" t="s">
        <v>103</v>
      </c>
      <c r="F338" s="112" t="s">
        <v>152</v>
      </c>
      <c r="G338" s="88">
        <v>240</v>
      </c>
      <c r="H338" s="9" t="s">
        <v>457</v>
      </c>
      <c r="I338" s="33" t="s">
        <v>453</v>
      </c>
      <c r="J338" s="480">
        <v>2273.5250000000001</v>
      </c>
      <c r="K338" s="480"/>
      <c r="L338" s="520">
        <v>2348.5070000000001</v>
      </c>
      <c r="M338" s="521">
        <v>2512.9029999999998</v>
      </c>
      <c r="N338" s="882">
        <v>3533.8829999999998</v>
      </c>
      <c r="O338" s="855">
        <v>4596.67</v>
      </c>
      <c r="P338" s="480">
        <v>4417.0990000000002</v>
      </c>
    </row>
    <row r="339" spans="1:24" ht="21" hidden="1" customHeight="1" x14ac:dyDescent="0.2">
      <c r="A339" s="32"/>
      <c r="B339" s="86"/>
      <c r="C339" s="88"/>
      <c r="D339" s="88"/>
      <c r="E339" s="88"/>
      <c r="F339" s="88"/>
      <c r="G339" s="88"/>
      <c r="H339" s="88"/>
      <c r="I339" s="88"/>
      <c r="J339" s="480"/>
      <c r="K339" s="480"/>
      <c r="L339" s="480"/>
      <c r="M339" s="482"/>
      <c r="N339" s="882"/>
      <c r="O339" s="855"/>
      <c r="P339" s="480"/>
    </row>
    <row r="340" spans="1:24" ht="21" hidden="1" customHeight="1" x14ac:dyDescent="0.2">
      <c r="A340" s="32"/>
      <c r="B340" s="86" t="s">
        <v>16</v>
      </c>
      <c r="C340" s="88"/>
      <c r="D340" s="88" t="s">
        <v>69</v>
      </c>
      <c r="E340" s="88" t="s">
        <v>103</v>
      </c>
      <c r="F340" s="88">
        <v>9100004</v>
      </c>
      <c r="G340" s="88">
        <v>240</v>
      </c>
      <c r="H340" s="88"/>
      <c r="I340" s="88" t="s">
        <v>103</v>
      </c>
      <c r="J340" s="480">
        <v>2215.5729999999999</v>
      </c>
      <c r="K340" s="480"/>
      <c r="L340" s="480">
        <f>J340*106%</f>
        <v>2348.50738</v>
      </c>
      <c r="M340" s="482">
        <f>L340*107%</f>
        <v>2512.9028966000001</v>
      </c>
      <c r="N340" s="882">
        <v>2215.5729999999999</v>
      </c>
      <c r="O340" s="855">
        <v>2215.5729999999999</v>
      </c>
      <c r="P340" s="480">
        <v>2215.5729999999999</v>
      </c>
    </row>
    <row r="341" spans="1:24" ht="21" hidden="1" customHeight="1" x14ac:dyDescent="0.2">
      <c r="A341" s="32"/>
      <c r="B341" s="86"/>
      <c r="C341" s="88"/>
      <c r="D341" s="88"/>
      <c r="E341" s="88"/>
      <c r="F341" s="88"/>
      <c r="G341" s="88"/>
      <c r="H341" s="88"/>
      <c r="I341" s="88"/>
      <c r="J341" s="480"/>
      <c r="K341" s="480"/>
      <c r="L341" s="480"/>
      <c r="M341" s="482"/>
      <c r="N341" s="882"/>
      <c r="O341" s="855"/>
      <c r="P341" s="480"/>
    </row>
    <row r="342" spans="1:24" ht="21" hidden="1" customHeight="1" x14ac:dyDescent="0.2">
      <c r="A342" s="32"/>
      <c r="B342" s="86"/>
      <c r="C342" s="88"/>
      <c r="D342" s="88"/>
      <c r="E342" s="88"/>
      <c r="F342" s="88">
        <v>9100004</v>
      </c>
      <c r="G342" s="88"/>
      <c r="H342" s="88"/>
      <c r="I342" s="88" t="s">
        <v>103</v>
      </c>
      <c r="J342" s="480" t="e">
        <f>#REF!+J338</f>
        <v>#REF!</v>
      </c>
      <c r="K342" s="480"/>
      <c r="L342" s="480" t="e">
        <f>#REF!+L338</f>
        <v>#REF!</v>
      </c>
      <c r="M342" s="482" t="e">
        <f>#REF!+M338</f>
        <v>#REF!</v>
      </c>
      <c r="N342" s="882" t="e">
        <f>#REF!+N338</f>
        <v>#REF!</v>
      </c>
      <c r="O342" s="855" t="e">
        <f>#REF!+O338</f>
        <v>#REF!</v>
      </c>
      <c r="P342" s="480" t="e">
        <f>#REF!+P338</f>
        <v>#REF!</v>
      </c>
    </row>
    <row r="343" spans="1:24" ht="21" customHeight="1" x14ac:dyDescent="0.2">
      <c r="A343" s="32"/>
      <c r="B343" s="16" t="s">
        <v>94</v>
      </c>
      <c r="C343" s="118"/>
      <c r="D343" s="33"/>
      <c r="E343" s="33"/>
      <c r="F343" s="112" t="s">
        <v>152</v>
      </c>
      <c r="G343" s="119">
        <v>850</v>
      </c>
      <c r="H343" s="9"/>
      <c r="I343" s="33"/>
      <c r="J343" s="479"/>
      <c r="K343" s="478"/>
      <c r="L343" s="480"/>
      <c r="M343" s="121"/>
      <c r="N343" s="890">
        <f>N344</f>
        <v>2</v>
      </c>
      <c r="O343" s="855"/>
      <c r="P343" s="480"/>
    </row>
    <row r="344" spans="1:24" ht="39" customHeight="1" x14ac:dyDescent="0.2">
      <c r="A344" s="32"/>
      <c r="B344" s="95" t="s">
        <v>114</v>
      </c>
      <c r="C344" s="118"/>
      <c r="D344" s="33"/>
      <c r="E344" s="33"/>
      <c r="F344" s="112" t="s">
        <v>152</v>
      </c>
      <c r="G344" s="119">
        <v>850</v>
      </c>
      <c r="H344" s="9" t="s">
        <v>457</v>
      </c>
      <c r="I344" s="33" t="s">
        <v>496</v>
      </c>
      <c r="J344" s="479"/>
      <c r="K344" s="478"/>
      <c r="L344" s="480"/>
      <c r="M344" s="121"/>
      <c r="N344" s="890">
        <v>2</v>
      </c>
      <c r="O344" s="855"/>
      <c r="P344" s="480"/>
      <c r="Q344" s="1024">
        <v>2000</v>
      </c>
    </row>
    <row r="345" spans="1:24" ht="38.25" x14ac:dyDescent="0.2">
      <c r="A345" s="32"/>
      <c r="B345" s="95" t="s">
        <v>151</v>
      </c>
      <c r="C345" s="88"/>
      <c r="D345" s="88"/>
      <c r="E345" s="88"/>
      <c r="F345" s="113" t="s">
        <v>625</v>
      </c>
      <c r="G345" s="94"/>
      <c r="H345" s="94"/>
      <c r="I345" s="94"/>
      <c r="J345" s="483">
        <f>J346</f>
        <v>179.7</v>
      </c>
      <c r="K345" s="483"/>
      <c r="L345" s="483"/>
      <c r="M345" s="484"/>
      <c r="N345" s="895">
        <f t="shared" ref="N345:P346" si="35">N346</f>
        <v>43.95</v>
      </c>
      <c r="O345" s="864">
        <f t="shared" si="35"/>
        <v>0</v>
      </c>
      <c r="P345" s="483">
        <f t="shared" si="35"/>
        <v>0</v>
      </c>
    </row>
    <row r="346" spans="1:24" x14ac:dyDescent="0.2">
      <c r="A346" s="32"/>
      <c r="B346" s="95" t="s">
        <v>123</v>
      </c>
      <c r="C346" s="88"/>
      <c r="D346" s="88"/>
      <c r="E346" s="88"/>
      <c r="F346" s="112" t="s">
        <v>625</v>
      </c>
      <c r="G346" s="88">
        <v>540</v>
      </c>
      <c r="H346" s="88"/>
      <c r="I346" s="88"/>
      <c r="J346" s="480">
        <f>J347</f>
        <v>179.7</v>
      </c>
      <c r="K346" s="480"/>
      <c r="L346" s="480"/>
      <c r="M346" s="482"/>
      <c r="N346" s="882">
        <f t="shared" si="35"/>
        <v>43.95</v>
      </c>
      <c r="O346" s="855">
        <f t="shared" si="35"/>
        <v>0</v>
      </c>
      <c r="P346" s="480">
        <f t="shared" si="35"/>
        <v>0</v>
      </c>
    </row>
    <row r="347" spans="1:24" ht="38.25" x14ac:dyDescent="0.2">
      <c r="A347" s="32"/>
      <c r="B347" s="100" t="s">
        <v>105</v>
      </c>
      <c r="C347" s="88"/>
      <c r="D347" s="88"/>
      <c r="E347" s="88"/>
      <c r="F347" s="112" t="s">
        <v>625</v>
      </c>
      <c r="G347" s="88">
        <v>540</v>
      </c>
      <c r="H347" s="9" t="s">
        <v>457</v>
      </c>
      <c r="I347" s="33" t="s">
        <v>453</v>
      </c>
      <c r="J347" s="480">
        <v>179.7</v>
      </c>
      <c r="K347" s="480"/>
      <c r="L347" s="480"/>
      <c r="M347" s="482"/>
      <c r="N347" s="882">
        <v>43.95</v>
      </c>
      <c r="O347" s="855"/>
      <c r="P347" s="480"/>
    </row>
    <row r="348" spans="1:24" ht="38.25" x14ac:dyDescent="0.2">
      <c r="A348" s="32"/>
      <c r="B348" s="522" t="s">
        <v>149</v>
      </c>
      <c r="C348" s="88"/>
      <c r="D348" s="88"/>
      <c r="E348" s="88"/>
      <c r="F348" s="113" t="s">
        <v>148</v>
      </c>
      <c r="G348" s="94"/>
      <c r="H348" s="94"/>
      <c r="I348" s="94"/>
      <c r="J348" s="483">
        <f>J349</f>
        <v>303</v>
      </c>
      <c r="K348" s="483"/>
      <c r="L348" s="483"/>
      <c r="M348" s="484"/>
      <c r="N348" s="895">
        <f t="shared" ref="N348:P349" si="36">N349</f>
        <v>321.3</v>
      </c>
      <c r="O348" s="864">
        <f t="shared" si="36"/>
        <v>0</v>
      </c>
      <c r="P348" s="483">
        <f t="shared" si="36"/>
        <v>0</v>
      </c>
    </row>
    <row r="349" spans="1:24" x14ac:dyDescent="0.2">
      <c r="A349" s="32"/>
      <c r="B349" s="522" t="s">
        <v>130</v>
      </c>
      <c r="C349" s="88"/>
      <c r="D349" s="88"/>
      <c r="E349" s="88"/>
      <c r="F349" s="112" t="s">
        <v>148</v>
      </c>
      <c r="G349" s="88">
        <v>540</v>
      </c>
      <c r="H349" s="88"/>
      <c r="I349" s="88"/>
      <c r="J349" s="480">
        <f>J350</f>
        <v>303</v>
      </c>
      <c r="K349" s="480"/>
      <c r="L349" s="480"/>
      <c r="M349" s="482"/>
      <c r="N349" s="882">
        <f t="shared" si="36"/>
        <v>321.3</v>
      </c>
      <c r="O349" s="855">
        <f t="shared" si="36"/>
        <v>0</v>
      </c>
      <c r="P349" s="480">
        <f t="shared" si="36"/>
        <v>0</v>
      </c>
    </row>
    <row r="350" spans="1:24" ht="38.25" x14ac:dyDescent="0.2">
      <c r="A350" s="32"/>
      <c r="B350" s="100" t="s">
        <v>105</v>
      </c>
      <c r="C350" s="88"/>
      <c r="D350" s="88"/>
      <c r="E350" s="88"/>
      <c r="F350" s="112" t="s">
        <v>148</v>
      </c>
      <c r="G350" s="88">
        <v>540</v>
      </c>
      <c r="H350" s="9" t="s">
        <v>457</v>
      </c>
      <c r="I350" s="33" t="s">
        <v>453</v>
      </c>
      <c r="J350" s="480">
        <v>303</v>
      </c>
      <c r="K350" s="480"/>
      <c r="L350" s="480"/>
      <c r="M350" s="482"/>
      <c r="N350" s="882">
        <v>321.3</v>
      </c>
      <c r="O350" s="855"/>
      <c r="P350" s="480"/>
    </row>
    <row r="351" spans="1:24" ht="38.25" hidden="1" x14ac:dyDescent="0.2">
      <c r="A351" s="32"/>
      <c r="B351" s="508" t="s">
        <v>147</v>
      </c>
      <c r="C351" s="88"/>
      <c r="D351" s="88"/>
      <c r="E351" s="88"/>
      <c r="F351" s="112" t="s">
        <v>146</v>
      </c>
      <c r="G351" s="88">
        <v>540</v>
      </c>
      <c r="H351" s="88"/>
      <c r="I351" s="88"/>
      <c r="J351" s="480"/>
      <c r="K351" s="480"/>
      <c r="L351" s="480"/>
      <c r="M351" s="482"/>
      <c r="N351" s="882"/>
      <c r="O351" s="855"/>
      <c r="P351" s="480"/>
    </row>
    <row r="352" spans="1:24" ht="38.25" hidden="1" x14ac:dyDescent="0.2">
      <c r="A352" s="32"/>
      <c r="B352" s="100" t="s">
        <v>105</v>
      </c>
      <c r="C352" s="88"/>
      <c r="D352" s="88"/>
      <c r="E352" s="88"/>
      <c r="F352" s="112" t="s">
        <v>146</v>
      </c>
      <c r="G352" s="88">
        <v>540</v>
      </c>
      <c r="H352" s="88"/>
      <c r="I352" s="88" t="s">
        <v>103</v>
      </c>
      <c r="J352" s="480"/>
      <c r="K352" s="480"/>
      <c r="L352" s="480"/>
      <c r="M352" s="482"/>
      <c r="N352" s="882"/>
      <c r="O352" s="855"/>
      <c r="P352" s="480"/>
    </row>
    <row r="353" spans="1:16" ht="63.75" x14ac:dyDescent="0.2">
      <c r="A353" s="32"/>
      <c r="B353" s="523" t="s">
        <v>145</v>
      </c>
      <c r="C353" s="88"/>
      <c r="D353" s="88"/>
      <c r="E353" s="88"/>
      <c r="F353" s="113" t="s">
        <v>144</v>
      </c>
      <c r="G353" s="94"/>
      <c r="H353" s="94"/>
      <c r="I353" s="94"/>
      <c r="J353" s="483">
        <f>J354</f>
        <v>169.6</v>
      </c>
      <c r="K353" s="483"/>
      <c r="L353" s="483"/>
      <c r="M353" s="484"/>
      <c r="N353" s="895">
        <f t="shared" ref="N353:P354" si="37">N354</f>
        <v>213</v>
      </c>
      <c r="O353" s="864">
        <f t="shared" si="37"/>
        <v>0</v>
      </c>
      <c r="P353" s="483">
        <f t="shared" si="37"/>
        <v>0</v>
      </c>
    </row>
    <row r="354" spans="1:16" x14ac:dyDescent="0.2">
      <c r="A354" s="32"/>
      <c r="B354" s="523" t="s">
        <v>130</v>
      </c>
      <c r="C354" s="88"/>
      <c r="D354" s="88"/>
      <c r="E354" s="88"/>
      <c r="F354" s="112" t="s">
        <v>144</v>
      </c>
      <c r="G354" s="88">
        <v>540</v>
      </c>
      <c r="H354" s="88"/>
      <c r="I354" s="88"/>
      <c r="J354" s="480">
        <f>J355</f>
        <v>169.6</v>
      </c>
      <c r="K354" s="480"/>
      <c r="L354" s="480"/>
      <c r="M354" s="482"/>
      <c r="N354" s="882">
        <f t="shared" si="37"/>
        <v>213</v>
      </c>
      <c r="O354" s="855">
        <f t="shared" si="37"/>
        <v>0</v>
      </c>
      <c r="P354" s="480">
        <f t="shared" si="37"/>
        <v>0</v>
      </c>
    </row>
    <row r="355" spans="1:16" ht="38.25" x14ac:dyDescent="0.2">
      <c r="A355" s="32"/>
      <c r="B355" s="100" t="s">
        <v>105</v>
      </c>
      <c r="C355" s="88"/>
      <c r="D355" s="88"/>
      <c r="E355" s="88"/>
      <c r="F355" s="112" t="s">
        <v>144</v>
      </c>
      <c r="G355" s="88">
        <v>540</v>
      </c>
      <c r="H355" s="9" t="s">
        <v>457</v>
      </c>
      <c r="I355" s="33" t="s">
        <v>453</v>
      </c>
      <c r="J355" s="480">
        <v>169.6</v>
      </c>
      <c r="K355" s="480"/>
      <c r="L355" s="480"/>
      <c r="M355" s="482"/>
      <c r="N355" s="882">
        <v>213</v>
      </c>
      <c r="O355" s="855"/>
      <c r="P355" s="480"/>
    </row>
    <row r="356" spans="1:16" ht="51" hidden="1" x14ac:dyDescent="0.2">
      <c r="A356" s="32"/>
      <c r="B356" s="506" t="s">
        <v>111</v>
      </c>
      <c r="C356" s="88"/>
      <c r="D356" s="88"/>
      <c r="E356" s="88"/>
      <c r="F356" s="34" t="s">
        <v>110</v>
      </c>
      <c r="G356" s="88"/>
      <c r="H356" s="88"/>
      <c r="I356" s="88"/>
      <c r="J356" s="483">
        <f>J357</f>
        <v>0</v>
      </c>
      <c r="K356" s="480"/>
      <c r="L356" s="480"/>
      <c r="M356" s="482"/>
      <c r="N356" s="895">
        <f t="shared" ref="N356:P359" si="38">N357</f>
        <v>0</v>
      </c>
      <c r="O356" s="864">
        <f t="shared" si="38"/>
        <v>0</v>
      </c>
      <c r="P356" s="483">
        <f t="shared" si="38"/>
        <v>0</v>
      </c>
    </row>
    <row r="357" spans="1:16" ht="21" hidden="1" customHeight="1" x14ac:dyDescent="0.2">
      <c r="A357" s="32"/>
      <c r="B357" s="506" t="s">
        <v>109</v>
      </c>
      <c r="C357" s="88"/>
      <c r="D357" s="88"/>
      <c r="E357" s="88"/>
      <c r="F357" s="9" t="s">
        <v>108</v>
      </c>
      <c r="G357" s="88"/>
      <c r="H357" s="88"/>
      <c r="I357" s="88"/>
      <c r="J357" s="480">
        <f>J358</f>
        <v>0</v>
      </c>
      <c r="K357" s="480"/>
      <c r="L357" s="480"/>
      <c r="M357" s="482"/>
      <c r="N357" s="882">
        <f t="shared" si="38"/>
        <v>0</v>
      </c>
      <c r="O357" s="855">
        <f t="shared" si="38"/>
        <v>0</v>
      </c>
      <c r="P357" s="480">
        <f t="shared" si="38"/>
        <v>0</v>
      </c>
    </row>
    <row r="358" spans="1:16" ht="38.25" hidden="1" x14ac:dyDescent="0.2">
      <c r="A358" s="32"/>
      <c r="B358" s="49" t="s">
        <v>107</v>
      </c>
      <c r="C358" s="88" t="s">
        <v>106</v>
      </c>
      <c r="D358" s="88" t="s">
        <v>69</v>
      </c>
      <c r="E358" s="88" t="s">
        <v>103</v>
      </c>
      <c r="F358" s="9" t="s">
        <v>104</v>
      </c>
      <c r="G358" s="9"/>
      <c r="H358" s="9"/>
      <c r="I358" s="88"/>
      <c r="J358" s="479">
        <f>J359</f>
        <v>0</v>
      </c>
      <c r="K358" s="478"/>
      <c r="L358" s="478">
        <f>L359</f>
        <v>1223.8879999999999</v>
      </c>
      <c r="M358" s="477">
        <f>M359</f>
        <v>1309.56</v>
      </c>
      <c r="N358" s="890">
        <f t="shared" si="38"/>
        <v>0</v>
      </c>
      <c r="O358" s="860">
        <f t="shared" si="38"/>
        <v>0</v>
      </c>
      <c r="P358" s="479">
        <f t="shared" si="38"/>
        <v>0</v>
      </c>
    </row>
    <row r="359" spans="1:16" hidden="1" x14ac:dyDescent="0.2">
      <c r="A359" s="32"/>
      <c r="B359" s="16" t="s">
        <v>7</v>
      </c>
      <c r="C359" s="88"/>
      <c r="D359" s="88" t="s">
        <v>69</v>
      </c>
      <c r="E359" s="88" t="s">
        <v>103</v>
      </c>
      <c r="F359" s="9" t="s">
        <v>104</v>
      </c>
      <c r="G359" s="88">
        <v>120</v>
      </c>
      <c r="H359" s="88"/>
      <c r="I359" s="88"/>
      <c r="J359" s="479">
        <f>J360</f>
        <v>0</v>
      </c>
      <c r="K359" s="479"/>
      <c r="L359" s="480">
        <v>1223.8879999999999</v>
      </c>
      <c r="M359" s="480">
        <v>1309.56</v>
      </c>
      <c r="N359" s="890">
        <f t="shared" si="38"/>
        <v>0</v>
      </c>
      <c r="O359" s="860">
        <f t="shared" si="38"/>
        <v>0</v>
      </c>
      <c r="P359" s="479">
        <f t="shared" si="38"/>
        <v>0</v>
      </c>
    </row>
    <row r="360" spans="1:16" ht="38.25" hidden="1" x14ac:dyDescent="0.2">
      <c r="A360" s="32"/>
      <c r="B360" s="100" t="s">
        <v>105</v>
      </c>
      <c r="C360" s="88"/>
      <c r="D360" s="88"/>
      <c r="E360" s="88"/>
      <c r="F360" s="9" t="s">
        <v>104</v>
      </c>
      <c r="G360" s="88">
        <v>120</v>
      </c>
      <c r="H360" s="88"/>
      <c r="I360" s="88" t="s">
        <v>103</v>
      </c>
      <c r="J360" s="479"/>
      <c r="K360" s="479"/>
      <c r="L360" s="480">
        <v>1223.8879999999999</v>
      </c>
      <c r="M360" s="480">
        <v>1309.56</v>
      </c>
      <c r="N360" s="890"/>
      <c r="O360" s="860"/>
      <c r="P360" s="479"/>
    </row>
    <row r="361" spans="1:16" ht="63.75" hidden="1" x14ac:dyDescent="0.2">
      <c r="A361" s="32"/>
      <c r="B361" s="90" t="s">
        <v>792</v>
      </c>
      <c r="C361" s="88"/>
      <c r="D361" s="88" t="s">
        <v>69</v>
      </c>
      <c r="E361" s="88" t="s">
        <v>103</v>
      </c>
      <c r="F361" s="34" t="s">
        <v>141</v>
      </c>
      <c r="G361" s="9"/>
      <c r="H361" s="9"/>
      <c r="I361" s="88"/>
      <c r="J361" s="484">
        <f>J362</f>
        <v>0</v>
      </c>
      <c r="K361" s="484"/>
      <c r="L361" s="484">
        <f>L362</f>
        <v>171.8</v>
      </c>
      <c r="M361" s="484">
        <f>M362</f>
        <v>171.8</v>
      </c>
      <c r="N361" s="885">
        <f>N362</f>
        <v>0</v>
      </c>
      <c r="O361" s="817">
        <f>O362</f>
        <v>0</v>
      </c>
      <c r="P361" s="484">
        <f>P362</f>
        <v>0</v>
      </c>
    </row>
    <row r="362" spans="1:16" hidden="1" x14ac:dyDescent="0.2">
      <c r="A362" s="32"/>
      <c r="B362" s="16" t="s">
        <v>142</v>
      </c>
      <c r="C362" s="88"/>
      <c r="D362" s="88" t="s">
        <v>69</v>
      </c>
      <c r="E362" s="88" t="s">
        <v>103</v>
      </c>
      <c r="F362" s="9" t="s">
        <v>141</v>
      </c>
      <c r="G362" s="9" t="s">
        <v>140</v>
      </c>
      <c r="H362" s="9"/>
      <c r="I362" s="88"/>
      <c r="J362" s="482">
        <f>J363</f>
        <v>0</v>
      </c>
      <c r="K362" s="482"/>
      <c r="L362" s="482">
        <v>171.8</v>
      </c>
      <c r="M362" s="482">
        <v>171.8</v>
      </c>
      <c r="N362" s="884">
        <f>N363</f>
        <v>0</v>
      </c>
      <c r="O362" s="488">
        <f>O363</f>
        <v>0</v>
      </c>
      <c r="P362" s="482">
        <f>P363</f>
        <v>0</v>
      </c>
    </row>
    <row r="363" spans="1:16" ht="38.25" hidden="1" x14ac:dyDescent="0.2">
      <c r="A363" s="32"/>
      <c r="B363" s="100" t="s">
        <v>105</v>
      </c>
      <c r="C363" s="88"/>
      <c r="D363" s="88"/>
      <c r="E363" s="88"/>
      <c r="F363" s="9" t="s">
        <v>141</v>
      </c>
      <c r="G363" s="9" t="s">
        <v>140</v>
      </c>
      <c r="H363" s="9"/>
      <c r="I363" s="88" t="s">
        <v>103</v>
      </c>
      <c r="J363" s="482"/>
      <c r="K363" s="482"/>
      <c r="L363" s="482">
        <v>171.8</v>
      </c>
      <c r="M363" s="482">
        <v>171.8</v>
      </c>
      <c r="N363" s="884"/>
      <c r="O363" s="488"/>
      <c r="P363" s="482"/>
    </row>
    <row r="364" spans="1:16" ht="75.599999999999994" hidden="1" customHeight="1" x14ac:dyDescent="0.2">
      <c r="A364" s="32"/>
      <c r="B364" s="111" t="s">
        <v>793</v>
      </c>
      <c r="C364" s="88"/>
      <c r="D364" s="9" t="s">
        <v>69</v>
      </c>
      <c r="E364" s="9" t="s">
        <v>103</v>
      </c>
      <c r="F364" s="34" t="s">
        <v>136</v>
      </c>
      <c r="G364" s="9"/>
      <c r="H364" s="9"/>
      <c r="I364" s="9"/>
      <c r="J364" s="484">
        <f>J366</f>
        <v>0</v>
      </c>
      <c r="K364" s="484"/>
      <c r="L364" s="484">
        <f>L366</f>
        <v>263</v>
      </c>
      <c r="M364" s="484">
        <f>M366</f>
        <v>263</v>
      </c>
      <c r="N364" s="885">
        <f>N366</f>
        <v>0</v>
      </c>
      <c r="O364" s="817">
        <f>O366</f>
        <v>0</v>
      </c>
      <c r="P364" s="484">
        <f>P366</f>
        <v>0</v>
      </c>
    </row>
    <row r="365" spans="1:16" ht="18" hidden="1" customHeight="1" x14ac:dyDescent="0.2">
      <c r="A365" s="32"/>
      <c r="B365" s="42" t="s">
        <v>138</v>
      </c>
      <c r="C365" s="9"/>
      <c r="D365" s="9" t="s">
        <v>69</v>
      </c>
      <c r="E365" s="9" t="s">
        <v>103</v>
      </c>
      <c r="F365" s="9" t="s">
        <v>137</v>
      </c>
      <c r="G365" s="9"/>
      <c r="H365" s="9"/>
      <c r="I365" s="9" t="s">
        <v>103</v>
      </c>
      <c r="J365" s="481"/>
      <c r="K365" s="481"/>
      <c r="L365" s="481"/>
      <c r="M365" s="481"/>
      <c r="N365" s="889"/>
      <c r="O365" s="859"/>
      <c r="P365" s="481"/>
    </row>
    <row r="366" spans="1:16" ht="15" hidden="1" customHeight="1" x14ac:dyDescent="0.2">
      <c r="A366" s="32"/>
      <c r="B366" s="16" t="s">
        <v>123</v>
      </c>
      <c r="C366" s="9"/>
      <c r="D366" s="9" t="s">
        <v>69</v>
      </c>
      <c r="E366" s="9" t="s">
        <v>103</v>
      </c>
      <c r="F366" s="9" t="s">
        <v>136</v>
      </c>
      <c r="G366" s="9" t="s">
        <v>120</v>
      </c>
      <c r="H366" s="9"/>
      <c r="I366" s="9"/>
      <c r="J366" s="481">
        <f>J367</f>
        <v>0</v>
      </c>
      <c r="K366" s="481"/>
      <c r="L366" s="481">
        <v>263</v>
      </c>
      <c r="M366" s="481">
        <v>263</v>
      </c>
      <c r="N366" s="889">
        <f>N367</f>
        <v>0</v>
      </c>
      <c r="O366" s="859">
        <f>O367</f>
        <v>0</v>
      </c>
      <c r="P366" s="481">
        <f>P367</f>
        <v>0</v>
      </c>
    </row>
    <row r="367" spans="1:16" ht="42" hidden="1" customHeight="1" x14ac:dyDescent="0.2">
      <c r="A367" s="32"/>
      <c r="B367" s="100" t="s">
        <v>105</v>
      </c>
      <c r="C367" s="9"/>
      <c r="D367" s="9"/>
      <c r="E367" s="9"/>
      <c r="F367" s="9" t="s">
        <v>136</v>
      </c>
      <c r="G367" s="9" t="s">
        <v>120</v>
      </c>
      <c r="H367" s="9"/>
      <c r="I367" s="9" t="s">
        <v>103</v>
      </c>
      <c r="J367" s="481"/>
      <c r="K367" s="481"/>
      <c r="L367" s="481">
        <v>263</v>
      </c>
      <c r="M367" s="481">
        <v>263</v>
      </c>
      <c r="N367" s="889"/>
      <c r="O367" s="859"/>
      <c r="P367" s="481"/>
    </row>
    <row r="368" spans="1:16" ht="99" hidden="1" customHeight="1" x14ac:dyDescent="0.2">
      <c r="A368" s="32"/>
      <c r="B368" s="110" t="s">
        <v>794</v>
      </c>
      <c r="C368" s="9"/>
      <c r="D368" s="9" t="s">
        <v>69</v>
      </c>
      <c r="E368" s="9" t="s">
        <v>103</v>
      </c>
      <c r="F368" s="34" t="s">
        <v>132</v>
      </c>
      <c r="G368" s="9"/>
      <c r="H368" s="9"/>
      <c r="I368" s="9"/>
      <c r="J368" s="477">
        <f>J369</f>
        <v>0</v>
      </c>
      <c r="K368" s="477"/>
      <c r="L368" s="477">
        <f>L369</f>
        <v>130.1</v>
      </c>
      <c r="M368" s="477">
        <f>M369</f>
        <v>130.1</v>
      </c>
      <c r="N368" s="888">
        <f>N369</f>
        <v>0</v>
      </c>
      <c r="O368" s="858">
        <f>O369</f>
        <v>0</v>
      </c>
      <c r="P368" s="477">
        <f>P369</f>
        <v>0</v>
      </c>
    </row>
    <row r="369" spans="1:24" ht="15" hidden="1" customHeight="1" x14ac:dyDescent="0.2">
      <c r="A369" s="32"/>
      <c r="B369" s="16" t="s">
        <v>123</v>
      </c>
      <c r="C369" s="9"/>
      <c r="D369" s="9" t="s">
        <v>69</v>
      </c>
      <c r="E369" s="9" t="s">
        <v>103</v>
      </c>
      <c r="F369" s="9" t="s">
        <v>132</v>
      </c>
      <c r="G369" s="9" t="s">
        <v>120</v>
      </c>
      <c r="H369" s="9"/>
      <c r="I369" s="9"/>
      <c r="J369" s="481">
        <f>J371</f>
        <v>0</v>
      </c>
      <c r="K369" s="481"/>
      <c r="L369" s="481">
        <v>130.1</v>
      </c>
      <c r="M369" s="481">
        <v>130.1</v>
      </c>
      <c r="N369" s="889">
        <f>N371</f>
        <v>0</v>
      </c>
      <c r="O369" s="859">
        <f>O371</f>
        <v>0</v>
      </c>
      <c r="P369" s="481">
        <f>P371</f>
        <v>0</v>
      </c>
    </row>
    <row r="370" spans="1:24" ht="60.6" hidden="1" customHeight="1" x14ac:dyDescent="0.2">
      <c r="A370" s="32"/>
      <c r="B370" s="109" t="s">
        <v>134</v>
      </c>
      <c r="C370" s="88"/>
      <c r="D370" s="88" t="s">
        <v>69</v>
      </c>
      <c r="E370" s="88" t="s">
        <v>103</v>
      </c>
      <c r="F370" s="9" t="s">
        <v>133</v>
      </c>
      <c r="G370" s="9"/>
      <c r="H370" s="9"/>
      <c r="I370" s="88" t="s">
        <v>103</v>
      </c>
      <c r="J370" s="481"/>
      <c r="K370" s="481"/>
      <c r="L370" s="481"/>
      <c r="M370" s="481"/>
      <c r="N370" s="889"/>
      <c r="O370" s="859"/>
      <c r="P370" s="481"/>
    </row>
    <row r="371" spans="1:24" ht="40.15" hidden="1" customHeight="1" x14ac:dyDescent="0.2">
      <c r="A371" s="32"/>
      <c r="B371" s="82" t="s">
        <v>105</v>
      </c>
      <c r="C371" s="88"/>
      <c r="D371" s="88"/>
      <c r="E371" s="88"/>
      <c r="F371" s="9" t="s">
        <v>132</v>
      </c>
      <c r="G371" s="9" t="s">
        <v>120</v>
      </c>
      <c r="H371" s="9"/>
      <c r="I371" s="9" t="s">
        <v>103</v>
      </c>
      <c r="J371" s="481"/>
      <c r="K371" s="481"/>
      <c r="L371" s="481">
        <v>130.1</v>
      </c>
      <c r="M371" s="481">
        <v>130.1</v>
      </c>
      <c r="N371" s="889"/>
      <c r="O371" s="859"/>
      <c r="P371" s="481"/>
    </row>
    <row r="372" spans="1:24" ht="40.15" customHeight="1" x14ac:dyDescent="0.2">
      <c r="A372" s="32"/>
      <c r="B372" s="95" t="s">
        <v>131</v>
      </c>
      <c r="C372" s="88"/>
      <c r="D372" s="88"/>
      <c r="E372" s="88"/>
      <c r="F372" s="34" t="s">
        <v>129</v>
      </c>
      <c r="G372" s="34"/>
      <c r="H372" s="34"/>
      <c r="I372" s="34"/>
      <c r="J372" s="477">
        <f>J374</f>
        <v>170.1</v>
      </c>
      <c r="K372" s="477"/>
      <c r="L372" s="477"/>
      <c r="M372" s="477"/>
      <c r="N372" s="888">
        <f>N374</f>
        <v>199.49199999999999</v>
      </c>
      <c r="O372" s="858">
        <f>O374</f>
        <v>0</v>
      </c>
      <c r="P372" s="477">
        <f>P374</f>
        <v>0</v>
      </c>
    </row>
    <row r="373" spans="1:24" x14ac:dyDescent="0.2">
      <c r="A373" s="32"/>
      <c r="B373" s="523" t="s">
        <v>130</v>
      </c>
      <c r="C373" s="88"/>
      <c r="D373" s="88"/>
      <c r="E373" s="88"/>
      <c r="F373" s="9" t="s">
        <v>129</v>
      </c>
      <c r="G373" s="9" t="s">
        <v>120</v>
      </c>
      <c r="H373" s="9"/>
      <c r="I373" s="9"/>
      <c r="J373" s="481"/>
      <c r="K373" s="481"/>
      <c r="L373" s="481"/>
      <c r="M373" s="481"/>
      <c r="N373" s="889">
        <f>N374</f>
        <v>199.49199999999999</v>
      </c>
      <c r="O373" s="859">
        <f>O374</f>
        <v>0</v>
      </c>
      <c r="P373" s="481">
        <f>P374</f>
        <v>0</v>
      </c>
    </row>
    <row r="374" spans="1:24" ht="25.5" x14ac:dyDescent="0.2">
      <c r="A374" s="32"/>
      <c r="B374" s="82" t="s">
        <v>122</v>
      </c>
      <c r="C374" s="88"/>
      <c r="D374" s="88"/>
      <c r="E374" s="88"/>
      <c r="F374" s="9" t="s">
        <v>129</v>
      </c>
      <c r="G374" s="9" t="s">
        <v>120</v>
      </c>
      <c r="H374" s="9" t="s">
        <v>457</v>
      </c>
      <c r="I374" s="33" t="s">
        <v>586</v>
      </c>
      <c r="J374" s="481">
        <v>170.1</v>
      </c>
      <c r="K374" s="481"/>
      <c r="L374" s="481"/>
      <c r="M374" s="481"/>
      <c r="N374" s="889">
        <v>199.49199999999999</v>
      </c>
      <c r="O374" s="859"/>
      <c r="P374" s="481"/>
    </row>
    <row r="375" spans="1:24" ht="51" x14ac:dyDescent="0.2">
      <c r="A375" s="32"/>
      <c r="B375" s="107" t="s">
        <v>128</v>
      </c>
      <c r="C375" s="88"/>
      <c r="D375" s="88" t="s">
        <v>69</v>
      </c>
      <c r="E375" s="88" t="s">
        <v>103</v>
      </c>
      <c r="F375" s="34" t="s">
        <v>127</v>
      </c>
      <c r="G375" s="9"/>
      <c r="H375" s="9"/>
      <c r="I375" s="88"/>
      <c r="J375" s="477">
        <f>J376+J378</f>
        <v>547.5</v>
      </c>
      <c r="K375" s="477"/>
      <c r="L375" s="477">
        <f>L376+L378</f>
        <v>546.70000000000005</v>
      </c>
      <c r="M375" s="477">
        <f>M376+M378</f>
        <v>546.70000000000005</v>
      </c>
      <c r="N375" s="888">
        <f>N376+N378</f>
        <v>598.50800000000004</v>
      </c>
      <c r="O375" s="858">
        <f>O376+O378</f>
        <v>598.5</v>
      </c>
      <c r="P375" s="477">
        <f>P376+P378</f>
        <v>598.5</v>
      </c>
    </row>
    <row r="376" spans="1:24" x14ac:dyDescent="0.2">
      <c r="A376" s="32"/>
      <c r="B376" s="106" t="s">
        <v>7</v>
      </c>
      <c r="C376" s="88"/>
      <c r="D376" s="88" t="s">
        <v>69</v>
      </c>
      <c r="E376" s="88" t="s">
        <v>103</v>
      </c>
      <c r="F376" s="9" t="s">
        <v>127</v>
      </c>
      <c r="G376" s="9" t="s">
        <v>5</v>
      </c>
      <c r="H376" s="9"/>
      <c r="I376" s="88"/>
      <c r="J376" s="481">
        <f>J377</f>
        <v>510.3</v>
      </c>
      <c r="K376" s="481"/>
      <c r="L376" s="481">
        <f>546.7-45.2</f>
        <v>501.50000000000006</v>
      </c>
      <c r="M376" s="481">
        <f>546.7-45.2</f>
        <v>501.50000000000006</v>
      </c>
      <c r="N376" s="889">
        <f>N377</f>
        <v>561.30799999999999</v>
      </c>
      <c r="O376" s="859">
        <f>O377</f>
        <v>561.29999999999995</v>
      </c>
      <c r="P376" s="481">
        <f>P377</f>
        <v>561.29999999999995</v>
      </c>
    </row>
    <row r="377" spans="1:24" s="6" customFormat="1" ht="33.6" customHeight="1" x14ac:dyDescent="0.2">
      <c r="A377" s="908"/>
      <c r="B377" s="52" t="s">
        <v>857</v>
      </c>
      <c r="C377" s="76"/>
      <c r="D377" s="76"/>
      <c r="E377" s="76"/>
      <c r="F377" s="819" t="s">
        <v>127</v>
      </c>
      <c r="G377" s="9" t="s">
        <v>5</v>
      </c>
      <c r="H377" s="9" t="s">
        <v>496</v>
      </c>
      <c r="I377" s="9" t="s">
        <v>856</v>
      </c>
      <c r="J377" s="820">
        <f>392.863+117.437</f>
        <v>510.3</v>
      </c>
      <c r="K377" s="820"/>
      <c r="L377" s="820">
        <f>546.7-45.2</f>
        <v>501.50000000000006</v>
      </c>
      <c r="M377" s="820">
        <f>546.7-45.2</f>
        <v>501.50000000000006</v>
      </c>
      <c r="N377" s="889">
        <f>561.3+0.008</f>
        <v>561.30799999999999</v>
      </c>
      <c r="O377" s="869">
        <v>561.29999999999995</v>
      </c>
      <c r="P377" s="820">
        <v>561.29999999999995</v>
      </c>
      <c r="Q377" s="821"/>
      <c r="R377" s="821"/>
      <c r="S377" s="821"/>
      <c r="T377" s="821"/>
      <c r="U377" s="821"/>
      <c r="V377" s="821"/>
      <c r="W377" s="821"/>
      <c r="X377" s="821"/>
    </row>
    <row r="378" spans="1:24" ht="25.5" x14ac:dyDescent="0.2">
      <c r="A378" s="32"/>
      <c r="B378" s="15" t="s">
        <v>4</v>
      </c>
      <c r="C378" s="88"/>
      <c r="D378" s="88"/>
      <c r="E378" s="88"/>
      <c r="F378" s="9" t="s">
        <v>127</v>
      </c>
      <c r="G378" s="9" t="s">
        <v>1</v>
      </c>
      <c r="H378" s="9"/>
      <c r="I378" s="88"/>
      <c r="J378" s="481">
        <f>J379</f>
        <v>37.200000000000003</v>
      </c>
      <c r="K378" s="481"/>
      <c r="L378" s="481">
        <v>45.2</v>
      </c>
      <c r="M378" s="481">
        <v>45.2</v>
      </c>
      <c r="N378" s="889">
        <f>N379</f>
        <v>37.200000000000003</v>
      </c>
      <c r="O378" s="859">
        <f>O379</f>
        <v>37.200000000000003</v>
      </c>
      <c r="P378" s="481">
        <f>P379</f>
        <v>37.200000000000003</v>
      </c>
    </row>
    <row r="379" spans="1:24" ht="38.25" x14ac:dyDescent="0.2">
      <c r="A379" s="32"/>
      <c r="B379" s="52" t="s">
        <v>857</v>
      </c>
      <c r="C379" s="88"/>
      <c r="D379" s="88"/>
      <c r="E379" s="88"/>
      <c r="F379" s="9" t="s">
        <v>127</v>
      </c>
      <c r="G379" s="9" t="s">
        <v>1</v>
      </c>
      <c r="H379" s="9" t="s">
        <v>496</v>
      </c>
      <c r="I379" s="9" t="s">
        <v>856</v>
      </c>
      <c r="J379" s="481">
        <f>17.5+15.7+4</f>
        <v>37.200000000000003</v>
      </c>
      <c r="K379" s="481"/>
      <c r="L379" s="481">
        <v>45.2</v>
      </c>
      <c r="M379" s="481">
        <v>45.2</v>
      </c>
      <c r="N379" s="889">
        <v>37.200000000000003</v>
      </c>
      <c r="O379" s="859">
        <v>37.200000000000003</v>
      </c>
      <c r="P379" s="481">
        <v>37.200000000000003</v>
      </c>
    </row>
    <row r="380" spans="1:24" ht="42" hidden="1" customHeight="1" x14ac:dyDescent="0.2">
      <c r="A380" s="32"/>
      <c r="B380" s="52" t="s">
        <v>122</v>
      </c>
      <c r="C380" s="9"/>
      <c r="D380" s="94" t="s">
        <v>69</v>
      </c>
      <c r="E380" s="34" t="s">
        <v>119</v>
      </c>
      <c r="F380" s="94" t="s">
        <v>71</v>
      </c>
      <c r="G380" s="94" t="s">
        <v>71</v>
      </c>
      <c r="H380" s="94"/>
      <c r="I380" s="34"/>
      <c r="J380" s="484">
        <f>J381</f>
        <v>0</v>
      </c>
      <c r="K380" s="484"/>
      <c r="L380" s="484">
        <f t="shared" ref="L380:P383" si="39">L381</f>
        <v>99.305000000000007</v>
      </c>
      <c r="M380" s="484">
        <f t="shared" si="39"/>
        <v>99.305000000000007</v>
      </c>
      <c r="N380" s="885">
        <f t="shared" si="39"/>
        <v>0</v>
      </c>
      <c r="O380" s="817">
        <f t="shared" si="39"/>
        <v>0</v>
      </c>
      <c r="P380" s="484">
        <f t="shared" si="39"/>
        <v>0</v>
      </c>
    </row>
    <row r="381" spans="1:24" ht="38.25" hidden="1" x14ac:dyDescent="0.2">
      <c r="A381" s="32"/>
      <c r="B381" s="52" t="s">
        <v>126</v>
      </c>
      <c r="C381" s="9"/>
      <c r="D381" s="94" t="s">
        <v>69</v>
      </c>
      <c r="E381" s="94" t="s">
        <v>119</v>
      </c>
      <c r="F381" s="34" t="s">
        <v>125</v>
      </c>
      <c r="G381" s="79"/>
      <c r="H381" s="79"/>
      <c r="I381" s="94"/>
      <c r="J381" s="484">
        <f>J382</f>
        <v>0</v>
      </c>
      <c r="K381" s="484"/>
      <c r="L381" s="484">
        <f t="shared" si="39"/>
        <v>99.305000000000007</v>
      </c>
      <c r="M381" s="484">
        <f t="shared" si="39"/>
        <v>99.305000000000007</v>
      </c>
      <c r="N381" s="885">
        <f t="shared" si="39"/>
        <v>0</v>
      </c>
      <c r="O381" s="817">
        <f t="shared" si="39"/>
        <v>0</v>
      </c>
      <c r="P381" s="484">
        <f t="shared" si="39"/>
        <v>0</v>
      </c>
    </row>
    <row r="382" spans="1:24" ht="68.45" hidden="1" customHeight="1" x14ac:dyDescent="0.2">
      <c r="A382" s="32"/>
      <c r="B382" s="105" t="s">
        <v>795</v>
      </c>
      <c r="C382" s="9"/>
      <c r="D382" s="88" t="s">
        <v>69</v>
      </c>
      <c r="E382" s="88" t="s">
        <v>119</v>
      </c>
      <c r="F382" s="34" t="s">
        <v>121</v>
      </c>
      <c r="G382" s="9"/>
      <c r="H382" s="9"/>
      <c r="I382" s="88"/>
      <c r="J382" s="481">
        <f>J383</f>
        <v>0</v>
      </c>
      <c r="K382" s="481"/>
      <c r="L382" s="481">
        <f t="shared" si="39"/>
        <v>99.305000000000007</v>
      </c>
      <c r="M382" s="481">
        <f t="shared" si="39"/>
        <v>99.305000000000007</v>
      </c>
      <c r="N382" s="889">
        <f t="shared" si="39"/>
        <v>0</v>
      </c>
      <c r="O382" s="859">
        <f t="shared" si="39"/>
        <v>0</v>
      </c>
      <c r="P382" s="481">
        <f t="shared" si="39"/>
        <v>0</v>
      </c>
    </row>
    <row r="383" spans="1:24" ht="13.9" hidden="1" customHeight="1" x14ac:dyDescent="0.2">
      <c r="A383" s="32"/>
      <c r="B383" s="86" t="s">
        <v>123</v>
      </c>
      <c r="C383" s="9"/>
      <c r="D383" s="88" t="s">
        <v>69</v>
      </c>
      <c r="E383" s="88" t="s">
        <v>119</v>
      </c>
      <c r="F383" s="9" t="s">
        <v>121</v>
      </c>
      <c r="G383" s="9" t="s">
        <v>120</v>
      </c>
      <c r="H383" s="9"/>
      <c r="I383" s="88"/>
      <c r="J383" s="481">
        <f>J384</f>
        <v>0</v>
      </c>
      <c r="K383" s="481"/>
      <c r="L383" s="481">
        <v>99.305000000000007</v>
      </c>
      <c r="M383" s="481">
        <v>99.305000000000007</v>
      </c>
      <c r="N383" s="889">
        <f t="shared" si="39"/>
        <v>0</v>
      </c>
      <c r="O383" s="859">
        <f t="shared" si="39"/>
        <v>0</v>
      </c>
      <c r="P383" s="481">
        <f t="shared" si="39"/>
        <v>0</v>
      </c>
    </row>
    <row r="384" spans="1:24" ht="28.15" hidden="1" customHeight="1" x14ac:dyDescent="0.2">
      <c r="A384" s="32"/>
      <c r="B384" s="82" t="s">
        <v>122</v>
      </c>
      <c r="C384" s="9"/>
      <c r="D384" s="88"/>
      <c r="E384" s="88"/>
      <c r="F384" s="9" t="s">
        <v>121</v>
      </c>
      <c r="G384" s="9" t="s">
        <v>120</v>
      </c>
      <c r="H384" s="9"/>
      <c r="I384" s="88" t="s">
        <v>119</v>
      </c>
      <c r="J384" s="481"/>
      <c r="K384" s="481"/>
      <c r="L384" s="481">
        <v>99.305000000000007</v>
      </c>
      <c r="M384" s="481">
        <v>99.305000000000007</v>
      </c>
      <c r="N384" s="889"/>
      <c r="O384" s="859"/>
      <c r="P384" s="481"/>
    </row>
    <row r="385" spans="1:17" ht="54.6" customHeight="1" x14ac:dyDescent="0.2">
      <c r="A385" s="32"/>
      <c r="B385" s="506" t="s">
        <v>118</v>
      </c>
      <c r="C385" s="9"/>
      <c r="D385" s="88"/>
      <c r="E385" s="88"/>
      <c r="F385" s="34" t="s">
        <v>117</v>
      </c>
      <c r="G385" s="9"/>
      <c r="H385" s="9"/>
      <c r="I385" s="88"/>
      <c r="J385" s="481"/>
      <c r="K385" s="481"/>
      <c r="L385" s="481"/>
      <c r="M385" s="481"/>
      <c r="N385" s="889">
        <f>N386</f>
        <v>577.83100000000002</v>
      </c>
      <c r="O385" s="859">
        <f t="shared" ref="O385:P388" si="40">O386</f>
        <v>659.56200000000001</v>
      </c>
      <c r="P385" s="481">
        <f t="shared" si="40"/>
        <v>725.51900000000001</v>
      </c>
    </row>
    <row r="386" spans="1:17" ht="28.15" customHeight="1" x14ac:dyDescent="0.2">
      <c r="A386" s="32"/>
      <c r="B386" s="506" t="s">
        <v>109</v>
      </c>
      <c r="C386" s="9"/>
      <c r="D386" s="88"/>
      <c r="E386" s="88"/>
      <c r="F386" s="9" t="s">
        <v>116</v>
      </c>
      <c r="G386" s="9"/>
      <c r="H386" s="9"/>
      <c r="I386" s="88"/>
      <c r="J386" s="481"/>
      <c r="K386" s="481"/>
      <c r="L386" s="481"/>
      <c r="M386" s="481"/>
      <c r="N386" s="889">
        <f>N387</f>
        <v>577.83100000000002</v>
      </c>
      <c r="O386" s="859">
        <f t="shared" si="40"/>
        <v>659.56200000000001</v>
      </c>
      <c r="P386" s="481">
        <f t="shared" si="40"/>
        <v>725.51900000000001</v>
      </c>
    </row>
    <row r="387" spans="1:17" ht="28.15" customHeight="1" x14ac:dyDescent="0.2">
      <c r="A387" s="32"/>
      <c r="B387" s="518" t="s">
        <v>115</v>
      </c>
      <c r="C387" s="9"/>
      <c r="D387" s="88"/>
      <c r="E387" s="88"/>
      <c r="F387" s="9" t="s">
        <v>113</v>
      </c>
      <c r="G387" s="9"/>
      <c r="H387" s="9"/>
      <c r="I387" s="88"/>
      <c r="J387" s="481"/>
      <c r="K387" s="481"/>
      <c r="L387" s="481"/>
      <c r="M387" s="481"/>
      <c r="N387" s="889">
        <f>N388</f>
        <v>577.83100000000002</v>
      </c>
      <c r="O387" s="859">
        <f t="shared" si="40"/>
        <v>659.56200000000001</v>
      </c>
      <c r="P387" s="481">
        <f t="shared" si="40"/>
        <v>725.51900000000001</v>
      </c>
    </row>
    <row r="388" spans="1:17" ht="16.149999999999999" customHeight="1" x14ac:dyDescent="0.2">
      <c r="A388" s="32"/>
      <c r="B388" s="16" t="s">
        <v>7</v>
      </c>
      <c r="C388" s="9"/>
      <c r="D388" s="88"/>
      <c r="E388" s="88"/>
      <c r="F388" s="9" t="s">
        <v>113</v>
      </c>
      <c r="G388" s="9" t="s">
        <v>5</v>
      </c>
      <c r="H388" s="9"/>
      <c r="I388" s="88"/>
      <c r="J388" s="481"/>
      <c r="K388" s="481"/>
      <c r="L388" s="481"/>
      <c r="M388" s="481"/>
      <c r="N388" s="889">
        <f>N389</f>
        <v>577.83100000000002</v>
      </c>
      <c r="O388" s="859">
        <f t="shared" si="40"/>
        <v>659.56200000000001</v>
      </c>
      <c r="P388" s="481">
        <f t="shared" si="40"/>
        <v>725.51900000000001</v>
      </c>
    </row>
    <row r="389" spans="1:17" ht="40.15" customHeight="1" x14ac:dyDescent="0.2">
      <c r="A389" s="32"/>
      <c r="B389" s="95" t="s">
        <v>114</v>
      </c>
      <c r="C389" s="9"/>
      <c r="D389" s="88"/>
      <c r="E389" s="88"/>
      <c r="F389" s="9" t="s">
        <v>113</v>
      </c>
      <c r="G389" s="9" t="s">
        <v>5</v>
      </c>
      <c r="H389" s="9" t="s">
        <v>457</v>
      </c>
      <c r="I389" s="9" t="s">
        <v>496</v>
      </c>
      <c r="J389" s="481"/>
      <c r="K389" s="481"/>
      <c r="L389" s="481"/>
      <c r="M389" s="481"/>
      <c r="N389" s="889">
        <v>577.83100000000002</v>
      </c>
      <c r="O389" s="859">
        <v>659.56200000000001</v>
      </c>
      <c r="P389" s="481">
        <v>725.51900000000001</v>
      </c>
    </row>
    <row r="390" spans="1:17" ht="51" x14ac:dyDescent="0.2">
      <c r="A390" s="32"/>
      <c r="B390" s="506" t="s">
        <v>111</v>
      </c>
      <c r="C390" s="88"/>
      <c r="D390" s="88"/>
      <c r="E390" s="88"/>
      <c r="F390" s="34" t="s">
        <v>110</v>
      </c>
      <c r="G390" s="88"/>
      <c r="H390" s="88"/>
      <c r="I390" s="88"/>
      <c r="J390" s="483">
        <f>J391</f>
        <v>1183.2429999999999</v>
      </c>
      <c r="K390" s="480"/>
      <c r="L390" s="480"/>
      <c r="M390" s="482"/>
      <c r="N390" s="895">
        <f t="shared" ref="N390:P393" si="41">N391</f>
        <v>1450.963</v>
      </c>
      <c r="O390" s="864">
        <f t="shared" si="41"/>
        <v>1627.663</v>
      </c>
      <c r="P390" s="483">
        <f t="shared" si="41"/>
        <v>1782.7329999999999</v>
      </c>
    </row>
    <row r="391" spans="1:17" ht="21" customHeight="1" x14ac:dyDescent="0.2">
      <c r="A391" s="32"/>
      <c r="B391" s="506" t="s">
        <v>109</v>
      </c>
      <c r="C391" s="88"/>
      <c r="D391" s="88"/>
      <c r="E391" s="88"/>
      <c r="F391" s="9" t="s">
        <v>108</v>
      </c>
      <c r="G391" s="88"/>
      <c r="H391" s="88"/>
      <c r="I391" s="88"/>
      <c r="J391" s="480">
        <f>J392</f>
        <v>1183.2429999999999</v>
      </c>
      <c r="K391" s="480"/>
      <c r="L391" s="480"/>
      <c r="M391" s="482"/>
      <c r="N391" s="882">
        <f t="shared" si="41"/>
        <v>1450.963</v>
      </c>
      <c r="O391" s="855">
        <f t="shared" si="41"/>
        <v>1627.663</v>
      </c>
      <c r="P391" s="480">
        <f t="shared" si="41"/>
        <v>1782.7329999999999</v>
      </c>
    </row>
    <row r="392" spans="1:17" ht="38.25" x14ac:dyDescent="0.2">
      <c r="A392" s="32"/>
      <c r="B392" s="49" t="s">
        <v>107</v>
      </c>
      <c r="C392" s="88" t="s">
        <v>106</v>
      </c>
      <c r="D392" s="88" t="s">
        <v>69</v>
      </c>
      <c r="E392" s="88" t="s">
        <v>103</v>
      </c>
      <c r="F392" s="9" t="s">
        <v>104</v>
      </c>
      <c r="G392" s="9"/>
      <c r="H392" s="9"/>
      <c r="I392" s="88"/>
      <c r="J392" s="479">
        <f>J393</f>
        <v>1183.2429999999999</v>
      </c>
      <c r="K392" s="478"/>
      <c r="L392" s="478">
        <f>L393</f>
        <v>1223.8879999999999</v>
      </c>
      <c r="M392" s="477">
        <f>M393</f>
        <v>1309.56</v>
      </c>
      <c r="N392" s="890">
        <f t="shared" si="41"/>
        <v>1450.963</v>
      </c>
      <c r="O392" s="860">
        <f t="shared" si="41"/>
        <v>1627.663</v>
      </c>
      <c r="P392" s="479">
        <f t="shared" si="41"/>
        <v>1782.7329999999999</v>
      </c>
    </row>
    <row r="393" spans="1:17" x14ac:dyDescent="0.2">
      <c r="A393" s="32"/>
      <c r="B393" s="16" t="s">
        <v>7</v>
      </c>
      <c r="C393" s="88"/>
      <c r="D393" s="88" t="s">
        <v>69</v>
      </c>
      <c r="E393" s="88" t="s">
        <v>103</v>
      </c>
      <c r="F393" s="9" t="s">
        <v>104</v>
      </c>
      <c r="G393" s="88">
        <v>120</v>
      </c>
      <c r="H393" s="88"/>
      <c r="I393" s="88"/>
      <c r="J393" s="479">
        <f>J394</f>
        <v>1183.2429999999999</v>
      </c>
      <c r="K393" s="479"/>
      <c r="L393" s="480">
        <v>1223.8879999999999</v>
      </c>
      <c r="M393" s="480">
        <v>1309.56</v>
      </c>
      <c r="N393" s="890">
        <f t="shared" si="41"/>
        <v>1450.963</v>
      </c>
      <c r="O393" s="860">
        <f t="shared" si="41"/>
        <v>1627.663</v>
      </c>
      <c r="P393" s="479">
        <f t="shared" si="41"/>
        <v>1782.7329999999999</v>
      </c>
    </row>
    <row r="394" spans="1:17" ht="38.25" x14ac:dyDescent="0.2">
      <c r="A394" s="32"/>
      <c r="B394" s="100" t="s">
        <v>105</v>
      </c>
      <c r="C394" s="88"/>
      <c r="D394" s="88"/>
      <c r="E394" s="88"/>
      <c r="F394" s="9" t="s">
        <v>104</v>
      </c>
      <c r="G394" s="88">
        <v>120</v>
      </c>
      <c r="H394" s="9" t="s">
        <v>457</v>
      </c>
      <c r="I394" s="33" t="s">
        <v>453</v>
      </c>
      <c r="J394" s="479">
        <f>946.688+236.555</f>
        <v>1183.2429999999999</v>
      </c>
      <c r="K394" s="479"/>
      <c r="L394" s="480">
        <v>1223.8879999999999</v>
      </c>
      <c r="M394" s="480">
        <v>1309.56</v>
      </c>
      <c r="N394" s="890">
        <v>1450.963</v>
      </c>
      <c r="O394" s="860">
        <v>1627.663</v>
      </c>
      <c r="P394" s="479">
        <v>1782.7329999999999</v>
      </c>
    </row>
    <row r="395" spans="1:17" ht="25.5" x14ac:dyDescent="0.2">
      <c r="A395" s="91">
        <v>10</v>
      </c>
      <c r="B395" s="52" t="s">
        <v>102</v>
      </c>
      <c r="C395" s="34"/>
      <c r="D395" s="34" t="s">
        <v>69</v>
      </c>
      <c r="E395" s="34" t="s">
        <v>90</v>
      </c>
      <c r="F395" s="34" t="s">
        <v>101</v>
      </c>
      <c r="G395" s="34"/>
      <c r="H395" s="34"/>
      <c r="I395" s="34"/>
      <c r="J395" s="484">
        <f>J397</f>
        <v>213.2</v>
      </c>
      <c r="K395" s="484"/>
      <c r="L395" s="484">
        <f>L398</f>
        <v>108</v>
      </c>
      <c r="M395" s="484">
        <f>M398</f>
        <v>108</v>
      </c>
      <c r="N395" s="885">
        <f t="shared" ref="N395:P396" si="42">N396</f>
        <v>852.93499999999995</v>
      </c>
      <c r="O395" s="817">
        <f t="shared" si="42"/>
        <v>213.5</v>
      </c>
      <c r="P395" s="484">
        <f t="shared" si="42"/>
        <v>213.5</v>
      </c>
    </row>
    <row r="396" spans="1:17" x14ac:dyDescent="0.2">
      <c r="A396" s="91"/>
      <c r="B396" s="49" t="s">
        <v>83</v>
      </c>
      <c r="C396" s="34"/>
      <c r="D396" s="34"/>
      <c r="E396" s="34"/>
      <c r="F396" s="9" t="s">
        <v>100</v>
      </c>
      <c r="G396" s="34"/>
      <c r="H396" s="34"/>
      <c r="I396" s="34"/>
      <c r="J396" s="484"/>
      <c r="K396" s="484"/>
      <c r="L396" s="484"/>
      <c r="M396" s="484"/>
      <c r="N396" s="884">
        <f t="shared" si="42"/>
        <v>852.93499999999995</v>
      </c>
      <c r="O396" s="488">
        <f t="shared" si="42"/>
        <v>213.5</v>
      </c>
      <c r="P396" s="482">
        <f t="shared" si="42"/>
        <v>213.5</v>
      </c>
    </row>
    <row r="397" spans="1:17" x14ac:dyDescent="0.2">
      <c r="A397" s="91"/>
      <c r="B397" s="49" t="s">
        <v>83</v>
      </c>
      <c r="C397" s="34"/>
      <c r="D397" s="34"/>
      <c r="E397" s="34"/>
      <c r="F397" s="9" t="s">
        <v>99</v>
      </c>
      <c r="G397" s="34"/>
      <c r="H397" s="34"/>
      <c r="I397" s="34"/>
      <c r="J397" s="482">
        <f>J400+J406</f>
        <v>213.2</v>
      </c>
      <c r="K397" s="484"/>
      <c r="L397" s="484"/>
      <c r="M397" s="484"/>
      <c r="N397" s="884">
        <f>N400+N406+N404</f>
        <v>852.93499999999995</v>
      </c>
      <c r="O397" s="488">
        <f>O400+O406</f>
        <v>213.5</v>
      </c>
      <c r="P397" s="482">
        <f>P400+P406</f>
        <v>213.5</v>
      </c>
    </row>
    <row r="398" spans="1:17" x14ac:dyDescent="0.2">
      <c r="A398" s="32"/>
      <c r="B398" s="49" t="s">
        <v>98</v>
      </c>
      <c r="C398" s="34"/>
      <c r="D398" s="9" t="s">
        <v>69</v>
      </c>
      <c r="E398" s="9" t="s">
        <v>90</v>
      </c>
      <c r="F398" s="9" t="s">
        <v>92</v>
      </c>
      <c r="G398" s="34"/>
      <c r="H398" s="34"/>
      <c r="I398" s="9"/>
      <c r="J398" s="482">
        <f>J399</f>
        <v>198.2</v>
      </c>
      <c r="K398" s="482"/>
      <c r="L398" s="482">
        <f>L399+L405</f>
        <v>108</v>
      </c>
      <c r="M398" s="482">
        <f>M399+M405</f>
        <v>108</v>
      </c>
      <c r="N398" s="884">
        <f t="shared" ref="N398:P399" si="43">N399</f>
        <v>652.93499999999995</v>
      </c>
      <c r="O398" s="488">
        <f t="shared" si="43"/>
        <v>178.5</v>
      </c>
      <c r="P398" s="482">
        <f t="shared" si="43"/>
        <v>178.5</v>
      </c>
    </row>
    <row r="399" spans="1:17" ht="25.5" x14ac:dyDescent="0.2">
      <c r="A399" s="32"/>
      <c r="B399" s="15" t="s">
        <v>4</v>
      </c>
      <c r="C399" s="34"/>
      <c r="D399" s="9" t="s">
        <v>69</v>
      </c>
      <c r="E399" s="9" t="s">
        <v>90</v>
      </c>
      <c r="F399" s="9" t="s">
        <v>92</v>
      </c>
      <c r="G399" s="9" t="s">
        <v>1</v>
      </c>
      <c r="H399" s="9"/>
      <c r="I399" s="9"/>
      <c r="J399" s="482">
        <f>J400</f>
        <v>198.2</v>
      </c>
      <c r="K399" s="482"/>
      <c r="L399" s="482">
        <v>105</v>
      </c>
      <c r="M399" s="482">
        <v>105</v>
      </c>
      <c r="N399" s="884">
        <f t="shared" si="43"/>
        <v>652.93499999999995</v>
      </c>
      <c r="O399" s="488">
        <f t="shared" si="43"/>
        <v>178.5</v>
      </c>
      <c r="P399" s="482">
        <f t="shared" si="43"/>
        <v>178.5</v>
      </c>
    </row>
    <row r="400" spans="1:17" x14ac:dyDescent="0.2">
      <c r="A400" s="32"/>
      <c r="B400" s="52" t="s">
        <v>93</v>
      </c>
      <c r="C400" s="34"/>
      <c r="D400" s="9"/>
      <c r="E400" s="9"/>
      <c r="F400" s="9" t="s">
        <v>92</v>
      </c>
      <c r="G400" s="9" t="s">
        <v>1</v>
      </c>
      <c r="H400" s="9" t="s">
        <v>457</v>
      </c>
      <c r="I400" s="9" t="s">
        <v>574</v>
      </c>
      <c r="J400" s="482">
        <v>198.2</v>
      </c>
      <c r="K400" s="482"/>
      <c r="L400" s="482">
        <v>105</v>
      </c>
      <c r="M400" s="482">
        <v>105</v>
      </c>
      <c r="N400" s="884">
        <f>260-0.008+276.674+116.269</f>
        <v>652.93499999999995</v>
      </c>
      <c r="O400" s="488">
        <v>178.5</v>
      </c>
      <c r="P400" s="482">
        <v>178.5</v>
      </c>
      <c r="Q400" s="1024">
        <f>276674+116269</f>
        <v>392943</v>
      </c>
    </row>
    <row r="401" spans="1:24" hidden="1" x14ac:dyDescent="0.2">
      <c r="A401" s="32"/>
      <c r="B401" s="99" t="s">
        <v>97</v>
      </c>
      <c r="C401" s="34"/>
      <c r="D401" s="9" t="s">
        <v>69</v>
      </c>
      <c r="E401" s="9" t="s">
        <v>90</v>
      </c>
      <c r="F401" s="9" t="s">
        <v>96</v>
      </c>
      <c r="G401" s="9" t="s">
        <v>95</v>
      </c>
      <c r="H401" s="9"/>
      <c r="I401" s="482"/>
      <c r="J401" s="482">
        <f>J402</f>
        <v>0</v>
      </c>
      <c r="K401" s="482"/>
      <c r="L401" s="482"/>
      <c r="M401" s="2"/>
      <c r="N401" s="884">
        <f>N402</f>
        <v>0</v>
      </c>
      <c r="O401" s="488">
        <f>O402</f>
        <v>0</v>
      </c>
      <c r="P401" s="482">
        <f>P402</f>
        <v>0</v>
      </c>
      <c r="Q401" s="524"/>
    </row>
    <row r="402" spans="1:24" hidden="1" x14ac:dyDescent="0.2">
      <c r="A402" s="32"/>
      <c r="B402" s="52" t="s">
        <v>93</v>
      </c>
      <c r="C402" s="34"/>
      <c r="D402" s="9"/>
      <c r="E402" s="9"/>
      <c r="F402" s="9" t="s">
        <v>96</v>
      </c>
      <c r="G402" s="9" t="s">
        <v>95</v>
      </c>
      <c r="H402" s="9"/>
      <c r="I402" s="9" t="s">
        <v>90</v>
      </c>
      <c r="J402" s="482"/>
      <c r="K402" s="482"/>
      <c r="L402" s="482"/>
      <c r="M402" s="482"/>
      <c r="N402" s="884"/>
      <c r="O402" s="488"/>
      <c r="P402" s="482"/>
    </row>
    <row r="403" spans="1:24" x14ac:dyDescent="0.2">
      <c r="A403" s="32"/>
      <c r="B403" s="86" t="s">
        <v>97</v>
      </c>
      <c r="C403" s="34"/>
      <c r="D403" s="9" t="s">
        <v>69</v>
      </c>
      <c r="E403" s="9" t="s">
        <v>90</v>
      </c>
      <c r="F403" s="9" t="s">
        <v>92</v>
      </c>
      <c r="G403" s="9" t="s">
        <v>95</v>
      </c>
      <c r="H403" s="9"/>
      <c r="I403" s="9"/>
      <c r="J403" s="482">
        <f>J404</f>
        <v>15</v>
      </c>
      <c r="K403" s="482"/>
      <c r="L403" s="482">
        <v>3</v>
      </c>
      <c r="M403" s="482">
        <v>3</v>
      </c>
      <c r="N403" s="884">
        <f>N404</f>
        <v>75.346999999999994</v>
      </c>
      <c r="O403" s="488"/>
      <c r="P403" s="482"/>
    </row>
    <row r="404" spans="1:24" x14ac:dyDescent="0.2">
      <c r="A404" s="32"/>
      <c r="B404" s="52" t="s">
        <v>93</v>
      </c>
      <c r="C404" s="34"/>
      <c r="D404" s="9"/>
      <c r="E404" s="9"/>
      <c r="F404" s="9" t="s">
        <v>92</v>
      </c>
      <c r="G404" s="9" t="s">
        <v>95</v>
      </c>
      <c r="H404" s="9" t="s">
        <v>457</v>
      </c>
      <c r="I404" s="9" t="s">
        <v>574</v>
      </c>
      <c r="J404" s="482">
        <f>13+2</f>
        <v>15</v>
      </c>
      <c r="K404" s="482"/>
      <c r="L404" s="482">
        <v>3</v>
      </c>
      <c r="M404" s="482">
        <v>3</v>
      </c>
      <c r="N404" s="884">
        <v>75.346999999999994</v>
      </c>
      <c r="O404" s="488"/>
      <c r="P404" s="482"/>
      <c r="Q404" s="1024">
        <v>75347</v>
      </c>
    </row>
    <row r="405" spans="1:24" x14ac:dyDescent="0.2">
      <c r="A405" s="32"/>
      <c r="B405" s="86" t="s">
        <v>94</v>
      </c>
      <c r="C405" s="34"/>
      <c r="D405" s="9" t="s">
        <v>69</v>
      </c>
      <c r="E405" s="9" t="s">
        <v>90</v>
      </c>
      <c r="F405" s="9" t="s">
        <v>92</v>
      </c>
      <c r="G405" s="9" t="s">
        <v>91</v>
      </c>
      <c r="H405" s="9"/>
      <c r="I405" s="9"/>
      <c r="J405" s="482">
        <f>J406</f>
        <v>15</v>
      </c>
      <c r="K405" s="482"/>
      <c r="L405" s="482">
        <v>3</v>
      </c>
      <c r="M405" s="482">
        <v>3</v>
      </c>
      <c r="N405" s="884">
        <f>N406</f>
        <v>124.65300000000001</v>
      </c>
      <c r="O405" s="488">
        <f>O406</f>
        <v>35</v>
      </c>
      <c r="P405" s="482">
        <f>P406</f>
        <v>35</v>
      </c>
    </row>
    <row r="406" spans="1:24" x14ac:dyDescent="0.2">
      <c r="A406" s="32"/>
      <c r="B406" s="52" t="s">
        <v>93</v>
      </c>
      <c r="C406" s="34"/>
      <c r="D406" s="9"/>
      <c r="E406" s="9"/>
      <c r="F406" s="9" t="s">
        <v>92</v>
      </c>
      <c r="G406" s="9" t="s">
        <v>91</v>
      </c>
      <c r="H406" s="9" t="s">
        <v>457</v>
      </c>
      <c r="I406" s="9" t="s">
        <v>574</v>
      </c>
      <c r="J406" s="482">
        <f>13+2</f>
        <v>15</v>
      </c>
      <c r="K406" s="482"/>
      <c r="L406" s="482">
        <v>3</v>
      </c>
      <c r="M406" s="482">
        <v>3</v>
      </c>
      <c r="N406" s="884">
        <f>200-75.347</f>
        <v>124.65300000000001</v>
      </c>
      <c r="O406" s="488">
        <v>35</v>
      </c>
      <c r="P406" s="482">
        <v>35</v>
      </c>
      <c r="R406" s="1024">
        <v>75347</v>
      </c>
    </row>
    <row r="407" spans="1:24" s="83" customFormat="1" ht="38.25" x14ac:dyDescent="0.2">
      <c r="A407" s="91">
        <v>11</v>
      </c>
      <c r="B407" s="52" t="s">
        <v>25</v>
      </c>
      <c r="C407" s="9"/>
      <c r="D407" s="94" t="s">
        <v>69</v>
      </c>
      <c r="E407" s="34" t="s">
        <v>66</v>
      </c>
      <c r="F407" s="94" t="s">
        <v>89</v>
      </c>
      <c r="G407" s="94"/>
      <c r="H407" s="94"/>
      <c r="I407" s="34"/>
      <c r="J407" s="491">
        <f>J422+J434+J437+J452+J456+J478+J481+J492+J417+J464+J431+J419+J469+J472+J408+J427+J428+J500</f>
        <v>32462.342000000001</v>
      </c>
      <c r="K407" s="480"/>
      <c r="L407" s="483">
        <f>L422+L434+L437+L452+L456+L478+L481+L503+L417+L464</f>
        <v>13168.182999999999</v>
      </c>
      <c r="M407" s="483">
        <f>M422+M434+M437+M452+M456+M478+M481+M503+M417+M464</f>
        <v>13168.182999999999</v>
      </c>
      <c r="N407" s="1028">
        <f>N418+N424+N442+N445+N448+N451+N454+N463+N465+N477+N480+N491+N499+N502+N505+N507+N508+N415</f>
        <v>16489.404000000002</v>
      </c>
      <c r="O407" s="870">
        <f>O418+O424+O454+O463+O465+O468+O480+O494+O496+O502</f>
        <v>4416.915</v>
      </c>
      <c r="P407" s="491">
        <f>P418+P424+P454+P463+P465+P468+P480+P494+P496+P502</f>
        <v>4792.1499999999996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ht="25.5" hidden="1" x14ac:dyDescent="0.2">
      <c r="A408" s="91"/>
      <c r="B408" s="95" t="s">
        <v>88</v>
      </c>
      <c r="C408" s="9"/>
      <c r="D408" s="94"/>
      <c r="E408" s="34"/>
      <c r="F408" s="34" t="s">
        <v>86</v>
      </c>
      <c r="G408" s="94"/>
      <c r="H408" s="94"/>
      <c r="I408" s="34"/>
      <c r="J408" s="479"/>
      <c r="K408" s="480"/>
      <c r="L408" s="483"/>
      <c r="M408" s="483"/>
      <c r="N408" s="1029"/>
      <c r="O408" s="860"/>
      <c r="P408" s="479"/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ht="25.5" hidden="1" x14ac:dyDescent="0.2">
      <c r="A409" s="91"/>
      <c r="B409" s="15" t="s">
        <v>4</v>
      </c>
      <c r="C409" s="9"/>
      <c r="D409" s="94"/>
      <c r="E409" s="34"/>
      <c r="F409" s="9" t="s">
        <v>86</v>
      </c>
      <c r="G409" s="9" t="s">
        <v>1</v>
      </c>
      <c r="H409" s="9"/>
      <c r="I409" s="34"/>
      <c r="J409" s="479"/>
      <c r="K409" s="480"/>
      <c r="L409" s="483"/>
      <c r="M409" s="483"/>
      <c r="N409" s="1029"/>
      <c r="O409" s="860"/>
      <c r="P409" s="479"/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idden="1" x14ac:dyDescent="0.2">
      <c r="A410" s="91"/>
      <c r="B410" s="49" t="s">
        <v>87</v>
      </c>
      <c r="C410" s="9"/>
      <c r="D410" s="94"/>
      <c r="E410" s="34"/>
      <c r="F410" s="9" t="s">
        <v>86</v>
      </c>
      <c r="G410" s="9" t="s">
        <v>1</v>
      </c>
      <c r="H410" s="9"/>
      <c r="I410" s="33" t="s">
        <v>85</v>
      </c>
      <c r="J410" s="479"/>
      <c r="K410" s="480"/>
      <c r="L410" s="483"/>
      <c r="M410" s="483"/>
      <c r="N410" s="1029"/>
      <c r="O410" s="860"/>
      <c r="P410" s="479"/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x14ac:dyDescent="0.2">
      <c r="A411" s="91"/>
      <c r="B411" s="49" t="s">
        <v>83</v>
      </c>
      <c r="C411" s="9"/>
      <c r="D411" s="94"/>
      <c r="E411" s="34"/>
      <c r="F411" s="88" t="s">
        <v>84</v>
      </c>
      <c r="G411" s="9"/>
      <c r="H411" s="9"/>
      <c r="I411" s="33"/>
      <c r="J411" s="479">
        <f>J412</f>
        <v>32462.342000000001</v>
      </c>
      <c r="K411" s="480"/>
      <c r="L411" s="483"/>
      <c r="M411" s="483"/>
      <c r="N411" s="1029">
        <f>N412</f>
        <v>16489.404000000002</v>
      </c>
      <c r="O411" s="860">
        <f>O412</f>
        <v>4416.915</v>
      </c>
      <c r="P411" s="479">
        <f>P412</f>
        <v>4792.1499999999996</v>
      </c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x14ac:dyDescent="0.2">
      <c r="A412" s="91"/>
      <c r="B412" s="49" t="s">
        <v>83</v>
      </c>
      <c r="C412" s="9"/>
      <c r="D412" s="94"/>
      <c r="E412" s="34"/>
      <c r="F412" s="88" t="s">
        <v>82</v>
      </c>
      <c r="G412" s="9"/>
      <c r="H412" s="9"/>
      <c r="I412" s="33"/>
      <c r="J412" s="479">
        <f>J407</f>
        <v>32462.342000000001</v>
      </c>
      <c r="K412" s="480"/>
      <c r="L412" s="483"/>
      <c r="M412" s="483"/>
      <c r="N412" s="1029">
        <f>N407</f>
        <v>16489.404000000002</v>
      </c>
      <c r="O412" s="860">
        <f>O407</f>
        <v>4416.915</v>
      </c>
      <c r="P412" s="479">
        <f>P407</f>
        <v>4792.1499999999996</v>
      </c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t="25.5" x14ac:dyDescent="0.2">
      <c r="A413" s="91"/>
      <c r="B413" s="337" t="s">
        <v>352</v>
      </c>
      <c r="C413" s="9"/>
      <c r="D413" s="94"/>
      <c r="E413" s="34"/>
      <c r="F413" s="94" t="s">
        <v>878</v>
      </c>
      <c r="G413" s="9"/>
      <c r="H413" s="9"/>
      <c r="I413" s="33"/>
      <c r="J413" s="479"/>
      <c r="K413" s="480"/>
      <c r="L413" s="483"/>
      <c r="M413" s="483"/>
      <c r="N413" s="1029">
        <f>N414</f>
        <v>685</v>
      </c>
      <c r="O413" s="860"/>
      <c r="P413" s="479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x14ac:dyDescent="0.2">
      <c r="A414" s="91"/>
      <c r="B414" s="16" t="s">
        <v>16</v>
      </c>
      <c r="C414" s="9"/>
      <c r="D414" s="94"/>
      <c r="E414" s="34"/>
      <c r="F414" s="88" t="s">
        <v>878</v>
      </c>
      <c r="G414" s="9" t="s">
        <v>1</v>
      </c>
      <c r="H414" s="9"/>
      <c r="I414" s="33"/>
      <c r="J414" s="479"/>
      <c r="K414" s="480"/>
      <c r="L414" s="483"/>
      <c r="M414" s="483"/>
      <c r="N414" s="1029">
        <f>N415</f>
        <v>685</v>
      </c>
      <c r="O414" s="860"/>
      <c r="P414" s="479"/>
      <c r="Q414" s="84"/>
      <c r="R414" s="84"/>
      <c r="S414" s="84"/>
      <c r="T414" s="84"/>
      <c r="U414" s="84"/>
      <c r="V414" s="84"/>
      <c r="W414" s="84"/>
      <c r="X414" s="84"/>
    </row>
    <row r="415" spans="1:24" s="83" customFormat="1" x14ac:dyDescent="0.2">
      <c r="A415" s="91"/>
      <c r="B415" s="1035" t="s">
        <v>87</v>
      </c>
      <c r="C415" s="9"/>
      <c r="D415" s="94"/>
      <c r="E415" s="34"/>
      <c r="F415" s="88" t="s">
        <v>878</v>
      </c>
      <c r="G415" s="9" t="s">
        <v>1</v>
      </c>
      <c r="H415" s="9" t="s">
        <v>454</v>
      </c>
      <c r="I415" s="33" t="s">
        <v>457</v>
      </c>
      <c r="J415" s="479"/>
      <c r="K415" s="480"/>
      <c r="L415" s="483"/>
      <c r="M415" s="483"/>
      <c r="N415" s="1029">
        <v>685</v>
      </c>
      <c r="O415" s="860"/>
      <c r="P415" s="479"/>
      <c r="Q415" s="1032">
        <v>685000</v>
      </c>
      <c r="R415" s="84"/>
      <c r="S415" s="84"/>
      <c r="T415" s="84"/>
      <c r="U415" s="84"/>
      <c r="V415" s="84"/>
      <c r="W415" s="84"/>
      <c r="X415" s="84"/>
    </row>
    <row r="416" spans="1:24" s="83" customFormat="1" x14ac:dyDescent="0.2">
      <c r="A416" s="91"/>
      <c r="B416" s="525" t="s">
        <v>81</v>
      </c>
      <c r="C416" s="9"/>
      <c r="D416" s="94"/>
      <c r="E416" s="34"/>
      <c r="F416" s="79" t="s">
        <v>78</v>
      </c>
      <c r="G416" s="9"/>
      <c r="H416" s="9"/>
      <c r="I416" s="33"/>
      <c r="J416" s="479">
        <f>J417</f>
        <v>48</v>
      </c>
      <c r="K416" s="480"/>
      <c r="L416" s="483"/>
      <c r="M416" s="483"/>
      <c r="N416" s="883">
        <f t="shared" ref="N416:P417" si="44">N417</f>
        <v>490.9</v>
      </c>
      <c r="O416" s="856">
        <f t="shared" si="44"/>
        <v>531.38</v>
      </c>
      <c r="P416" s="478">
        <f t="shared" si="44"/>
        <v>584.51300000000003</v>
      </c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3.45" customHeight="1" x14ac:dyDescent="0.2">
      <c r="A417" s="91"/>
      <c r="B417" s="82" t="s">
        <v>80</v>
      </c>
      <c r="C417" s="89"/>
      <c r="D417" s="9" t="s">
        <v>44</v>
      </c>
      <c r="E417" s="9" t="s">
        <v>76</v>
      </c>
      <c r="F417" s="77" t="s">
        <v>78</v>
      </c>
      <c r="G417" s="33" t="s">
        <v>77</v>
      </c>
      <c r="H417" s="33"/>
      <c r="I417" s="89"/>
      <c r="J417" s="482">
        <f>J418</f>
        <v>48</v>
      </c>
      <c r="K417" s="482">
        <f>K418</f>
        <v>240.5</v>
      </c>
      <c r="L417" s="482">
        <f>L418</f>
        <v>240.5</v>
      </c>
      <c r="M417" s="482">
        <f>M418</f>
        <v>240.5</v>
      </c>
      <c r="N417" s="884">
        <f t="shared" si="44"/>
        <v>490.9</v>
      </c>
      <c r="O417" s="488">
        <f t="shared" si="44"/>
        <v>531.38</v>
      </c>
      <c r="P417" s="482">
        <f t="shared" si="44"/>
        <v>584.51300000000003</v>
      </c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x14ac:dyDescent="0.2">
      <c r="A418" s="91"/>
      <c r="B418" s="90" t="s">
        <v>79</v>
      </c>
      <c r="C418" s="89"/>
      <c r="D418" s="9" t="s">
        <v>44</v>
      </c>
      <c r="E418" s="9" t="s">
        <v>76</v>
      </c>
      <c r="F418" s="77" t="s">
        <v>78</v>
      </c>
      <c r="G418" s="33" t="s">
        <v>77</v>
      </c>
      <c r="H418" s="33" t="s">
        <v>497</v>
      </c>
      <c r="I418" s="33" t="s">
        <v>457</v>
      </c>
      <c r="J418" s="482">
        <v>48</v>
      </c>
      <c r="K418" s="482">
        <v>240.5</v>
      </c>
      <c r="L418" s="482">
        <v>240.5</v>
      </c>
      <c r="M418" s="482">
        <v>240.5</v>
      </c>
      <c r="N418" s="884">
        <f>462.9+28</f>
        <v>490.9</v>
      </c>
      <c r="O418" s="488">
        <v>531.38</v>
      </c>
      <c r="P418" s="482">
        <v>584.51300000000003</v>
      </c>
      <c r="Q418" s="1032">
        <v>28000</v>
      </c>
      <c r="R418" s="84"/>
      <c r="S418" s="84"/>
      <c r="T418" s="84"/>
      <c r="U418" s="84"/>
      <c r="V418" s="84"/>
      <c r="W418" s="84"/>
      <c r="X418" s="84"/>
    </row>
    <row r="419" spans="1:24" s="83" customFormat="1" ht="38.25" hidden="1" x14ac:dyDescent="0.2">
      <c r="A419" s="91"/>
      <c r="B419" s="49" t="s">
        <v>75</v>
      </c>
      <c r="C419" s="9"/>
      <c r="D419" s="9" t="s">
        <v>15</v>
      </c>
      <c r="E419" s="9" t="s">
        <v>13</v>
      </c>
      <c r="F419" s="34" t="s">
        <v>73</v>
      </c>
      <c r="G419" s="33"/>
      <c r="H419" s="33"/>
      <c r="I419" s="33"/>
      <c r="J419" s="47"/>
      <c r="K419" s="482"/>
      <c r="L419" s="482"/>
      <c r="M419" s="482"/>
      <c r="N419" s="46"/>
      <c r="O419" s="863"/>
      <c r="P419" s="47"/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idden="1" x14ac:dyDescent="0.2">
      <c r="A420" s="91"/>
      <c r="B420" s="58" t="s">
        <v>28</v>
      </c>
      <c r="C420" s="9"/>
      <c r="D420" s="9"/>
      <c r="E420" s="9"/>
      <c r="F420" s="9" t="s">
        <v>73</v>
      </c>
      <c r="G420" s="9" t="s">
        <v>74</v>
      </c>
      <c r="H420" s="9"/>
      <c r="I420" s="33"/>
      <c r="J420" s="47"/>
      <c r="K420" s="482"/>
      <c r="L420" s="482"/>
      <c r="M420" s="482"/>
      <c r="N420" s="46"/>
      <c r="O420" s="863"/>
      <c r="P420" s="47"/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idden="1" x14ac:dyDescent="0.2">
      <c r="A421" s="91"/>
      <c r="B421" s="49" t="s">
        <v>39</v>
      </c>
      <c r="C421" s="9"/>
      <c r="D421" s="9"/>
      <c r="E421" s="9"/>
      <c r="F421" s="9" t="s">
        <v>73</v>
      </c>
      <c r="G421" s="9" t="s">
        <v>26</v>
      </c>
      <c r="H421" s="9"/>
      <c r="I421" s="9" t="s">
        <v>13</v>
      </c>
      <c r="J421" s="47"/>
      <c r="K421" s="482"/>
      <c r="L421" s="482"/>
      <c r="M421" s="482"/>
      <c r="N421" s="46"/>
      <c r="O421" s="863"/>
      <c r="P421" s="47"/>
      <c r="Q421" s="84"/>
      <c r="R421" s="84"/>
      <c r="S421" s="84"/>
      <c r="T421" s="84"/>
      <c r="U421" s="84"/>
      <c r="V421" s="84"/>
      <c r="W421" s="84"/>
      <c r="X421" s="84"/>
    </row>
    <row r="422" spans="1:24" ht="30" customHeight="1" x14ac:dyDescent="0.2">
      <c r="A422" s="32"/>
      <c r="B422" s="49" t="s">
        <v>72</v>
      </c>
      <c r="C422" s="9"/>
      <c r="D422" s="88" t="s">
        <v>69</v>
      </c>
      <c r="E422" s="9" t="s">
        <v>66</v>
      </c>
      <c r="F422" s="34" t="s">
        <v>67</v>
      </c>
      <c r="G422" s="88" t="s">
        <v>71</v>
      </c>
      <c r="H422" s="88"/>
      <c r="I422" s="9"/>
      <c r="J422" s="480">
        <f>J423</f>
        <v>2173</v>
      </c>
      <c r="K422" s="480"/>
      <c r="L422" s="480">
        <f>L423</f>
        <v>2000</v>
      </c>
      <c r="M422" s="480">
        <f>M423</f>
        <v>2000</v>
      </c>
      <c r="N422" s="1027">
        <f>N423</f>
        <v>0.14289999999982683</v>
      </c>
      <c r="O422" s="864">
        <f>O423</f>
        <v>2500.6</v>
      </c>
      <c r="P422" s="483">
        <f>P423</f>
        <v>2701.74</v>
      </c>
    </row>
    <row r="423" spans="1:24" x14ac:dyDescent="0.2">
      <c r="A423" s="32"/>
      <c r="B423" s="16" t="s">
        <v>70</v>
      </c>
      <c r="C423" s="9"/>
      <c r="D423" s="88" t="s">
        <v>69</v>
      </c>
      <c r="E423" s="9" t="s">
        <v>66</v>
      </c>
      <c r="F423" s="9" t="s">
        <v>67</v>
      </c>
      <c r="G423" s="88">
        <v>870</v>
      </c>
      <c r="H423" s="88"/>
      <c r="I423" s="9"/>
      <c r="J423" s="480">
        <f>J424</f>
        <v>2173</v>
      </c>
      <c r="K423" s="480"/>
      <c r="L423" s="480">
        <v>2000</v>
      </c>
      <c r="M423" s="480">
        <v>2000</v>
      </c>
      <c r="N423" s="1026">
        <f>N424</f>
        <v>0.14289999999982683</v>
      </c>
      <c r="O423" s="855">
        <f>O424</f>
        <v>2500.6</v>
      </c>
      <c r="P423" s="480">
        <f>P424</f>
        <v>2701.74</v>
      </c>
    </row>
    <row r="424" spans="1:24" x14ac:dyDescent="0.2">
      <c r="A424" s="32"/>
      <c r="B424" s="86" t="s">
        <v>68</v>
      </c>
      <c r="C424" s="9"/>
      <c r="D424" s="88"/>
      <c r="E424" s="9"/>
      <c r="F424" s="9" t="s">
        <v>67</v>
      </c>
      <c r="G424" s="88">
        <v>870</v>
      </c>
      <c r="H424" s="9" t="s">
        <v>457</v>
      </c>
      <c r="I424" s="9" t="s">
        <v>465</v>
      </c>
      <c r="J424" s="480">
        <f>2175-2</f>
        <v>2173</v>
      </c>
      <c r="K424" s="480"/>
      <c r="L424" s="480">
        <v>2000</v>
      </c>
      <c r="M424" s="480">
        <v>2000</v>
      </c>
      <c r="N424" s="1026">
        <f>2800.1-2799.9571</f>
        <v>0.14289999999982683</v>
      </c>
      <c r="O424" s="855">
        <v>2500.6</v>
      </c>
      <c r="P424" s="480">
        <v>2701.74</v>
      </c>
      <c r="R424" s="1024">
        <v>2799957.1</v>
      </c>
    </row>
    <row r="425" spans="1:24" ht="38.25" hidden="1" x14ac:dyDescent="0.2">
      <c r="A425" s="32"/>
      <c r="B425" s="15" t="s">
        <v>65</v>
      </c>
      <c r="C425" s="9"/>
      <c r="D425" s="88"/>
      <c r="E425" s="9"/>
      <c r="F425" s="34" t="s">
        <v>63</v>
      </c>
      <c r="G425" s="88"/>
      <c r="H425" s="88"/>
      <c r="I425" s="9"/>
      <c r="J425" s="480"/>
      <c r="K425" s="480"/>
      <c r="L425" s="480"/>
      <c r="M425" s="526"/>
      <c r="N425" s="882"/>
      <c r="O425" s="855"/>
      <c r="P425" s="480"/>
    </row>
    <row r="426" spans="1:24" ht="25.5" hidden="1" x14ac:dyDescent="0.2">
      <c r="A426" s="32"/>
      <c r="B426" s="15" t="s">
        <v>4</v>
      </c>
      <c r="C426" s="9"/>
      <c r="D426" s="88"/>
      <c r="E426" s="9"/>
      <c r="F426" s="9" t="s">
        <v>63</v>
      </c>
      <c r="G426" s="9" t="s">
        <v>1</v>
      </c>
      <c r="H426" s="9"/>
      <c r="I426" s="9"/>
      <c r="J426" s="480"/>
      <c r="K426" s="480"/>
      <c r="L426" s="480"/>
      <c r="M426" s="526"/>
      <c r="N426" s="882"/>
      <c r="O426" s="855"/>
      <c r="P426" s="480"/>
    </row>
    <row r="427" spans="1:24" hidden="1" x14ac:dyDescent="0.2">
      <c r="A427" s="32"/>
      <c r="B427" s="49" t="s">
        <v>64</v>
      </c>
      <c r="C427" s="9"/>
      <c r="D427" s="88"/>
      <c r="E427" s="9"/>
      <c r="F427" s="9" t="s">
        <v>63</v>
      </c>
      <c r="G427" s="9" t="s">
        <v>1</v>
      </c>
      <c r="H427" s="9"/>
      <c r="I427" s="9" t="s">
        <v>62</v>
      </c>
      <c r="J427" s="480"/>
      <c r="K427" s="480"/>
      <c r="L427" s="480"/>
      <c r="M427" s="526"/>
      <c r="N427" s="882"/>
      <c r="O427" s="855"/>
      <c r="P427" s="480"/>
    </row>
    <row r="428" spans="1:24" ht="25.5" hidden="1" x14ac:dyDescent="0.2">
      <c r="A428" s="32"/>
      <c r="B428" s="58" t="s">
        <v>29</v>
      </c>
      <c r="C428" s="9"/>
      <c r="D428" s="9" t="s">
        <v>15</v>
      </c>
      <c r="E428" s="9" t="s">
        <v>9</v>
      </c>
      <c r="F428" s="34" t="s">
        <v>27</v>
      </c>
      <c r="G428" s="48"/>
      <c r="H428" s="48"/>
      <c r="I428" s="9"/>
      <c r="J428" s="57">
        <f>J430</f>
        <v>0</v>
      </c>
      <c r="K428" s="480"/>
      <c r="L428" s="480"/>
      <c r="M428" s="526"/>
      <c r="N428" s="56">
        <f>N430</f>
        <v>0</v>
      </c>
      <c r="O428" s="57">
        <f>O430</f>
        <v>0</v>
      </c>
      <c r="P428" s="57">
        <f>P430</f>
        <v>0</v>
      </c>
    </row>
    <row r="429" spans="1:24" hidden="1" x14ac:dyDescent="0.2">
      <c r="A429" s="32"/>
      <c r="B429" s="55" t="s">
        <v>28</v>
      </c>
      <c r="C429" s="9"/>
      <c r="D429" s="9"/>
      <c r="E429" s="9"/>
      <c r="F429" s="9" t="s">
        <v>27</v>
      </c>
      <c r="G429" s="9" t="s">
        <v>26</v>
      </c>
      <c r="H429" s="9"/>
      <c r="I429" s="9"/>
      <c r="J429" s="480"/>
      <c r="K429" s="480"/>
      <c r="L429" s="480"/>
      <c r="M429" s="526"/>
      <c r="N429" s="882"/>
      <c r="O429" s="855"/>
      <c r="P429" s="480"/>
    </row>
    <row r="430" spans="1:24" hidden="1" x14ac:dyDescent="0.2">
      <c r="A430" s="32"/>
      <c r="B430" s="16" t="s">
        <v>11</v>
      </c>
      <c r="C430" s="9"/>
      <c r="D430" s="9" t="s">
        <v>15</v>
      </c>
      <c r="E430" s="9" t="s">
        <v>9</v>
      </c>
      <c r="F430" s="9" t="s">
        <v>27</v>
      </c>
      <c r="G430" s="9" t="s">
        <v>26</v>
      </c>
      <c r="H430" s="9"/>
      <c r="I430" s="9" t="s">
        <v>9</v>
      </c>
      <c r="J430" s="480"/>
      <c r="K430" s="480"/>
      <c r="L430" s="480"/>
      <c r="M430" s="526"/>
      <c r="N430" s="882"/>
      <c r="O430" s="855"/>
      <c r="P430" s="480"/>
    </row>
    <row r="431" spans="1:24" ht="51" hidden="1" x14ac:dyDescent="0.2">
      <c r="A431" s="32"/>
      <c r="B431" s="15" t="s">
        <v>61</v>
      </c>
      <c r="C431" s="9"/>
      <c r="D431" s="88"/>
      <c r="E431" s="9"/>
      <c r="F431" s="34" t="s">
        <v>59</v>
      </c>
      <c r="G431" s="88"/>
      <c r="H431" s="88"/>
      <c r="I431" s="9"/>
      <c r="J431" s="480"/>
      <c r="K431" s="480"/>
      <c r="L431" s="480"/>
      <c r="M431" s="526"/>
      <c r="N431" s="882"/>
      <c r="O431" s="855"/>
      <c r="P431" s="480"/>
    </row>
    <row r="432" spans="1:24" ht="25.5" hidden="1" x14ac:dyDescent="0.2">
      <c r="A432" s="32"/>
      <c r="B432" s="15" t="s">
        <v>4</v>
      </c>
      <c r="C432" s="89"/>
      <c r="D432" s="9" t="s">
        <v>52</v>
      </c>
      <c r="E432" s="9" t="s">
        <v>58</v>
      </c>
      <c r="F432" s="9" t="s">
        <v>59</v>
      </c>
      <c r="G432" s="88">
        <v>240</v>
      </c>
      <c r="H432" s="88"/>
      <c r="I432" s="482"/>
      <c r="J432" s="480"/>
      <c r="K432" s="482"/>
      <c r="L432" s="482"/>
      <c r="M432" s="84"/>
      <c r="N432" s="882"/>
      <c r="O432" s="855"/>
      <c r="P432" s="480"/>
      <c r="Q432" s="526"/>
    </row>
    <row r="433" spans="1:24" hidden="1" x14ac:dyDescent="0.2">
      <c r="A433" s="32"/>
      <c r="B433" s="90" t="s">
        <v>60</v>
      </c>
      <c r="C433" s="89"/>
      <c r="D433" s="9"/>
      <c r="E433" s="9"/>
      <c r="F433" s="9" t="s">
        <v>59</v>
      </c>
      <c r="G433" s="88">
        <v>240</v>
      </c>
      <c r="H433" s="88"/>
      <c r="I433" s="9" t="s">
        <v>58</v>
      </c>
      <c r="J433" s="480"/>
      <c r="K433" s="482"/>
      <c r="L433" s="482"/>
      <c r="M433" s="84"/>
      <c r="N433" s="882"/>
      <c r="O433" s="855"/>
      <c r="P433" s="480"/>
      <c r="Q433" s="526"/>
    </row>
    <row r="434" spans="1:24" s="83" customFormat="1" hidden="1" x14ac:dyDescent="0.2">
      <c r="A434" s="85"/>
      <c r="B434" s="49" t="s">
        <v>57</v>
      </c>
      <c r="C434" s="9"/>
      <c r="D434" s="9" t="s">
        <v>52</v>
      </c>
      <c r="E434" s="9" t="s">
        <v>49</v>
      </c>
      <c r="F434" s="34" t="s">
        <v>56</v>
      </c>
      <c r="G434" s="34"/>
      <c r="H434" s="34"/>
      <c r="I434" s="9"/>
      <c r="J434" s="484">
        <f>J435</f>
        <v>0</v>
      </c>
      <c r="K434" s="484"/>
      <c r="L434" s="484">
        <f>L435</f>
        <v>0</v>
      </c>
      <c r="M434" s="484">
        <f>M435</f>
        <v>0</v>
      </c>
      <c r="N434" s="885">
        <f>N435</f>
        <v>0</v>
      </c>
      <c r="O434" s="817">
        <f>O435</f>
        <v>0</v>
      </c>
      <c r="P434" s="484">
        <f>P435</f>
        <v>0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ht="25.5" hidden="1" x14ac:dyDescent="0.2">
      <c r="A435" s="85"/>
      <c r="B435" s="15" t="s">
        <v>4</v>
      </c>
      <c r="C435" s="9"/>
      <c r="D435" s="9" t="s">
        <v>52</v>
      </c>
      <c r="E435" s="9" t="s">
        <v>49</v>
      </c>
      <c r="F435" s="9" t="s">
        <v>56</v>
      </c>
      <c r="G435" s="9" t="s">
        <v>1</v>
      </c>
      <c r="H435" s="9"/>
      <c r="I435" s="9"/>
      <c r="J435" s="482">
        <f>J436</f>
        <v>0</v>
      </c>
      <c r="K435" s="482"/>
      <c r="L435" s="482"/>
      <c r="M435" s="482"/>
      <c r="N435" s="884">
        <f>N436</f>
        <v>0</v>
      </c>
      <c r="O435" s="488">
        <f>O436</f>
        <v>0</v>
      </c>
      <c r="P435" s="482">
        <f>P436</f>
        <v>0</v>
      </c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idden="1" x14ac:dyDescent="0.2">
      <c r="A436" s="85"/>
      <c r="B436" s="86" t="s">
        <v>51</v>
      </c>
      <c r="C436" s="9"/>
      <c r="D436" s="9"/>
      <c r="E436" s="9"/>
      <c r="F436" s="9" t="s">
        <v>56</v>
      </c>
      <c r="G436" s="9" t="s">
        <v>1</v>
      </c>
      <c r="H436" s="9"/>
      <c r="I436" s="9" t="s">
        <v>49</v>
      </c>
      <c r="J436" s="482"/>
      <c r="K436" s="482"/>
      <c r="L436" s="482"/>
      <c r="M436" s="482"/>
      <c r="N436" s="884"/>
      <c r="O436" s="488"/>
      <c r="P436" s="482"/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idden="1" x14ac:dyDescent="0.2">
      <c r="A437" s="85"/>
      <c r="B437" s="49" t="s">
        <v>55</v>
      </c>
      <c r="C437" s="9"/>
      <c r="D437" s="9" t="s">
        <v>52</v>
      </c>
      <c r="E437" s="9" t="s">
        <v>49</v>
      </c>
      <c r="F437" s="34" t="s">
        <v>54</v>
      </c>
      <c r="G437" s="9"/>
      <c r="H437" s="9"/>
      <c r="I437" s="9"/>
      <c r="J437" s="484">
        <f>J438</f>
        <v>94.8</v>
      </c>
      <c r="K437" s="484"/>
      <c r="L437" s="484">
        <f>L438</f>
        <v>64.8</v>
      </c>
      <c r="M437" s="484">
        <f>M438</f>
        <v>64.8</v>
      </c>
      <c r="N437" s="885">
        <f>N438</f>
        <v>0</v>
      </c>
      <c r="O437" s="817">
        <f>O438</f>
        <v>0</v>
      </c>
      <c r="P437" s="484">
        <f>P438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5.5" hidden="1" x14ac:dyDescent="0.2">
      <c r="A438" s="85"/>
      <c r="B438" s="15" t="s">
        <v>4</v>
      </c>
      <c r="C438" s="9"/>
      <c r="D438" s="9" t="s">
        <v>52</v>
      </c>
      <c r="E438" s="9" t="s">
        <v>49</v>
      </c>
      <c r="F438" s="9" t="s">
        <v>54</v>
      </c>
      <c r="G438" s="9" t="s">
        <v>1</v>
      </c>
      <c r="H438" s="9"/>
      <c r="I438" s="9"/>
      <c r="J438" s="482">
        <f>J439</f>
        <v>94.8</v>
      </c>
      <c r="K438" s="482"/>
      <c r="L438" s="482">
        <v>64.8</v>
      </c>
      <c r="M438" s="482">
        <v>64.8</v>
      </c>
      <c r="N438" s="884">
        <f>N439</f>
        <v>0</v>
      </c>
      <c r="O438" s="488">
        <f>O439</f>
        <v>0</v>
      </c>
      <c r="P438" s="482">
        <f>P439</f>
        <v>0</v>
      </c>
      <c r="Q438" s="84"/>
      <c r="R438" s="84"/>
      <c r="S438" s="84"/>
      <c r="T438" s="84"/>
      <c r="U438" s="84"/>
      <c r="V438" s="84"/>
      <c r="W438" s="84"/>
      <c r="X438" s="84"/>
    </row>
    <row r="439" spans="1:24" s="83" customFormat="1" hidden="1" x14ac:dyDescent="0.2">
      <c r="A439" s="85"/>
      <c r="B439" s="86" t="s">
        <v>51</v>
      </c>
      <c r="C439" s="9"/>
      <c r="D439" s="9"/>
      <c r="E439" s="9"/>
      <c r="F439" s="9" t="s">
        <v>54</v>
      </c>
      <c r="G439" s="9" t="s">
        <v>1</v>
      </c>
      <c r="H439" s="9"/>
      <c r="I439" s="9" t="s">
        <v>49</v>
      </c>
      <c r="J439" s="482">
        <v>94.8</v>
      </c>
      <c r="K439" s="482"/>
      <c r="L439" s="482">
        <v>64.8</v>
      </c>
      <c r="M439" s="482">
        <v>64.8</v>
      </c>
      <c r="N439" s="884"/>
      <c r="O439" s="488"/>
      <c r="P439" s="482"/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x14ac:dyDescent="0.2">
      <c r="A440" s="85"/>
      <c r="B440" s="49" t="s">
        <v>57</v>
      </c>
      <c r="C440" s="9"/>
      <c r="D440" s="9"/>
      <c r="E440" s="9"/>
      <c r="F440" s="89" t="s">
        <v>537</v>
      </c>
      <c r="G440" s="9"/>
      <c r="H440" s="9"/>
      <c r="I440" s="547"/>
      <c r="J440" s="548"/>
      <c r="K440" s="524"/>
      <c r="L440" s="524"/>
      <c r="M440" s="524"/>
      <c r="N440" s="885">
        <f>N441</f>
        <v>536.43000000000006</v>
      </c>
      <c r="O440" s="524"/>
      <c r="P440" s="524"/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x14ac:dyDescent="0.2">
      <c r="A441" s="85"/>
      <c r="B441" s="16" t="s">
        <v>16</v>
      </c>
      <c r="C441" s="9"/>
      <c r="D441" s="9"/>
      <c r="E441" s="9"/>
      <c r="F441" s="33" t="s">
        <v>537</v>
      </c>
      <c r="G441" s="9" t="s">
        <v>1</v>
      </c>
      <c r="H441" s="9"/>
      <c r="I441" s="547"/>
      <c r="J441" s="548"/>
      <c r="K441" s="524"/>
      <c r="L441" s="524"/>
      <c r="M441" s="524"/>
      <c r="N441" s="884">
        <f>N442</f>
        <v>536.43000000000006</v>
      </c>
      <c r="O441" s="524"/>
      <c r="P441" s="524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x14ac:dyDescent="0.2">
      <c r="A442" s="85"/>
      <c r="B442" s="86" t="s">
        <v>51</v>
      </c>
      <c r="C442" s="9"/>
      <c r="D442" s="9"/>
      <c r="E442" s="9"/>
      <c r="F442" s="33" t="s">
        <v>537</v>
      </c>
      <c r="G442" s="9" t="s">
        <v>1</v>
      </c>
      <c r="H442" s="9" t="s">
        <v>453</v>
      </c>
      <c r="I442" s="547" t="s">
        <v>535</v>
      </c>
      <c r="J442" s="548"/>
      <c r="K442" s="524"/>
      <c r="L442" s="524"/>
      <c r="M442" s="524"/>
      <c r="N442" s="884">
        <f>100+436.43</f>
        <v>536.43000000000006</v>
      </c>
      <c r="O442" s="524"/>
      <c r="P442" s="524"/>
      <c r="Q442" s="1032">
        <v>436430</v>
      </c>
      <c r="R442" s="84"/>
      <c r="S442" s="84"/>
      <c r="T442" s="84"/>
      <c r="U442" s="84"/>
      <c r="V442" s="84"/>
      <c r="W442" s="84"/>
      <c r="X442" s="84"/>
    </row>
    <row r="443" spans="1:24" s="83" customFormat="1" x14ac:dyDescent="0.2">
      <c r="A443" s="85"/>
      <c r="B443" s="549" t="s">
        <v>536</v>
      </c>
      <c r="C443" s="9"/>
      <c r="D443" s="9"/>
      <c r="E443" s="9"/>
      <c r="F443" s="89" t="s">
        <v>54</v>
      </c>
      <c r="G443" s="9"/>
      <c r="H443" s="9"/>
      <c r="I443" s="547"/>
      <c r="J443" s="548"/>
      <c r="K443" s="524"/>
      <c r="L443" s="524"/>
      <c r="M443" s="524"/>
      <c r="N443" s="885">
        <f>N444</f>
        <v>94.8</v>
      </c>
      <c r="O443" s="524"/>
      <c r="P443" s="524"/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x14ac:dyDescent="0.2">
      <c r="A444" s="85"/>
      <c r="B444" s="16" t="s">
        <v>16</v>
      </c>
      <c r="C444" s="9"/>
      <c r="D444" s="9"/>
      <c r="E444" s="9"/>
      <c r="F444" s="33" t="s">
        <v>54</v>
      </c>
      <c r="G444" s="9" t="s">
        <v>1</v>
      </c>
      <c r="H444" s="9"/>
      <c r="I444" s="547"/>
      <c r="J444" s="548"/>
      <c r="K444" s="524"/>
      <c r="L444" s="524"/>
      <c r="M444" s="524"/>
      <c r="N444" s="884">
        <f>N445</f>
        <v>94.8</v>
      </c>
      <c r="O444" s="524"/>
      <c r="P444" s="524"/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x14ac:dyDescent="0.2">
      <c r="A445" s="85"/>
      <c r="B445" s="86" t="s">
        <v>51</v>
      </c>
      <c r="C445" s="9"/>
      <c r="D445" s="9"/>
      <c r="E445" s="9"/>
      <c r="F445" s="33" t="s">
        <v>54</v>
      </c>
      <c r="G445" s="9" t="s">
        <v>1</v>
      </c>
      <c r="H445" s="9" t="s">
        <v>453</v>
      </c>
      <c r="I445" s="547" t="s">
        <v>535</v>
      </c>
      <c r="J445" s="548"/>
      <c r="K445" s="524"/>
      <c r="L445" s="524"/>
      <c r="M445" s="524"/>
      <c r="N445" s="884">
        <v>94.8</v>
      </c>
      <c r="O445" s="524"/>
      <c r="P445" s="524"/>
      <c r="Q445" s="84"/>
      <c r="R445" s="84"/>
      <c r="S445" s="84"/>
      <c r="T445" s="84"/>
      <c r="U445" s="84"/>
      <c r="V445" s="84"/>
      <c r="W445" s="84"/>
      <c r="X445" s="84"/>
    </row>
    <row r="446" spans="1:24" s="83" customFormat="1" ht="38.25" x14ac:dyDescent="0.2">
      <c r="A446" s="85"/>
      <c r="B446" s="549" t="s">
        <v>877</v>
      </c>
      <c r="C446" s="9"/>
      <c r="D446" s="9"/>
      <c r="E446" s="9"/>
      <c r="F446" s="89" t="s">
        <v>48</v>
      </c>
      <c r="G446" s="9"/>
      <c r="H446" s="9"/>
      <c r="I446" s="547"/>
      <c r="J446" s="548"/>
      <c r="K446" s="524"/>
      <c r="L446" s="524"/>
      <c r="M446" s="524"/>
      <c r="N446" s="1034">
        <f>N447</f>
        <v>2799.9571000000001</v>
      </c>
      <c r="O446" s="524"/>
      <c r="P446" s="524"/>
      <c r="Q446" s="84"/>
      <c r="R446" s="84"/>
      <c r="S446" s="84"/>
      <c r="T446" s="84"/>
      <c r="U446" s="84"/>
      <c r="V446" s="84"/>
      <c r="W446" s="84"/>
      <c r="X446" s="84"/>
    </row>
    <row r="447" spans="1:24" s="83" customFormat="1" x14ac:dyDescent="0.2">
      <c r="A447" s="85"/>
      <c r="B447" s="16" t="s">
        <v>16</v>
      </c>
      <c r="C447" s="9"/>
      <c r="D447" s="9"/>
      <c r="E447" s="9"/>
      <c r="F447" s="33" t="s">
        <v>48</v>
      </c>
      <c r="G447" s="9" t="s">
        <v>1</v>
      </c>
      <c r="H447" s="9"/>
      <c r="I447" s="547"/>
      <c r="J447" s="548"/>
      <c r="K447" s="524"/>
      <c r="L447" s="524"/>
      <c r="M447" s="524"/>
      <c r="N447" s="1033">
        <f>N448</f>
        <v>2799.9571000000001</v>
      </c>
      <c r="O447" s="524"/>
      <c r="P447" s="524"/>
      <c r="Q447" s="84"/>
      <c r="R447" s="84"/>
      <c r="S447" s="84"/>
      <c r="T447" s="84"/>
      <c r="U447" s="84"/>
      <c r="V447" s="84"/>
      <c r="W447" s="84"/>
      <c r="X447" s="84"/>
    </row>
    <row r="448" spans="1:24" s="83" customFormat="1" x14ac:dyDescent="0.2">
      <c r="A448" s="85"/>
      <c r="B448" s="16" t="s">
        <v>39</v>
      </c>
      <c r="C448" s="9"/>
      <c r="D448" s="9"/>
      <c r="E448" s="9"/>
      <c r="F448" s="33" t="s">
        <v>48</v>
      </c>
      <c r="G448" s="9" t="s">
        <v>1</v>
      </c>
      <c r="H448" s="9" t="s">
        <v>464</v>
      </c>
      <c r="I448" s="547" t="s">
        <v>489</v>
      </c>
      <c r="J448" s="548"/>
      <c r="K448" s="524"/>
      <c r="L448" s="524"/>
      <c r="M448" s="524"/>
      <c r="N448" s="1033">
        <v>2799.9571000000001</v>
      </c>
      <c r="O448" s="524"/>
      <c r="P448" s="524"/>
      <c r="Q448" s="1032">
        <v>2799957.1</v>
      </c>
      <c r="R448" s="84"/>
      <c r="S448" s="84"/>
      <c r="T448" s="84"/>
      <c r="U448" s="84"/>
      <c r="V448" s="84"/>
      <c r="W448" s="84"/>
      <c r="X448" s="84"/>
    </row>
    <row r="449" spans="1:24" s="83" customFormat="1" ht="38.25" x14ac:dyDescent="0.2">
      <c r="A449" s="85"/>
      <c r="B449" s="545" t="s">
        <v>796</v>
      </c>
      <c r="C449" s="9"/>
      <c r="D449" s="9"/>
      <c r="E449" s="9"/>
      <c r="F449" s="89" t="s">
        <v>797</v>
      </c>
      <c r="G449" s="9"/>
      <c r="H449" s="9"/>
      <c r="I449" s="547"/>
      <c r="J449" s="548"/>
      <c r="K449" s="524"/>
      <c r="L449" s="524"/>
      <c r="M449" s="524"/>
      <c r="N449" s="885">
        <f>N450</f>
        <v>780</v>
      </c>
      <c r="O449" s="524"/>
      <c r="P449" s="524"/>
      <c r="Q449" s="84"/>
      <c r="R449" s="84"/>
      <c r="S449" s="84"/>
      <c r="T449" s="84"/>
      <c r="U449" s="84"/>
      <c r="V449" s="84"/>
      <c r="W449" s="84"/>
      <c r="X449" s="84"/>
    </row>
    <row r="450" spans="1:24" x14ac:dyDescent="0.2">
      <c r="A450" s="911"/>
      <c r="B450" s="16" t="s">
        <v>16</v>
      </c>
      <c r="C450" s="409" t="s">
        <v>431</v>
      </c>
      <c r="D450" s="409" t="s">
        <v>457</v>
      </c>
      <c r="E450" s="409" t="s">
        <v>507</v>
      </c>
      <c r="F450" s="33" t="s">
        <v>797</v>
      </c>
      <c r="G450" s="544" t="s">
        <v>1</v>
      </c>
      <c r="H450" s="543"/>
      <c r="I450" s="542"/>
      <c r="J450" s="269"/>
      <c r="K450" s="899"/>
      <c r="L450" s="2"/>
      <c r="M450" s="2"/>
      <c r="N450" s="900">
        <f>N451</f>
        <v>780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912"/>
      <c r="B451" s="546" t="s">
        <v>420</v>
      </c>
      <c r="C451" s="409" t="s">
        <v>431</v>
      </c>
      <c r="D451" s="409" t="s">
        <v>457</v>
      </c>
      <c r="E451" s="409" t="s">
        <v>507</v>
      </c>
      <c r="F451" s="33" t="s">
        <v>797</v>
      </c>
      <c r="G451" s="544" t="s">
        <v>1</v>
      </c>
      <c r="H451" s="9" t="s">
        <v>457</v>
      </c>
      <c r="I451" s="9" t="s">
        <v>507</v>
      </c>
      <c r="J451" s="269"/>
      <c r="K451" s="899"/>
      <c r="L451" s="2"/>
      <c r="M451" s="2"/>
      <c r="N451" s="900">
        <v>780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83" customFormat="1" ht="25.5" x14ac:dyDescent="0.2">
      <c r="A452" s="85"/>
      <c r="B452" s="49" t="s">
        <v>53</v>
      </c>
      <c r="C452" s="9"/>
      <c r="D452" s="9" t="s">
        <v>52</v>
      </c>
      <c r="E452" s="9" t="s">
        <v>49</v>
      </c>
      <c r="F452" s="34" t="s">
        <v>50</v>
      </c>
      <c r="G452" s="9"/>
      <c r="H452" s="9"/>
      <c r="I452" s="9"/>
      <c r="J452" s="483">
        <f>J453</f>
        <v>3163.5070000000001</v>
      </c>
      <c r="K452" s="484"/>
      <c r="L452" s="484">
        <f>L453</f>
        <v>0</v>
      </c>
      <c r="M452" s="484">
        <f>M453</f>
        <v>0</v>
      </c>
      <c r="N452" s="895">
        <f>N453</f>
        <v>3040.3330000000001</v>
      </c>
      <c r="O452" s="864">
        <f>O453</f>
        <v>0</v>
      </c>
      <c r="P452" s="483">
        <f>P453</f>
        <v>0</v>
      </c>
      <c r="Q452" s="84"/>
      <c r="R452" s="84"/>
      <c r="S452" s="84"/>
      <c r="T452" s="84"/>
      <c r="U452" s="84"/>
      <c r="V452" s="84"/>
      <c r="W452" s="84"/>
      <c r="X452" s="84"/>
    </row>
    <row r="453" spans="1:24" s="83" customFormat="1" x14ac:dyDescent="0.2">
      <c r="A453" s="85"/>
      <c r="B453" s="16" t="s">
        <v>16</v>
      </c>
      <c r="C453" s="9"/>
      <c r="D453" s="9" t="s">
        <v>52</v>
      </c>
      <c r="E453" s="9" t="s">
        <v>49</v>
      </c>
      <c r="F453" s="9" t="s">
        <v>50</v>
      </c>
      <c r="G453" s="9" t="s">
        <v>1</v>
      </c>
      <c r="H453" s="9"/>
      <c r="I453" s="9"/>
      <c r="J453" s="480">
        <f>J454</f>
        <v>3163.5070000000001</v>
      </c>
      <c r="K453" s="484"/>
      <c r="L453" s="484"/>
      <c r="M453" s="484"/>
      <c r="N453" s="882">
        <f>N454</f>
        <v>3040.3330000000001</v>
      </c>
      <c r="O453" s="855">
        <f>O454</f>
        <v>0</v>
      </c>
      <c r="P453" s="480">
        <f>P454</f>
        <v>0</v>
      </c>
      <c r="Q453" s="84"/>
      <c r="R453" s="84"/>
      <c r="S453" s="84"/>
      <c r="T453" s="84"/>
      <c r="U453" s="84"/>
      <c r="V453" s="84"/>
      <c r="W453" s="84"/>
      <c r="X453" s="84"/>
    </row>
    <row r="454" spans="1:24" s="83" customFormat="1" x14ac:dyDescent="0.2">
      <c r="A454" s="85"/>
      <c r="B454" s="86" t="s">
        <v>51</v>
      </c>
      <c r="C454" s="9"/>
      <c r="D454" s="9"/>
      <c r="E454" s="9"/>
      <c r="F454" s="9" t="s">
        <v>50</v>
      </c>
      <c r="G454" s="9" t="s">
        <v>1</v>
      </c>
      <c r="H454" s="9" t="s">
        <v>453</v>
      </c>
      <c r="I454" s="9" t="s">
        <v>535</v>
      </c>
      <c r="J454" s="527">
        <v>3163.5070000000001</v>
      </c>
      <c r="K454" s="484"/>
      <c r="L454" s="484"/>
      <c r="M454" s="484"/>
      <c r="N454" s="882">
        <v>3040.3330000000001</v>
      </c>
      <c r="O454" s="855"/>
      <c r="P454" s="480"/>
      <c r="Q454" s="84"/>
      <c r="R454" s="84"/>
      <c r="S454" s="84"/>
      <c r="T454" s="84"/>
      <c r="U454" s="84"/>
      <c r="V454" s="84"/>
      <c r="W454" s="84"/>
      <c r="X454" s="84"/>
    </row>
    <row r="455" spans="1:24" s="83" customFormat="1" ht="38.25" hidden="1" x14ac:dyDescent="0.2">
      <c r="A455" s="85"/>
      <c r="B455" s="52" t="s">
        <v>25</v>
      </c>
      <c r="C455" s="9"/>
      <c r="D455" s="34" t="s">
        <v>15</v>
      </c>
      <c r="E455" s="34" t="s">
        <v>13</v>
      </c>
      <c r="F455" s="34" t="s">
        <v>24</v>
      </c>
      <c r="G455" s="48"/>
      <c r="H455" s="48"/>
      <c r="I455" s="34"/>
      <c r="J455" s="131">
        <f>J456</f>
        <v>182.53199999999998</v>
      </c>
      <c r="K455" s="51"/>
      <c r="L455" s="51">
        <f>L456</f>
        <v>85</v>
      </c>
      <c r="M455" s="51">
        <f>M456</f>
        <v>85</v>
      </c>
      <c r="N455" s="50">
        <f>N456</f>
        <v>0</v>
      </c>
      <c r="O455" s="205">
        <f>O456</f>
        <v>0</v>
      </c>
      <c r="P455" s="51">
        <f>P456</f>
        <v>0</v>
      </c>
      <c r="Q455" s="84"/>
      <c r="R455" s="84"/>
      <c r="S455" s="84"/>
      <c r="T455" s="84"/>
      <c r="U455" s="84"/>
      <c r="V455" s="84"/>
      <c r="W455" s="84"/>
      <c r="X455" s="84"/>
    </row>
    <row r="456" spans="1:24" s="83" customFormat="1" ht="38.25" hidden="1" x14ac:dyDescent="0.2">
      <c r="A456" s="85"/>
      <c r="B456" s="49" t="s">
        <v>23</v>
      </c>
      <c r="C456" s="9"/>
      <c r="D456" s="9" t="s">
        <v>15</v>
      </c>
      <c r="E456" s="9" t="s">
        <v>13</v>
      </c>
      <c r="F456" s="34" t="s">
        <v>48</v>
      </c>
      <c r="G456" s="48"/>
      <c r="H456" s="48"/>
      <c r="I456" s="9"/>
      <c r="J456" s="131">
        <f>J459</f>
        <v>182.53199999999998</v>
      </c>
      <c r="K456" s="51"/>
      <c r="L456" s="51">
        <f>L459</f>
        <v>85</v>
      </c>
      <c r="M456" s="51">
        <f>M459</f>
        <v>85</v>
      </c>
      <c r="N456" s="50">
        <f>N459</f>
        <v>0</v>
      </c>
      <c r="O456" s="205">
        <f>O459</f>
        <v>0</v>
      </c>
      <c r="P456" s="51">
        <f>P459</f>
        <v>0</v>
      </c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26.45" hidden="1" customHeight="1" x14ac:dyDescent="0.2">
      <c r="A457" s="85"/>
      <c r="B457" s="42" t="s">
        <v>22</v>
      </c>
      <c r="C457" s="31"/>
      <c r="D457" s="31" t="s">
        <v>15</v>
      </c>
      <c r="E457" s="31" t="s">
        <v>13</v>
      </c>
      <c r="F457" s="31" t="s">
        <v>21</v>
      </c>
      <c r="G457" s="1356" t="s">
        <v>20</v>
      </c>
      <c r="H457" s="1357"/>
      <c r="I457" s="1357"/>
      <c r="J457" s="1358"/>
      <c r="K457" s="45"/>
      <c r="L457" s="44"/>
      <c r="M457" s="43"/>
      <c r="N457" s="901"/>
      <c r="Q457" s="84"/>
      <c r="R457" s="84"/>
      <c r="S457" s="84"/>
      <c r="T457" s="84"/>
      <c r="U457" s="84"/>
      <c r="V457" s="84"/>
      <c r="W457" s="84"/>
      <c r="X457" s="84"/>
    </row>
    <row r="458" spans="1:24" ht="39.6" hidden="1" customHeight="1" x14ac:dyDescent="0.2">
      <c r="A458" s="32"/>
      <c r="B458" s="42" t="s">
        <v>19</v>
      </c>
      <c r="C458" s="31"/>
      <c r="D458" s="31" t="s">
        <v>15</v>
      </c>
      <c r="E458" s="31" t="s">
        <v>13</v>
      </c>
      <c r="F458" s="31" t="s">
        <v>18</v>
      </c>
      <c r="G458" s="1356" t="s">
        <v>17</v>
      </c>
      <c r="H458" s="1357"/>
      <c r="I458" s="1357"/>
      <c r="J458" s="1358"/>
      <c r="K458" s="41"/>
      <c r="L458" s="2"/>
      <c r="M458" s="40"/>
      <c r="N458" s="902"/>
      <c r="O458" s="1"/>
      <c r="P458" s="1"/>
    </row>
    <row r="459" spans="1:24" ht="25.5" hidden="1" x14ac:dyDescent="0.2">
      <c r="A459" s="32"/>
      <c r="B459" s="15" t="s">
        <v>4</v>
      </c>
      <c r="C459" s="31"/>
      <c r="D459" s="9" t="s">
        <v>15</v>
      </c>
      <c r="E459" s="9" t="s">
        <v>13</v>
      </c>
      <c r="F459" s="9" t="s">
        <v>48</v>
      </c>
      <c r="G459" s="33" t="s">
        <v>1</v>
      </c>
      <c r="H459" s="33"/>
      <c r="I459" s="9"/>
      <c r="J459" s="528">
        <f>J460</f>
        <v>182.53199999999998</v>
      </c>
      <c r="K459" s="30"/>
      <c r="L459" s="29">
        <v>85</v>
      </c>
      <c r="M459" s="28">
        <v>85</v>
      </c>
      <c r="N459" s="27">
        <f>N460</f>
        <v>0</v>
      </c>
      <c r="O459" s="28">
        <f>O460</f>
        <v>0</v>
      </c>
      <c r="P459" s="28">
        <f>P460</f>
        <v>0</v>
      </c>
    </row>
    <row r="460" spans="1:24" hidden="1" x14ac:dyDescent="0.2">
      <c r="A460" s="32"/>
      <c r="B460" s="16" t="s">
        <v>39</v>
      </c>
      <c r="C460" s="31"/>
      <c r="D460" s="9"/>
      <c r="E460" s="9"/>
      <c r="F460" s="9" t="s">
        <v>48</v>
      </c>
      <c r="G460" s="33" t="s">
        <v>1</v>
      </c>
      <c r="H460" s="33"/>
      <c r="I460" s="9" t="s">
        <v>13</v>
      </c>
      <c r="J460" s="528">
        <f>85+97.532</f>
        <v>182.53199999999998</v>
      </c>
      <c r="K460" s="30"/>
      <c r="L460" s="29">
        <v>85</v>
      </c>
      <c r="M460" s="28">
        <v>85</v>
      </c>
      <c r="N460" s="27"/>
      <c r="O460" s="28"/>
      <c r="P460" s="28"/>
    </row>
    <row r="461" spans="1:24" hidden="1" x14ac:dyDescent="0.2">
      <c r="A461" s="32"/>
      <c r="B461" s="82" t="s">
        <v>47</v>
      </c>
      <c r="C461" s="991"/>
      <c r="D461" s="9"/>
      <c r="E461" s="9"/>
      <c r="F461" s="79" t="s">
        <v>43</v>
      </c>
      <c r="G461" s="33"/>
      <c r="H461" s="33"/>
      <c r="I461" s="9"/>
      <c r="J461" s="528">
        <f>J464</f>
        <v>153.32</v>
      </c>
      <c r="K461" s="30"/>
      <c r="L461" s="29"/>
      <c r="M461" s="28"/>
      <c r="N461" s="80">
        <f>N464+N462</f>
        <v>0</v>
      </c>
      <c r="O461" s="81">
        <f>O464+O462</f>
        <v>585.81999999999994</v>
      </c>
      <c r="P461" s="81">
        <f>P464+P462</f>
        <v>610.88699999999994</v>
      </c>
    </row>
    <row r="462" spans="1:24" hidden="1" x14ac:dyDescent="0.2">
      <c r="A462" s="32"/>
      <c r="B462" s="16" t="s">
        <v>16</v>
      </c>
      <c r="C462" s="991"/>
      <c r="D462" s="9"/>
      <c r="E462" s="9"/>
      <c r="F462" s="77" t="s">
        <v>43</v>
      </c>
      <c r="G462" s="33" t="s">
        <v>1</v>
      </c>
      <c r="H462" s="33"/>
      <c r="I462" s="9"/>
      <c r="J462" s="528"/>
      <c r="K462" s="30"/>
      <c r="L462" s="29"/>
      <c r="M462" s="28"/>
      <c r="N462" s="27">
        <f>N463</f>
        <v>0</v>
      </c>
      <c r="O462" s="28">
        <f>O463</f>
        <v>31.3</v>
      </c>
      <c r="P462" s="28">
        <f>P463</f>
        <v>34.43</v>
      </c>
    </row>
    <row r="463" spans="1:24" hidden="1" x14ac:dyDescent="0.2">
      <c r="A463" s="32"/>
      <c r="B463" s="76" t="s">
        <v>45</v>
      </c>
      <c r="C463" s="991"/>
      <c r="D463" s="9"/>
      <c r="E463" s="9"/>
      <c r="F463" s="77" t="s">
        <v>43</v>
      </c>
      <c r="G463" s="33" t="s">
        <v>1</v>
      </c>
      <c r="H463" s="33" t="s">
        <v>497</v>
      </c>
      <c r="I463" s="9" t="s">
        <v>496</v>
      </c>
      <c r="J463" s="528"/>
      <c r="K463" s="30"/>
      <c r="L463" s="29"/>
      <c r="M463" s="28"/>
      <c r="N463" s="27"/>
      <c r="O463" s="28">
        <v>31.3</v>
      </c>
      <c r="P463" s="28">
        <v>34.43</v>
      </c>
    </row>
    <row r="464" spans="1:24" hidden="1" x14ac:dyDescent="0.2">
      <c r="A464" s="32"/>
      <c r="B464" s="16" t="s">
        <v>46</v>
      </c>
      <c r="C464" s="70"/>
      <c r="D464" s="9" t="s">
        <v>44</v>
      </c>
      <c r="E464" s="9" t="s">
        <v>41</v>
      </c>
      <c r="F464" s="77" t="s">
        <v>43</v>
      </c>
      <c r="G464" s="33" t="s">
        <v>42</v>
      </c>
      <c r="H464" s="33"/>
      <c r="I464" s="9"/>
      <c r="J464" s="527">
        <f t="shared" ref="J464:P464" si="45">J465</f>
        <v>153.32</v>
      </c>
      <c r="K464" s="482">
        <f t="shared" si="45"/>
        <v>172</v>
      </c>
      <c r="L464" s="482">
        <f t="shared" si="45"/>
        <v>172</v>
      </c>
      <c r="M464" s="482">
        <f t="shared" si="45"/>
        <v>172</v>
      </c>
      <c r="N464" s="884">
        <f t="shared" si="45"/>
        <v>0</v>
      </c>
      <c r="O464" s="488">
        <f t="shared" si="45"/>
        <v>554.52</v>
      </c>
      <c r="P464" s="482">
        <f t="shared" si="45"/>
        <v>576.45699999999999</v>
      </c>
    </row>
    <row r="465" spans="1:29" hidden="1" x14ac:dyDescent="0.2">
      <c r="A465" s="32"/>
      <c r="B465" s="76" t="s">
        <v>45</v>
      </c>
      <c r="C465" s="70"/>
      <c r="D465" s="9" t="s">
        <v>44</v>
      </c>
      <c r="E465" s="9" t="s">
        <v>41</v>
      </c>
      <c r="F465" s="77" t="s">
        <v>43</v>
      </c>
      <c r="G465" s="33" t="s">
        <v>42</v>
      </c>
      <c r="H465" s="33" t="s">
        <v>497</v>
      </c>
      <c r="I465" s="9" t="s">
        <v>496</v>
      </c>
      <c r="J465" s="527">
        <v>153.32</v>
      </c>
      <c r="K465" s="482">
        <v>172</v>
      </c>
      <c r="L465" s="482">
        <v>172</v>
      </c>
      <c r="M465" s="482">
        <v>172</v>
      </c>
      <c r="N465" s="884"/>
      <c r="O465" s="488">
        <v>554.52</v>
      </c>
      <c r="P465" s="482">
        <v>576.45699999999999</v>
      </c>
    </row>
    <row r="466" spans="1:29" ht="25.5" hidden="1" x14ac:dyDescent="0.2">
      <c r="A466" s="32"/>
      <c r="B466" s="514" t="s">
        <v>40</v>
      </c>
      <c r="C466" s="70"/>
      <c r="D466" s="9"/>
      <c r="E466" s="9"/>
      <c r="F466" s="79" t="s">
        <v>38</v>
      </c>
      <c r="G466" s="33"/>
      <c r="H466" s="33"/>
      <c r="I466" s="9"/>
      <c r="J466" s="527">
        <f>J467</f>
        <v>0</v>
      </c>
      <c r="K466" s="529"/>
      <c r="L466" s="530"/>
      <c r="M466" s="530"/>
      <c r="N466" s="885">
        <f t="shared" ref="N466:P467" si="46">N467</f>
        <v>0</v>
      </c>
      <c r="O466" s="817">
        <f t="shared" si="46"/>
        <v>0</v>
      </c>
      <c r="P466" s="484">
        <f t="shared" si="46"/>
        <v>0</v>
      </c>
    </row>
    <row r="467" spans="1:29" hidden="1" x14ac:dyDescent="0.2">
      <c r="A467" s="32"/>
      <c r="B467" s="58" t="s">
        <v>28</v>
      </c>
      <c r="C467" s="70"/>
      <c r="D467" s="9"/>
      <c r="E467" s="9"/>
      <c r="F467" s="77" t="s">
        <v>38</v>
      </c>
      <c r="G467" s="33" t="s">
        <v>26</v>
      </c>
      <c r="H467" s="33"/>
      <c r="I467" s="9"/>
      <c r="J467" s="527">
        <f>J468</f>
        <v>0</v>
      </c>
      <c r="K467" s="529"/>
      <c r="L467" s="530"/>
      <c r="M467" s="530"/>
      <c r="N467" s="884">
        <f t="shared" si="46"/>
        <v>0</v>
      </c>
      <c r="O467" s="488">
        <f t="shared" si="46"/>
        <v>0</v>
      </c>
      <c r="P467" s="482">
        <f t="shared" si="46"/>
        <v>0</v>
      </c>
    </row>
    <row r="468" spans="1:29" hidden="1" x14ac:dyDescent="0.2">
      <c r="A468" s="32"/>
      <c r="B468" s="16" t="s">
        <v>39</v>
      </c>
      <c r="C468" s="70"/>
      <c r="D468" s="9"/>
      <c r="E468" s="9"/>
      <c r="F468" s="77" t="s">
        <v>38</v>
      </c>
      <c r="G468" s="33" t="s">
        <v>26</v>
      </c>
      <c r="H468" s="33" t="s">
        <v>464</v>
      </c>
      <c r="I468" s="9" t="s">
        <v>489</v>
      </c>
      <c r="J468" s="527"/>
      <c r="K468" s="529"/>
      <c r="L468" s="530"/>
      <c r="M468" s="530"/>
      <c r="N468" s="884"/>
      <c r="O468" s="488"/>
      <c r="P468" s="482"/>
    </row>
    <row r="469" spans="1:29" ht="25.5" hidden="1" x14ac:dyDescent="0.2">
      <c r="A469" s="32"/>
      <c r="B469" s="76" t="s">
        <v>37</v>
      </c>
      <c r="C469" s="70"/>
      <c r="D469" s="9"/>
      <c r="E469" s="9"/>
      <c r="F469" s="34" t="s">
        <v>36</v>
      </c>
      <c r="G469" s="33"/>
      <c r="H469" s="33"/>
      <c r="I469" s="9"/>
      <c r="J469" s="531">
        <f>J470</f>
        <v>17908.526000000002</v>
      </c>
      <c r="K469" s="529"/>
      <c r="L469" s="530"/>
      <c r="M469" s="530"/>
      <c r="N469" s="903">
        <f t="shared" ref="N469:P470" si="47">N470</f>
        <v>0</v>
      </c>
      <c r="O469" s="499">
        <f t="shared" si="47"/>
        <v>0</v>
      </c>
      <c r="P469" s="532">
        <f t="shared" si="47"/>
        <v>0</v>
      </c>
    </row>
    <row r="470" spans="1:29" ht="25.5" hidden="1" x14ac:dyDescent="0.2">
      <c r="A470" s="32"/>
      <c r="B470" s="15" t="s">
        <v>4</v>
      </c>
      <c r="C470" s="70"/>
      <c r="D470" s="9"/>
      <c r="E470" s="9"/>
      <c r="F470" s="9" t="s">
        <v>36</v>
      </c>
      <c r="G470" s="33" t="s">
        <v>1</v>
      </c>
      <c r="H470" s="33"/>
      <c r="I470" s="9"/>
      <c r="J470" s="531">
        <f>J471</f>
        <v>17908.526000000002</v>
      </c>
      <c r="K470" s="529"/>
      <c r="L470" s="530"/>
      <c r="M470" s="530"/>
      <c r="N470" s="903">
        <f t="shared" si="47"/>
        <v>0</v>
      </c>
      <c r="O470" s="499">
        <f t="shared" si="47"/>
        <v>0</v>
      </c>
      <c r="P470" s="532">
        <f t="shared" si="47"/>
        <v>0</v>
      </c>
      <c r="Q470" s="75"/>
      <c r="R470" s="75"/>
      <c r="S470" s="75"/>
      <c r="T470" s="75"/>
      <c r="U470" s="526"/>
      <c r="V470" s="73"/>
      <c r="W470" s="72"/>
      <c r="X470" s="72"/>
      <c r="AC470" s="493">
        <f>AC471</f>
        <v>672.10500000000002</v>
      </c>
    </row>
    <row r="471" spans="1:29" hidden="1" x14ac:dyDescent="0.2">
      <c r="A471" s="32"/>
      <c r="B471" s="49" t="s">
        <v>34</v>
      </c>
      <c r="C471" s="70"/>
      <c r="D471" s="9"/>
      <c r="E471" s="9"/>
      <c r="F471" s="9" t="s">
        <v>36</v>
      </c>
      <c r="G471" s="33" t="s">
        <v>1</v>
      </c>
      <c r="H471" s="33"/>
      <c r="I471" s="9" t="s">
        <v>32</v>
      </c>
      <c r="J471" s="531">
        <v>17908.526000000002</v>
      </c>
      <c r="K471" s="529"/>
      <c r="L471" s="530"/>
      <c r="M471" s="530"/>
      <c r="N471" s="903"/>
      <c r="O471" s="499"/>
      <c r="P471" s="532"/>
      <c r="Q471" s="75"/>
      <c r="R471" s="75"/>
      <c r="S471" s="75"/>
      <c r="T471" s="75"/>
      <c r="U471" s="526"/>
      <c r="V471" s="73"/>
      <c r="W471" s="72"/>
      <c r="X471" s="72"/>
      <c r="AC471" s="493">
        <v>672.10500000000002</v>
      </c>
    </row>
    <row r="472" spans="1:29" ht="38.25" hidden="1" x14ac:dyDescent="0.2">
      <c r="A472" s="32"/>
      <c r="B472" s="15" t="s">
        <v>35</v>
      </c>
      <c r="C472" s="70"/>
      <c r="D472" s="9"/>
      <c r="E472" s="9"/>
      <c r="F472" s="34" t="s">
        <v>33</v>
      </c>
      <c r="G472" s="33"/>
      <c r="H472" s="33"/>
      <c r="I472" s="9"/>
      <c r="J472" s="531">
        <f>J473</f>
        <v>7028.6390000000001</v>
      </c>
      <c r="K472" s="529"/>
      <c r="L472" s="530"/>
      <c r="M472" s="530"/>
      <c r="N472" s="903">
        <f t="shared" ref="N472:P473" si="48">N473</f>
        <v>0</v>
      </c>
      <c r="O472" s="499">
        <f t="shared" si="48"/>
        <v>0</v>
      </c>
      <c r="P472" s="532">
        <f t="shared" si="48"/>
        <v>0</v>
      </c>
    </row>
    <row r="473" spans="1:29" ht="25.5" hidden="1" x14ac:dyDescent="0.2">
      <c r="A473" s="32"/>
      <c r="B473" s="15" t="s">
        <v>4</v>
      </c>
      <c r="C473" s="70"/>
      <c r="D473" s="9"/>
      <c r="E473" s="9"/>
      <c r="F473" s="9" t="s">
        <v>33</v>
      </c>
      <c r="G473" s="33" t="s">
        <v>1</v>
      </c>
      <c r="H473" s="33"/>
      <c r="I473" s="9"/>
      <c r="J473" s="531">
        <f>J474</f>
        <v>7028.6390000000001</v>
      </c>
      <c r="K473" s="529"/>
      <c r="L473" s="530"/>
      <c r="M473" s="530"/>
      <c r="N473" s="903">
        <f t="shared" si="48"/>
        <v>0</v>
      </c>
      <c r="O473" s="499">
        <f t="shared" si="48"/>
        <v>0</v>
      </c>
      <c r="P473" s="532">
        <f t="shared" si="48"/>
        <v>0</v>
      </c>
    </row>
    <row r="474" spans="1:29" hidden="1" x14ac:dyDescent="0.2">
      <c r="A474" s="32"/>
      <c r="B474" s="49" t="s">
        <v>34</v>
      </c>
      <c r="C474" s="70"/>
      <c r="D474" s="9"/>
      <c r="E474" s="9"/>
      <c r="F474" s="9" t="s">
        <v>33</v>
      </c>
      <c r="G474" s="33" t="s">
        <v>1</v>
      </c>
      <c r="H474" s="33"/>
      <c r="I474" s="9" t="s">
        <v>32</v>
      </c>
      <c r="J474" s="531">
        <f>838.062+6190.577</f>
        <v>7028.6390000000001</v>
      </c>
      <c r="K474" s="529"/>
      <c r="L474" s="530"/>
      <c r="M474" s="530"/>
      <c r="N474" s="903"/>
      <c r="O474" s="499"/>
      <c r="P474" s="532"/>
    </row>
    <row r="475" spans="1:29" ht="25.5" x14ac:dyDescent="0.2">
      <c r="A475" s="32"/>
      <c r="B475" s="90" t="s">
        <v>296</v>
      </c>
      <c r="C475" s="70"/>
      <c r="D475" s="9"/>
      <c r="E475" s="9"/>
      <c r="F475" s="34" t="s">
        <v>626</v>
      </c>
      <c r="G475" s="33"/>
      <c r="H475" s="33"/>
      <c r="I475" s="9"/>
      <c r="J475" s="551"/>
      <c r="K475" s="529"/>
      <c r="L475" s="530"/>
      <c r="M475" s="530"/>
      <c r="N475" s="904">
        <f>N476</f>
        <v>1200</v>
      </c>
      <c r="O475" s="552"/>
      <c r="P475" s="552"/>
    </row>
    <row r="476" spans="1:29" x14ac:dyDescent="0.2">
      <c r="A476" s="32"/>
      <c r="B476" s="16" t="s">
        <v>16</v>
      </c>
      <c r="C476" s="70"/>
      <c r="D476" s="9"/>
      <c r="E476" s="9"/>
      <c r="F476" s="9" t="s">
        <v>626</v>
      </c>
      <c r="G476" s="9" t="s">
        <v>1</v>
      </c>
      <c r="H476" s="33"/>
      <c r="I476" s="9"/>
      <c r="J476" s="551"/>
      <c r="K476" s="529"/>
      <c r="L476" s="530"/>
      <c r="M476" s="530"/>
      <c r="N476" s="905">
        <f>N477</f>
        <v>1200</v>
      </c>
      <c r="O476" s="552"/>
      <c r="P476" s="552"/>
    </row>
    <row r="477" spans="1:29" x14ac:dyDescent="0.2">
      <c r="A477" s="32"/>
      <c r="B477" s="49" t="s">
        <v>64</v>
      </c>
      <c r="C477" s="70"/>
      <c r="D477" s="9"/>
      <c r="E477" s="9"/>
      <c r="F477" s="9" t="s">
        <v>626</v>
      </c>
      <c r="G477" s="9" t="s">
        <v>1</v>
      </c>
      <c r="H477" s="33" t="s">
        <v>465</v>
      </c>
      <c r="I477" s="9" t="s">
        <v>464</v>
      </c>
      <c r="J477" s="551"/>
      <c r="K477" s="529"/>
      <c r="L477" s="530"/>
      <c r="M477" s="530"/>
      <c r="N477" s="905">
        <v>1200</v>
      </c>
      <c r="O477" s="552"/>
      <c r="P477" s="552"/>
    </row>
    <row r="478" spans="1:29" ht="25.5" x14ac:dyDescent="0.2">
      <c r="A478" s="32"/>
      <c r="B478" s="514" t="s">
        <v>31</v>
      </c>
      <c r="C478" s="31"/>
      <c r="D478" s="9"/>
      <c r="E478" s="9"/>
      <c r="F478" s="34" t="s">
        <v>30</v>
      </c>
      <c r="G478" s="33"/>
      <c r="H478" s="33"/>
      <c r="I478" s="9"/>
      <c r="J478" s="533"/>
      <c r="K478" s="65"/>
      <c r="L478" s="64">
        <f>L479</f>
        <v>0</v>
      </c>
      <c r="M478" s="64">
        <f>M479</f>
        <v>0</v>
      </c>
      <c r="N478" s="62">
        <f>N479</f>
        <v>999.99999999999977</v>
      </c>
      <c r="O478" s="63">
        <f>O479</f>
        <v>0</v>
      </c>
      <c r="P478" s="63">
        <f>P479</f>
        <v>0</v>
      </c>
    </row>
    <row r="479" spans="1:29" ht="25.5" x14ac:dyDescent="0.2">
      <c r="A479" s="32"/>
      <c r="B479" s="15" t="s">
        <v>4</v>
      </c>
      <c r="C479" s="9"/>
      <c r="D479" s="9" t="s">
        <v>15</v>
      </c>
      <c r="E479" s="9" t="s">
        <v>9</v>
      </c>
      <c r="F479" s="9" t="s">
        <v>30</v>
      </c>
      <c r="G479" s="9" t="s">
        <v>1</v>
      </c>
      <c r="H479" s="9"/>
      <c r="I479" s="9"/>
      <c r="J479" s="534"/>
      <c r="K479" s="61"/>
      <c r="L479" s="60"/>
      <c r="M479" s="59"/>
      <c r="N479" s="56">
        <f>N480</f>
        <v>999.99999999999977</v>
      </c>
      <c r="O479" s="57">
        <f>O480</f>
        <v>0</v>
      </c>
      <c r="P479" s="57">
        <f>P480</f>
        <v>0</v>
      </c>
    </row>
    <row r="480" spans="1:29" x14ac:dyDescent="0.2">
      <c r="A480" s="32"/>
      <c r="B480" s="16" t="s">
        <v>11</v>
      </c>
      <c r="C480" s="9"/>
      <c r="D480" s="9"/>
      <c r="E480" s="9"/>
      <c r="F480" s="9" t="s">
        <v>30</v>
      </c>
      <c r="G480" s="9" t="s">
        <v>1</v>
      </c>
      <c r="H480" s="9" t="s">
        <v>464</v>
      </c>
      <c r="I480" s="9" t="s">
        <v>457</v>
      </c>
      <c r="J480" s="534"/>
      <c r="K480" s="61"/>
      <c r="L480" s="60"/>
      <c r="M480" s="59"/>
      <c r="N480" s="56">
        <f>2870.852-1870.852</f>
        <v>999.99999999999977</v>
      </c>
      <c r="O480" s="57"/>
      <c r="P480" s="57"/>
      <c r="R480" s="1024">
        <v>1870852</v>
      </c>
    </row>
    <row r="481" spans="1:24" ht="27" hidden="1" customHeight="1" x14ac:dyDescent="0.2">
      <c r="A481" s="32"/>
      <c r="B481" s="58" t="s">
        <v>29</v>
      </c>
      <c r="C481" s="9"/>
      <c r="D481" s="9" t="s">
        <v>15</v>
      </c>
      <c r="E481" s="9" t="s">
        <v>9</v>
      </c>
      <c r="F481" s="34" t="s">
        <v>27</v>
      </c>
      <c r="G481" s="48"/>
      <c r="H481" s="48"/>
      <c r="I481" s="9"/>
      <c r="J481" s="534"/>
      <c r="K481" s="47"/>
      <c r="L481" s="57">
        <f>L483</f>
        <v>10000</v>
      </c>
      <c r="M481" s="57">
        <f>M483</f>
        <v>10000</v>
      </c>
      <c r="N481" s="56"/>
      <c r="O481" s="57"/>
      <c r="P481" s="57"/>
    </row>
    <row r="482" spans="1:24" ht="25.15" hidden="1" customHeight="1" x14ac:dyDescent="0.2">
      <c r="A482" s="32"/>
      <c r="B482" s="55" t="s">
        <v>28</v>
      </c>
      <c r="C482" s="9"/>
      <c r="D482" s="9"/>
      <c r="E482" s="9"/>
      <c r="F482" s="9" t="s">
        <v>27</v>
      </c>
      <c r="G482" s="9" t="s">
        <v>26</v>
      </c>
      <c r="H482" s="9"/>
      <c r="I482" s="9"/>
      <c r="J482" s="527"/>
      <c r="K482" s="48"/>
      <c r="L482" s="54">
        <v>10000</v>
      </c>
      <c r="M482" s="54">
        <v>10000</v>
      </c>
      <c r="N482" s="882"/>
      <c r="O482" s="855"/>
      <c r="P482" s="480"/>
    </row>
    <row r="483" spans="1:24" ht="17.45" hidden="1" customHeight="1" x14ac:dyDescent="0.2">
      <c r="A483" s="32"/>
      <c r="B483" s="16" t="s">
        <v>11</v>
      </c>
      <c r="C483" s="9"/>
      <c r="D483" s="9" t="s">
        <v>15</v>
      </c>
      <c r="E483" s="9" t="s">
        <v>9</v>
      </c>
      <c r="F483" s="9" t="s">
        <v>27</v>
      </c>
      <c r="G483" s="9" t="s">
        <v>26</v>
      </c>
      <c r="H483" s="9"/>
      <c r="I483" s="9" t="s">
        <v>9</v>
      </c>
      <c r="J483" s="527"/>
      <c r="K483" s="48"/>
      <c r="L483" s="54">
        <v>10000</v>
      </c>
      <c r="M483" s="54">
        <v>10000</v>
      </c>
      <c r="N483" s="882"/>
      <c r="O483" s="855"/>
      <c r="P483" s="480"/>
    </row>
    <row r="484" spans="1:24" ht="39.6" hidden="1" customHeight="1" x14ac:dyDescent="0.2">
      <c r="A484" s="32"/>
      <c r="B484" s="52" t="s">
        <v>25</v>
      </c>
      <c r="C484" s="9"/>
      <c r="D484" s="34" t="s">
        <v>15</v>
      </c>
      <c r="E484" s="34" t="s">
        <v>13</v>
      </c>
      <c r="F484" s="34" t="s">
        <v>24</v>
      </c>
      <c r="G484" s="48"/>
      <c r="H484" s="48"/>
      <c r="I484" s="34"/>
      <c r="J484" s="131">
        <f>J485</f>
        <v>0</v>
      </c>
      <c r="K484" s="51"/>
      <c r="L484" s="51">
        <f>L485</f>
        <v>85</v>
      </c>
      <c r="M484" s="51">
        <f>M485</f>
        <v>85</v>
      </c>
      <c r="N484" s="50">
        <f>N485</f>
        <v>0</v>
      </c>
      <c r="O484" s="205">
        <f>O485</f>
        <v>0</v>
      </c>
      <c r="P484" s="51">
        <f>P485</f>
        <v>0</v>
      </c>
    </row>
    <row r="485" spans="1:24" ht="43.5" hidden="1" customHeight="1" x14ac:dyDescent="0.2">
      <c r="A485" s="32"/>
      <c r="B485" s="49" t="s">
        <v>23</v>
      </c>
      <c r="C485" s="9"/>
      <c r="D485" s="9" t="s">
        <v>15</v>
      </c>
      <c r="E485" s="9" t="s">
        <v>13</v>
      </c>
      <c r="F485" s="9" t="s">
        <v>14</v>
      </c>
      <c r="G485" s="48"/>
      <c r="H485" s="48"/>
      <c r="I485" s="9"/>
      <c r="J485" s="48">
        <f>J488</f>
        <v>0</v>
      </c>
      <c r="K485" s="47"/>
      <c r="L485" s="47">
        <f>L488</f>
        <v>85</v>
      </c>
      <c r="M485" s="47">
        <f>M488</f>
        <v>85</v>
      </c>
      <c r="N485" s="46">
        <f>N488</f>
        <v>0</v>
      </c>
      <c r="O485" s="863">
        <f>O488</f>
        <v>0</v>
      </c>
      <c r="P485" s="47">
        <f>P488</f>
        <v>0</v>
      </c>
    </row>
    <row r="486" spans="1:24" ht="60.75" hidden="1" customHeight="1" x14ac:dyDescent="0.2">
      <c r="A486" s="32"/>
      <c r="B486" s="42" t="s">
        <v>22</v>
      </c>
      <c r="C486" s="31"/>
      <c r="D486" s="31" t="s">
        <v>15</v>
      </c>
      <c r="E486" s="31" t="s">
        <v>13</v>
      </c>
      <c r="F486" s="31" t="s">
        <v>21</v>
      </c>
      <c r="G486" s="1356" t="s">
        <v>20</v>
      </c>
      <c r="H486" s="1357"/>
      <c r="I486" s="1357"/>
      <c r="J486" s="1358"/>
      <c r="K486" s="45"/>
      <c r="L486" s="44"/>
      <c r="M486" s="43"/>
      <c r="N486" s="902"/>
      <c r="O486" s="1"/>
      <c r="P486" s="1"/>
    </row>
    <row r="487" spans="1:24" ht="48" hidden="1" customHeight="1" x14ac:dyDescent="0.2">
      <c r="A487" s="32"/>
      <c r="B487" s="42" t="s">
        <v>19</v>
      </c>
      <c r="C487" s="31"/>
      <c r="D487" s="31" t="s">
        <v>15</v>
      </c>
      <c r="E487" s="31" t="s">
        <v>13</v>
      </c>
      <c r="F487" s="31" t="s">
        <v>18</v>
      </c>
      <c r="G487" s="1356" t="s">
        <v>17</v>
      </c>
      <c r="H487" s="1357"/>
      <c r="I487" s="1357"/>
      <c r="J487" s="1358"/>
      <c r="K487" s="41"/>
      <c r="L487" s="2"/>
      <c r="M487" s="40"/>
      <c r="N487" s="902"/>
      <c r="O487" s="1"/>
      <c r="P487" s="1"/>
    </row>
    <row r="488" spans="1:24" ht="16.899999999999999" hidden="1" customHeight="1" x14ac:dyDescent="0.2">
      <c r="A488" s="32"/>
      <c r="B488" s="39" t="s">
        <v>16</v>
      </c>
      <c r="C488" s="31"/>
      <c r="D488" s="9" t="s">
        <v>15</v>
      </c>
      <c r="E488" s="9" t="s">
        <v>13</v>
      </c>
      <c r="F488" s="9" t="s">
        <v>14</v>
      </c>
      <c r="G488" s="33" t="s">
        <v>1</v>
      </c>
      <c r="H488" s="33"/>
      <c r="I488" s="9" t="s">
        <v>13</v>
      </c>
      <c r="J488" s="528"/>
      <c r="K488" s="30"/>
      <c r="L488" s="29">
        <v>85</v>
      </c>
      <c r="M488" s="28">
        <v>85</v>
      </c>
      <c r="N488" s="27"/>
      <c r="O488" s="28"/>
      <c r="P488" s="28"/>
    </row>
    <row r="489" spans="1:24" ht="26.45" customHeight="1" x14ac:dyDescent="0.2">
      <c r="A489" s="32"/>
      <c r="B489" s="550" t="s">
        <v>526</v>
      </c>
      <c r="C489" s="31"/>
      <c r="D489" s="9"/>
      <c r="E489" s="9"/>
      <c r="F489" s="37" t="s">
        <v>525</v>
      </c>
      <c r="G489" s="33"/>
      <c r="H489" s="33"/>
      <c r="I489" s="9"/>
      <c r="J489" s="528"/>
      <c r="K489" s="30"/>
      <c r="L489" s="29"/>
      <c r="M489" s="28"/>
      <c r="N489" s="80">
        <f>N490</f>
        <v>1900</v>
      </c>
      <c r="O489" s="28"/>
      <c r="P489" s="28"/>
    </row>
    <row r="490" spans="1:24" ht="16.899999999999999" customHeight="1" x14ac:dyDescent="0.2">
      <c r="A490" s="32"/>
      <c r="B490" s="58" t="s">
        <v>28</v>
      </c>
      <c r="C490" s="31"/>
      <c r="D490" s="9"/>
      <c r="E490" s="9"/>
      <c r="F490" s="10" t="s">
        <v>525</v>
      </c>
      <c r="G490" s="33" t="s">
        <v>26</v>
      </c>
      <c r="H490" s="33"/>
      <c r="I490" s="9"/>
      <c r="J490" s="528"/>
      <c r="K490" s="30"/>
      <c r="L490" s="29"/>
      <c r="M490" s="28"/>
      <c r="N490" s="27">
        <f>N491</f>
        <v>1900</v>
      </c>
      <c r="O490" s="28"/>
      <c r="P490" s="28"/>
    </row>
    <row r="491" spans="1:24" ht="16.899999999999999" customHeight="1" x14ac:dyDescent="0.2">
      <c r="A491" s="32"/>
      <c r="B491" s="16" t="s">
        <v>39</v>
      </c>
      <c r="C491" s="31"/>
      <c r="D491" s="9"/>
      <c r="E491" s="9"/>
      <c r="F491" s="10" t="s">
        <v>525</v>
      </c>
      <c r="G491" s="33" t="s">
        <v>26</v>
      </c>
      <c r="H491" s="33" t="s">
        <v>464</v>
      </c>
      <c r="I491" s="9" t="s">
        <v>489</v>
      </c>
      <c r="J491" s="528"/>
      <c r="K491" s="30"/>
      <c r="L491" s="29"/>
      <c r="M491" s="28"/>
      <c r="N491" s="27">
        <f>4900-3000</f>
        <v>1900</v>
      </c>
      <c r="O491" s="28"/>
      <c r="P491" s="28"/>
      <c r="R491" s="1024">
        <v>3000000</v>
      </c>
    </row>
    <row r="492" spans="1:24" ht="25.5" hidden="1" x14ac:dyDescent="0.2">
      <c r="A492" s="32"/>
      <c r="B492" s="38" t="s">
        <v>8</v>
      </c>
      <c r="C492" s="992"/>
      <c r="D492" s="11"/>
      <c r="E492" s="11"/>
      <c r="F492" s="37" t="s">
        <v>2</v>
      </c>
      <c r="G492" s="535"/>
      <c r="H492" s="535"/>
      <c r="I492" s="535"/>
      <c r="J492" s="536">
        <f>J493+J495</f>
        <v>600.79999999999995</v>
      </c>
      <c r="K492" s="30"/>
      <c r="L492" s="29"/>
      <c r="M492" s="28"/>
      <c r="N492" s="906">
        <f>N493+N495</f>
        <v>0</v>
      </c>
      <c r="O492" s="871">
        <f>O493+O495</f>
        <v>0</v>
      </c>
      <c r="P492" s="537">
        <f>P493+P495</f>
        <v>0</v>
      </c>
    </row>
    <row r="493" spans="1:24" ht="16.899999999999999" hidden="1" customHeight="1" x14ac:dyDescent="0.2">
      <c r="A493" s="32"/>
      <c r="B493" s="16" t="s">
        <v>7</v>
      </c>
      <c r="C493" s="992"/>
      <c r="D493" s="11"/>
      <c r="E493" s="11"/>
      <c r="F493" s="10" t="s">
        <v>2</v>
      </c>
      <c r="G493" s="9" t="s">
        <v>5</v>
      </c>
      <c r="H493" s="9"/>
      <c r="I493" s="535"/>
      <c r="J493" s="527">
        <f>J494</f>
        <v>493.39</v>
      </c>
      <c r="K493" s="30"/>
      <c r="L493" s="29"/>
      <c r="M493" s="28"/>
      <c r="N493" s="884">
        <f>N494</f>
        <v>0</v>
      </c>
      <c r="O493" s="488">
        <f>O494</f>
        <v>0</v>
      </c>
      <c r="P493" s="482">
        <f>P494</f>
        <v>0</v>
      </c>
    </row>
    <row r="494" spans="1:24" ht="16.899999999999999" hidden="1" customHeight="1" x14ac:dyDescent="0.2">
      <c r="A494" s="32"/>
      <c r="B494" s="16" t="s">
        <v>6</v>
      </c>
      <c r="C494" s="992"/>
      <c r="D494" s="11"/>
      <c r="E494" s="11"/>
      <c r="F494" s="10" t="s">
        <v>2</v>
      </c>
      <c r="G494" s="9" t="s">
        <v>5</v>
      </c>
      <c r="H494" s="9" t="s">
        <v>489</v>
      </c>
      <c r="I494" s="9" t="s">
        <v>496</v>
      </c>
      <c r="J494" s="527">
        <f>378.948+114.442</f>
        <v>493.39</v>
      </c>
      <c r="K494" s="30"/>
      <c r="L494" s="29"/>
      <c r="M494" s="28"/>
      <c r="N494" s="884"/>
      <c r="O494" s="488"/>
      <c r="P494" s="482"/>
    </row>
    <row r="495" spans="1:24" ht="16.899999999999999" hidden="1" customHeight="1" x14ac:dyDescent="0.2">
      <c r="A495" s="32"/>
      <c r="B495" s="15" t="s">
        <v>4</v>
      </c>
      <c r="C495" s="992"/>
      <c r="D495" s="11"/>
      <c r="E495" s="11"/>
      <c r="F495" s="10" t="s">
        <v>2</v>
      </c>
      <c r="G495" s="9" t="s">
        <v>1</v>
      </c>
      <c r="H495" s="9"/>
      <c r="I495" s="9"/>
      <c r="J495" s="538">
        <f>J496</f>
        <v>107.41</v>
      </c>
      <c r="K495" s="30"/>
      <c r="L495" s="29"/>
      <c r="M495" s="28"/>
      <c r="N495" s="907">
        <f>N496</f>
        <v>0</v>
      </c>
      <c r="O495" s="872">
        <f>O496</f>
        <v>0</v>
      </c>
      <c r="P495" s="539">
        <f>P496</f>
        <v>0</v>
      </c>
    </row>
    <row r="496" spans="1:24" ht="16.899999999999999" hidden="1" customHeight="1" x14ac:dyDescent="0.2">
      <c r="A496" s="32"/>
      <c r="B496" s="12" t="s">
        <v>3</v>
      </c>
      <c r="C496" s="992"/>
      <c r="D496" s="11"/>
      <c r="E496" s="11"/>
      <c r="F496" s="10" t="s">
        <v>2</v>
      </c>
      <c r="G496" s="9" t="s">
        <v>1</v>
      </c>
      <c r="H496" s="9" t="s">
        <v>489</v>
      </c>
      <c r="I496" s="9" t="s">
        <v>496</v>
      </c>
      <c r="J496" s="527">
        <f>86.41+21</f>
        <v>107.41</v>
      </c>
      <c r="K496" s="30"/>
      <c r="L496" s="29"/>
      <c r="M496" s="28"/>
      <c r="N496" s="884"/>
      <c r="O496" s="488"/>
      <c r="P496" s="482"/>
      <c r="X496" s="1"/>
    </row>
    <row r="497" spans="1:24" ht="16.899999999999999" customHeight="1" x14ac:dyDescent="0.2">
      <c r="A497" s="913"/>
      <c r="B497" s="805" t="s">
        <v>854</v>
      </c>
      <c r="C497" s="806"/>
      <c r="D497" s="77"/>
      <c r="E497" s="77"/>
      <c r="F497" s="34" t="s">
        <v>855</v>
      </c>
      <c r="G497" s="9"/>
      <c r="H497" s="9"/>
      <c r="I497" s="687"/>
      <c r="J497" s="30"/>
      <c r="K497" s="29"/>
      <c r="L497" s="540"/>
      <c r="M497" s="807">
        <f>M498</f>
        <v>139.6</v>
      </c>
      <c r="N497" s="909">
        <f>N498</f>
        <v>458</v>
      </c>
      <c r="O497" s="488"/>
      <c r="P497" s="488"/>
      <c r="X497" s="1"/>
    </row>
    <row r="498" spans="1:24" ht="16.899999999999999" customHeight="1" x14ac:dyDescent="0.2">
      <c r="A498" s="914"/>
      <c r="B498" s="808" t="s">
        <v>256</v>
      </c>
      <c r="C498" s="809"/>
      <c r="D498" s="810"/>
      <c r="E498" s="810"/>
      <c r="F498" s="142" t="s">
        <v>855</v>
      </c>
      <c r="G498" s="142" t="s">
        <v>255</v>
      </c>
      <c r="H498" s="142"/>
      <c r="I498" s="811"/>
      <c r="J498" s="812"/>
      <c r="K498" s="813"/>
      <c r="L498" s="64"/>
      <c r="M498" s="814">
        <f>M499</f>
        <v>139.6</v>
      </c>
      <c r="N498" s="891">
        <f>N499</f>
        <v>458</v>
      </c>
      <c r="O498" s="488"/>
      <c r="P498" s="488"/>
      <c r="X498" s="1"/>
    </row>
    <row r="499" spans="1:24" ht="16.899999999999999" customHeight="1" x14ac:dyDescent="0.2">
      <c r="A499" s="913"/>
      <c r="B499" s="815" t="s">
        <v>87</v>
      </c>
      <c r="C499" s="806"/>
      <c r="D499" s="77"/>
      <c r="E499" s="77"/>
      <c r="F499" s="9" t="s">
        <v>855</v>
      </c>
      <c r="G499" s="9" t="s">
        <v>255</v>
      </c>
      <c r="H499" s="9" t="s">
        <v>454</v>
      </c>
      <c r="I499" s="9" t="s">
        <v>457</v>
      </c>
      <c r="J499" s="30"/>
      <c r="K499" s="29"/>
      <c r="L499" s="28"/>
      <c r="M499" s="816">
        <v>139.6</v>
      </c>
      <c r="N499" s="891">
        <f>660.6-203.38+0.78</f>
        <v>458</v>
      </c>
      <c r="O499" s="488"/>
      <c r="P499" s="488"/>
      <c r="Q499" s="1025">
        <v>780</v>
      </c>
      <c r="X499" s="1"/>
    </row>
    <row r="500" spans="1:24" ht="24" x14ac:dyDescent="0.2">
      <c r="A500" s="32"/>
      <c r="B500" s="35" t="s">
        <v>12</v>
      </c>
      <c r="C500" s="31"/>
      <c r="D500" s="9"/>
      <c r="E500" s="9"/>
      <c r="F500" s="34" t="s">
        <v>10</v>
      </c>
      <c r="G500" s="33"/>
      <c r="H500" s="33"/>
      <c r="I500" s="9"/>
      <c r="J500" s="28">
        <f>J501</f>
        <v>1109.2180000000001</v>
      </c>
      <c r="K500" s="30"/>
      <c r="L500" s="29"/>
      <c r="M500" s="28"/>
      <c r="N500" s="80">
        <f t="shared" ref="N500:P501" si="49">N501</f>
        <v>840.94099999999992</v>
      </c>
      <c r="O500" s="28">
        <f t="shared" si="49"/>
        <v>799.11500000000001</v>
      </c>
      <c r="P500" s="28">
        <f t="shared" si="49"/>
        <v>895.01</v>
      </c>
      <c r="X500" s="1"/>
    </row>
    <row r="501" spans="1:24" ht="28.9" customHeight="1" x14ac:dyDescent="0.2">
      <c r="A501" s="32"/>
      <c r="B501" s="15" t="s">
        <v>4</v>
      </c>
      <c r="C501" s="31"/>
      <c r="D501" s="9"/>
      <c r="E501" s="9"/>
      <c r="F501" s="9" t="s">
        <v>10</v>
      </c>
      <c r="G501" s="9" t="s">
        <v>1</v>
      </c>
      <c r="H501" s="9"/>
      <c r="I501" s="9"/>
      <c r="J501" s="28">
        <f>J502</f>
        <v>1109.2180000000001</v>
      </c>
      <c r="K501" s="30"/>
      <c r="L501" s="29"/>
      <c r="M501" s="28"/>
      <c r="N501" s="27">
        <f t="shared" si="49"/>
        <v>840.94099999999992</v>
      </c>
      <c r="O501" s="28">
        <f t="shared" si="49"/>
        <v>799.11500000000001</v>
      </c>
      <c r="P501" s="28">
        <f t="shared" si="49"/>
        <v>895.01</v>
      </c>
      <c r="X501" s="1"/>
    </row>
    <row r="502" spans="1:24" ht="16.899999999999999" customHeight="1" x14ac:dyDescent="0.2">
      <c r="A502" s="32"/>
      <c r="B502" s="16" t="s">
        <v>11</v>
      </c>
      <c r="C502" s="31"/>
      <c r="D502" s="9"/>
      <c r="E502" s="9"/>
      <c r="F502" s="9" t="s">
        <v>10</v>
      </c>
      <c r="G502" s="9" t="s">
        <v>1</v>
      </c>
      <c r="H502" s="9" t="s">
        <v>464</v>
      </c>
      <c r="I502" s="9" t="s">
        <v>457</v>
      </c>
      <c r="J502" s="480">
        <v>1109.2180000000001</v>
      </c>
      <c r="K502" s="30"/>
      <c r="L502" s="29"/>
      <c r="M502" s="540"/>
      <c r="N502" s="882">
        <f>766.997+73.944</f>
        <v>840.94099999999992</v>
      </c>
      <c r="O502" s="855">
        <v>799.11500000000001</v>
      </c>
      <c r="P502" s="480">
        <v>895.01</v>
      </c>
      <c r="Q502" s="1024">
        <v>73944</v>
      </c>
      <c r="X502" s="1"/>
    </row>
    <row r="503" spans="1:24" ht="25.5" x14ac:dyDescent="0.2">
      <c r="A503" s="145"/>
      <c r="B503" s="23" t="s">
        <v>8</v>
      </c>
      <c r="C503" s="22"/>
      <c r="D503" s="20"/>
      <c r="E503" s="20"/>
      <c r="F503" s="21" t="s">
        <v>2</v>
      </c>
      <c r="G503" s="20"/>
      <c r="H503" s="20"/>
      <c r="I503" s="20"/>
      <c r="J503" s="873">
        <f>J504+J506</f>
        <v>600.79999999999995</v>
      </c>
      <c r="K503" s="874"/>
      <c r="L503" s="875">
        <f>L504+L506</f>
        <v>605.88300000000004</v>
      </c>
      <c r="M503" s="875">
        <f>M504+M506</f>
        <v>605.88300000000004</v>
      </c>
      <c r="N503" s="993">
        <f>N504+N506</f>
        <v>662.9</v>
      </c>
      <c r="O503" s="871">
        <f>O504+O506</f>
        <v>600.79999999999995</v>
      </c>
      <c r="P503" s="537">
        <f>P504+P506</f>
        <v>600.79999999999995</v>
      </c>
      <c r="X503" s="1"/>
    </row>
    <row r="504" spans="1:24" x14ac:dyDescent="0.2">
      <c r="A504" s="32"/>
      <c r="B504" s="16" t="s">
        <v>7</v>
      </c>
      <c r="C504" s="992"/>
      <c r="D504" s="11"/>
      <c r="E504" s="11"/>
      <c r="F504" s="10" t="s">
        <v>2</v>
      </c>
      <c r="G504" s="9" t="s">
        <v>5</v>
      </c>
      <c r="H504" s="9"/>
      <c r="I504" s="11"/>
      <c r="J504" s="482">
        <f>J505</f>
        <v>493.39</v>
      </c>
      <c r="K504" s="541"/>
      <c r="L504" s="482">
        <v>555.32000000000005</v>
      </c>
      <c r="M504" s="482">
        <v>555.32000000000005</v>
      </c>
      <c r="N504" s="884">
        <f>N505</f>
        <v>638.35</v>
      </c>
      <c r="O504" s="488">
        <f>O505</f>
        <v>493.39</v>
      </c>
      <c r="P504" s="482">
        <f>P505</f>
        <v>493.39</v>
      </c>
      <c r="X504" s="1"/>
    </row>
    <row r="505" spans="1:24" x14ac:dyDescent="0.2">
      <c r="A505" s="32"/>
      <c r="B505" s="16" t="s">
        <v>6</v>
      </c>
      <c r="C505" s="992"/>
      <c r="D505" s="11"/>
      <c r="E505" s="11"/>
      <c r="F505" s="10" t="s">
        <v>2</v>
      </c>
      <c r="G505" s="9" t="s">
        <v>5</v>
      </c>
      <c r="H505" s="9" t="s">
        <v>489</v>
      </c>
      <c r="I505" s="9" t="s">
        <v>496</v>
      </c>
      <c r="J505" s="482">
        <f>378.948+114.442</f>
        <v>493.39</v>
      </c>
      <c r="K505" s="541"/>
      <c r="L505" s="482">
        <v>555.32000000000005</v>
      </c>
      <c r="M505" s="482">
        <v>555.32000000000005</v>
      </c>
      <c r="N505" s="884">
        <v>638.35</v>
      </c>
      <c r="O505" s="488">
        <f>378.948+114.442</f>
        <v>493.39</v>
      </c>
      <c r="P505" s="482">
        <f>378.948+114.442</f>
        <v>493.39</v>
      </c>
      <c r="X505" s="1"/>
    </row>
    <row r="506" spans="1:24" ht="25.5" x14ac:dyDescent="0.2">
      <c r="A506" s="32"/>
      <c r="B506" s="15" t="s">
        <v>4</v>
      </c>
      <c r="C506" s="992"/>
      <c r="D506" s="11"/>
      <c r="E506" s="11"/>
      <c r="F506" s="10" t="s">
        <v>2</v>
      </c>
      <c r="G506" s="9" t="s">
        <v>1</v>
      </c>
      <c r="H506" s="9"/>
      <c r="I506" s="9"/>
      <c r="J506" s="539">
        <f>J507</f>
        <v>107.41</v>
      </c>
      <c r="K506" s="541"/>
      <c r="L506" s="541">
        <v>50.563000000000002</v>
      </c>
      <c r="M506" s="541">
        <v>50.563000000000002</v>
      </c>
      <c r="N506" s="907">
        <f>N507</f>
        <v>24.55</v>
      </c>
      <c r="O506" s="872">
        <f>O507</f>
        <v>107.41</v>
      </c>
      <c r="P506" s="539">
        <f>P507</f>
        <v>107.41</v>
      </c>
      <c r="X506" s="1"/>
    </row>
    <row r="507" spans="1:24" x14ac:dyDescent="0.2">
      <c r="A507" s="32"/>
      <c r="B507" s="825" t="s">
        <v>3</v>
      </c>
      <c r="C507" s="1021"/>
      <c r="D507" s="11"/>
      <c r="E507" s="11"/>
      <c r="F507" s="10" t="s">
        <v>2</v>
      </c>
      <c r="G507" s="9" t="s">
        <v>1</v>
      </c>
      <c r="H507" s="9" t="s">
        <v>489</v>
      </c>
      <c r="I507" s="9" t="s">
        <v>496</v>
      </c>
      <c r="J507" s="482">
        <f>86.41+21</f>
        <v>107.41</v>
      </c>
      <c r="K507" s="541"/>
      <c r="L507" s="541">
        <v>50.563000000000002</v>
      </c>
      <c r="M507" s="541">
        <v>50.563000000000002</v>
      </c>
      <c r="N507" s="884">
        <f>24.63-0.08</f>
        <v>24.55</v>
      </c>
      <c r="O507" s="488">
        <f>86.41+21</f>
        <v>107.41</v>
      </c>
      <c r="P507" s="482">
        <f>86.41+21</f>
        <v>107.41</v>
      </c>
      <c r="R507" s="1023">
        <v>80</v>
      </c>
      <c r="X507" s="1"/>
    </row>
    <row r="508" spans="1:24" ht="46.15" customHeight="1" x14ac:dyDescent="0.2">
      <c r="A508" s="145"/>
      <c r="B508" s="23" t="s">
        <v>876</v>
      </c>
      <c r="C508" s="22"/>
      <c r="D508" s="20"/>
      <c r="E508" s="20"/>
      <c r="F508" s="21" t="s">
        <v>875</v>
      </c>
      <c r="G508" s="20"/>
      <c r="H508" s="20"/>
      <c r="I508" s="20"/>
      <c r="J508" s="873" t="e">
        <f>J509+#REF!</f>
        <v>#REF!</v>
      </c>
      <c r="K508" s="874"/>
      <c r="L508" s="875" t="e">
        <f>L509+#REF!</f>
        <v>#REF!</v>
      </c>
      <c r="M508" s="875" t="e">
        <f>M509+#REF!</f>
        <v>#REF!</v>
      </c>
      <c r="N508" s="993">
        <f>N509</f>
        <v>2000</v>
      </c>
      <c r="X508" s="1"/>
    </row>
    <row r="509" spans="1:24" ht="25.5" x14ac:dyDescent="0.2">
      <c r="A509" s="32"/>
      <c r="B509" s="15" t="s">
        <v>4</v>
      </c>
      <c r="C509" s="1021"/>
      <c r="D509" s="11"/>
      <c r="E509" s="11"/>
      <c r="F509" s="10" t="s">
        <v>875</v>
      </c>
      <c r="G509" s="9" t="s">
        <v>1</v>
      </c>
      <c r="H509" s="9"/>
      <c r="I509" s="11"/>
      <c r="J509" s="482">
        <f>J510</f>
        <v>493.39</v>
      </c>
      <c r="K509" s="541"/>
      <c r="L509" s="482">
        <v>555.32000000000005</v>
      </c>
      <c r="M509" s="482">
        <v>555.32000000000005</v>
      </c>
      <c r="N509" s="884">
        <f>N510</f>
        <v>2000</v>
      </c>
    </row>
    <row r="510" spans="1:24" x14ac:dyDescent="0.2">
      <c r="A510" s="32"/>
      <c r="B510" s="16" t="s">
        <v>34</v>
      </c>
      <c r="C510" s="1021"/>
      <c r="D510" s="11"/>
      <c r="E510" s="11"/>
      <c r="F510" s="10" t="s">
        <v>875</v>
      </c>
      <c r="G510" s="9" t="s">
        <v>1</v>
      </c>
      <c r="H510" s="9" t="s">
        <v>464</v>
      </c>
      <c r="I510" s="9" t="s">
        <v>496</v>
      </c>
      <c r="J510" s="482">
        <f>378.948+114.442</f>
        <v>493.39</v>
      </c>
      <c r="K510" s="541"/>
      <c r="L510" s="482">
        <v>555.32000000000005</v>
      </c>
      <c r="M510" s="482">
        <v>555.32000000000005</v>
      </c>
      <c r="N510" s="884">
        <v>2000</v>
      </c>
      <c r="Q510" s="1025">
        <v>2000000</v>
      </c>
    </row>
    <row r="512" spans="1:24" x14ac:dyDescent="0.2">
      <c r="Q512" s="1024">
        <f>SUM(Q198:Q511)</f>
        <v>21852343.100000001</v>
      </c>
      <c r="R512" s="1024">
        <f>SUM(R198:R511)</f>
        <v>11248236.1</v>
      </c>
      <c r="S512" s="1036">
        <f>Q512-R512</f>
        <v>10604107.000000002</v>
      </c>
    </row>
  </sheetData>
  <mergeCells count="19">
    <mergeCell ref="G457:J457"/>
    <mergeCell ref="G458:J458"/>
    <mergeCell ref="G486:J486"/>
    <mergeCell ref="G487:J487"/>
    <mergeCell ref="B21:J21"/>
    <mergeCell ref="A23:J23"/>
    <mergeCell ref="A24:J24"/>
    <mergeCell ref="A26:J26"/>
    <mergeCell ref="G136:J136"/>
    <mergeCell ref="G137:J137"/>
    <mergeCell ref="I2:N2"/>
    <mergeCell ref="F3:N3"/>
    <mergeCell ref="G5:N5"/>
    <mergeCell ref="G14:N14"/>
    <mergeCell ref="P10:U10"/>
    <mergeCell ref="I11:N11"/>
    <mergeCell ref="P11:U11"/>
    <mergeCell ref="F12:N12"/>
    <mergeCell ref="P13:U13"/>
  </mergeCells>
  <pageMargins left="0.59055118110236227" right="0.59055118110236227" top="0.31496062992125984" bottom="0.31496062992125984" header="0.31496062992125984" footer="0.31496062992125984"/>
  <pageSetup scale="70" firstPageNumber="55" fitToHeight="6" orientation="portrait" useFirstPageNumber="1" r:id="rId1"/>
  <headerFooter alignWithMargins="0"/>
  <rowBreaks count="1" manualBreakCount="1">
    <brk id="21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W485"/>
  <sheetViews>
    <sheetView zoomScaleNormal="100" zoomScaleSheetLayoutView="50" workbookViewId="0">
      <selection activeCell="P5" sqref="P5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3" hidden="1" customWidth="1"/>
    <col min="11" max="11" width="14.7109375" style="3" hidden="1" customWidth="1"/>
    <col min="12" max="12" width="15.85546875" style="3" hidden="1" customWidth="1"/>
    <col min="13" max="13" width="18.7109375" style="3" hidden="1" customWidth="1"/>
    <col min="14" max="14" width="22.140625" style="3" hidden="1" customWidth="1"/>
    <col min="15" max="15" width="22.140625" style="3" customWidth="1"/>
    <col min="16" max="16" width="22.140625" style="427" customWidth="1"/>
    <col min="17" max="17" width="14" style="2" hidden="1" customWidth="1"/>
    <col min="18" max="18" width="11.5703125" style="2" hidden="1" customWidth="1"/>
    <col min="19" max="19" width="14.28515625" style="2" hidden="1" customWidth="1"/>
    <col min="20" max="24" width="9.140625" style="2" customWidth="1"/>
    <col min="25" max="16384" width="9.140625" style="1"/>
  </cols>
  <sheetData>
    <row r="1" spans="2:22" ht="13.15" customHeight="1" x14ac:dyDescent="0.25">
      <c r="P1" s="410" t="s">
        <v>899</v>
      </c>
      <c r="Q1" s="3"/>
      <c r="R1" s="3"/>
      <c r="S1" s="4"/>
      <c r="T1" s="1"/>
    </row>
    <row r="2" spans="2:22" ht="13.15" customHeight="1" x14ac:dyDescent="0.25">
      <c r="O2" s="1077" t="s">
        <v>451</v>
      </c>
      <c r="P2" s="1077"/>
      <c r="Q2" s="261"/>
      <c r="R2" s="261"/>
      <c r="S2" s="261"/>
      <c r="T2" s="261"/>
    </row>
    <row r="3" spans="2:22" ht="13.15" customHeight="1" x14ac:dyDescent="0.25">
      <c r="P3" s="410" t="s">
        <v>450</v>
      </c>
      <c r="Q3" s="3"/>
      <c r="R3" s="3"/>
      <c r="S3" s="3"/>
      <c r="T3" s="1"/>
    </row>
    <row r="4" spans="2:22" ht="15.75" x14ac:dyDescent="0.25">
      <c r="P4" s="411" t="s">
        <v>449</v>
      </c>
      <c r="Q4" s="3"/>
      <c r="R4" s="3"/>
      <c r="S4" s="1071"/>
      <c r="T4" s="1"/>
    </row>
    <row r="5" spans="2:22" ht="15.75" x14ac:dyDescent="0.2">
      <c r="P5" s="412" t="s">
        <v>907</v>
      </c>
      <c r="Q5" s="3"/>
      <c r="R5" s="3"/>
      <c r="S5" s="258"/>
      <c r="T5" s="1"/>
    </row>
    <row r="6" spans="2:22" x14ac:dyDescent="0.2">
      <c r="P6" s="3"/>
      <c r="Q6" s="3"/>
      <c r="R6" s="3"/>
      <c r="S6" s="4"/>
      <c r="T6" s="413"/>
    </row>
    <row r="7" spans="2:22" ht="15.75" x14ac:dyDescent="0.25">
      <c r="P7" s="414" t="s">
        <v>447</v>
      </c>
      <c r="Q7" s="3"/>
      <c r="R7" s="3"/>
      <c r="S7" s="254"/>
      <c r="T7" s="1"/>
    </row>
    <row r="8" spans="2:22" ht="15.75" x14ac:dyDescent="0.25">
      <c r="P8" s="3"/>
      <c r="Q8" s="3"/>
      <c r="R8" s="3"/>
      <c r="S8" s="254"/>
      <c r="T8" s="415"/>
    </row>
    <row r="9" spans="2:22" ht="15.75" x14ac:dyDescent="0.25">
      <c r="P9" s="414" t="s">
        <v>446</v>
      </c>
      <c r="Q9" s="3"/>
      <c r="R9" s="3"/>
      <c r="S9" s="254"/>
      <c r="T9" s="1"/>
    </row>
    <row r="10" spans="2:22" ht="27.6" customHeight="1" x14ac:dyDescent="0.25">
      <c r="O10" s="4"/>
      <c r="P10" s="410" t="s">
        <v>752</v>
      </c>
      <c r="Q10" s="4"/>
      <c r="R10" s="259"/>
      <c r="S10" s="259"/>
      <c r="T10" s="259"/>
      <c r="U10" s="259"/>
    </row>
    <row r="11" spans="2:22" ht="15.75" x14ac:dyDescent="0.25">
      <c r="L11" s="1077" t="s">
        <v>451</v>
      </c>
      <c r="M11" s="1077"/>
      <c r="N11" s="1077"/>
      <c r="O11" s="1077"/>
      <c r="P11" s="1077"/>
      <c r="Q11" s="4"/>
    </row>
    <row r="12" spans="2:22" ht="15.75" x14ac:dyDescent="0.25">
      <c r="C12" s="261"/>
      <c r="D12" s="261"/>
      <c r="E12" s="261"/>
      <c r="P12" s="410" t="s">
        <v>450</v>
      </c>
      <c r="Q12" s="261"/>
      <c r="R12" s="261"/>
      <c r="S12" s="261"/>
      <c r="T12" s="261"/>
      <c r="U12" s="261"/>
      <c r="V12" s="261"/>
    </row>
    <row r="13" spans="2:22" ht="15.75" x14ac:dyDescent="0.25">
      <c r="D13" s="259"/>
      <c r="E13" s="259"/>
      <c r="O13" s="1071"/>
      <c r="P13" s="411" t="s">
        <v>449</v>
      </c>
      <c r="Q13" s="259"/>
      <c r="R13" s="259"/>
      <c r="S13" s="3"/>
      <c r="T13" s="3"/>
      <c r="U13" s="259"/>
    </row>
    <row r="14" spans="2:22" ht="15.75" x14ac:dyDescent="0.2">
      <c r="D14" s="258" t="s">
        <v>448</v>
      </c>
      <c r="E14" s="258"/>
      <c r="O14" s="258"/>
      <c r="P14" s="412" t="s">
        <v>869</v>
      </c>
      <c r="Q14" s="258"/>
      <c r="R14" s="258"/>
      <c r="S14" s="3"/>
      <c r="T14" s="3"/>
      <c r="U14" s="257"/>
    </row>
    <row r="15" spans="2:22" ht="13.15" customHeight="1" x14ac:dyDescent="0.2">
      <c r="O15" s="4"/>
      <c r="P15" s="413"/>
      <c r="Q15" s="4"/>
      <c r="R15" s="3"/>
      <c r="S15" s="3"/>
      <c r="T15" s="3"/>
      <c r="U15" s="4"/>
      <c r="V15" s="6"/>
    </row>
    <row r="16" spans="2:22" ht="15.75" x14ac:dyDescent="0.25">
      <c r="B16" s="255"/>
      <c r="E16" s="254"/>
      <c r="O16" s="254"/>
      <c r="P16" s="414" t="s">
        <v>447</v>
      </c>
      <c r="Q16" s="254"/>
      <c r="R16" s="3"/>
      <c r="S16" s="3"/>
      <c r="T16" s="3"/>
      <c r="U16" s="4"/>
    </row>
    <row r="17" spans="1:24" ht="15.75" x14ac:dyDescent="0.25">
      <c r="E17" s="254"/>
      <c r="O17" s="254"/>
      <c r="P17" s="415"/>
      <c r="Q17" s="254"/>
      <c r="R17" s="256"/>
      <c r="S17" s="3"/>
      <c r="T17" s="3"/>
      <c r="U17" s="4"/>
      <c r="V17" s="6"/>
    </row>
    <row r="18" spans="1:24" ht="15.75" x14ac:dyDescent="0.25">
      <c r="B18" s="255"/>
      <c r="E18" s="254"/>
      <c r="O18" s="254"/>
      <c r="P18" s="414" t="s">
        <v>446</v>
      </c>
      <c r="Q18" s="254"/>
      <c r="R18" s="3"/>
      <c r="S18" s="3"/>
      <c r="T18" s="3"/>
      <c r="U18" s="4"/>
    </row>
    <row r="19" spans="1:24" ht="15.75" x14ac:dyDescent="0.25">
      <c r="B19" s="250"/>
      <c r="C19" s="249"/>
      <c r="D19" s="247"/>
      <c r="E19" s="247"/>
      <c r="F19" s="247"/>
      <c r="G19" s="247"/>
      <c r="H19" s="247"/>
      <c r="I19" s="247"/>
      <c r="J19" s="252">
        <v>69983.100000000006</v>
      </c>
      <c r="K19" s="246" t="s">
        <v>445</v>
      </c>
      <c r="L19" s="245">
        <v>72195.899999999994</v>
      </c>
      <c r="M19" s="253">
        <v>73707.5</v>
      </c>
      <c r="N19" s="252">
        <v>69983.100000000006</v>
      </c>
      <c r="O19" s="252">
        <v>69983.100000000006</v>
      </c>
      <c r="P19" s="243">
        <v>69983.100000000006</v>
      </c>
      <c r="Q19" s="251"/>
    </row>
    <row r="20" spans="1:24" x14ac:dyDescent="0.2">
      <c r="B20" s="250"/>
      <c r="C20" s="249"/>
      <c r="D20" s="247"/>
      <c r="E20" s="247"/>
      <c r="F20" s="247"/>
      <c r="G20" s="248" t="s">
        <v>443</v>
      </c>
      <c r="H20" s="248"/>
      <c r="I20" s="247"/>
      <c r="J20" s="243">
        <f>J19-J29</f>
        <v>0</v>
      </c>
      <c r="K20" s="246" t="s">
        <v>444</v>
      </c>
      <c r="L20" s="245">
        <v>1804.9</v>
      </c>
      <c r="M20" s="244">
        <v>3685.4</v>
      </c>
      <c r="N20" s="243">
        <f>N19-N29</f>
        <v>0</v>
      </c>
      <c r="O20" s="243">
        <f>O19-O29</f>
        <v>0</v>
      </c>
      <c r="P20" s="243">
        <f>P19-P29</f>
        <v>0</v>
      </c>
    </row>
    <row r="21" spans="1:24" ht="15.75" x14ac:dyDescent="0.2">
      <c r="B21" s="1359"/>
      <c r="C21" s="1359"/>
      <c r="D21" s="1359"/>
      <c r="E21" s="1359"/>
      <c r="F21" s="1359"/>
      <c r="G21" s="1359"/>
      <c r="H21" s="1359"/>
      <c r="I21" s="1359"/>
      <c r="J21" s="1359"/>
      <c r="K21" s="242" t="s">
        <v>443</v>
      </c>
      <c r="L21" s="241">
        <f>L19-L20-L29</f>
        <v>-1.8000000272877514E-4</v>
      </c>
      <c r="M21" s="240">
        <f>M19-M20-M29</f>
        <v>4.1740000597201288E-4</v>
      </c>
      <c r="N21" s="1"/>
      <c r="O21" s="1"/>
      <c r="P21" s="237"/>
    </row>
    <row r="22" spans="1:24" ht="15.6" customHeight="1" x14ac:dyDescent="0.25">
      <c r="A22" s="1364" t="s">
        <v>442</v>
      </c>
      <c r="B22" s="1364"/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</row>
    <row r="23" spans="1:24" ht="17.45" customHeight="1" x14ac:dyDescent="0.25">
      <c r="A23" s="1364" t="s">
        <v>441</v>
      </c>
      <c r="B23" s="1364"/>
      <c r="C23" s="1364"/>
      <c r="D23" s="1364"/>
      <c r="E23" s="1364"/>
      <c r="F23" s="1364"/>
      <c r="G23" s="1364"/>
      <c r="H23" s="1364"/>
      <c r="I23" s="1364"/>
      <c r="J23" s="1364"/>
      <c r="K23" s="1364"/>
      <c r="L23" s="1364"/>
      <c r="M23" s="1364"/>
      <c r="N23" s="1364"/>
      <c r="O23" s="1364"/>
      <c r="P23" s="1364"/>
      <c r="Q23" s="989">
        <v>2408.288</v>
      </c>
      <c r="R23" s="989">
        <v>4974.3450000000003</v>
      </c>
    </row>
    <row r="24" spans="1:24" ht="15" customHeight="1" x14ac:dyDescent="0.25">
      <c r="A24" s="1364" t="s">
        <v>440</v>
      </c>
      <c r="B24" s="1364"/>
      <c r="C24" s="1364"/>
      <c r="D24" s="1364"/>
      <c r="E24" s="1364"/>
      <c r="F24" s="1364"/>
      <c r="G24" s="1364"/>
      <c r="H24" s="1364"/>
      <c r="I24" s="1364"/>
      <c r="J24" s="1364"/>
      <c r="K24" s="1364"/>
      <c r="L24" s="1364"/>
      <c r="M24" s="1364"/>
      <c r="N24" s="1364"/>
      <c r="O24" s="1364"/>
      <c r="P24" s="1364"/>
      <c r="Q24" s="990">
        <f>O198+Q23</f>
        <v>97592.98000000001</v>
      </c>
      <c r="R24" s="990">
        <f>R23+P198</f>
        <v>100748.38</v>
      </c>
    </row>
    <row r="25" spans="1:24" ht="13.5" customHeight="1" x14ac:dyDescent="0.25">
      <c r="A25" s="1364" t="s">
        <v>439</v>
      </c>
      <c r="B25" s="1364"/>
      <c r="C25" s="1364"/>
      <c r="D25" s="1364"/>
      <c r="E25" s="1364"/>
      <c r="F25" s="1364"/>
      <c r="G25" s="1364"/>
      <c r="H25" s="1364"/>
      <c r="I25" s="1364"/>
      <c r="J25" s="1364"/>
      <c r="K25" s="1364"/>
      <c r="L25" s="1364"/>
      <c r="M25" s="1364"/>
      <c r="N25" s="1364"/>
      <c r="O25" s="1364"/>
      <c r="P25" s="1364"/>
    </row>
    <row r="26" spans="1:24" ht="16.149999999999999" customHeight="1" x14ac:dyDescent="0.25">
      <c r="A26" s="1364" t="s">
        <v>800</v>
      </c>
      <c r="B26" s="1364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</row>
    <row r="27" spans="1:24" ht="16.5" thickBot="1" x14ac:dyDescent="0.3">
      <c r="B27" s="236"/>
      <c r="C27" s="235"/>
      <c r="D27" s="234"/>
      <c r="E27" s="234"/>
      <c r="F27" s="234"/>
      <c r="G27" s="234"/>
      <c r="H27" s="234"/>
      <c r="I27" s="234"/>
      <c r="J27" s="233" t="s">
        <v>438</v>
      </c>
      <c r="K27" s="233"/>
      <c r="L27" s="233"/>
      <c r="M27" s="233"/>
      <c r="N27" s="233" t="s">
        <v>438</v>
      </c>
      <c r="O27" s="233"/>
      <c r="P27" s="396" t="s">
        <v>853</v>
      </c>
    </row>
    <row r="28" spans="1:24" ht="64.5" hidden="1" thickBot="1" x14ac:dyDescent="0.25">
      <c r="B28" s="232" t="s">
        <v>323</v>
      </c>
      <c r="C28" s="94" t="s">
        <v>437</v>
      </c>
      <c r="D28" s="94" t="s">
        <v>436</v>
      </c>
      <c r="E28" s="94" t="s">
        <v>435</v>
      </c>
      <c r="F28" s="94" t="s">
        <v>322</v>
      </c>
      <c r="G28" s="94" t="s">
        <v>321</v>
      </c>
      <c r="H28" s="94"/>
      <c r="I28" s="94" t="s">
        <v>434</v>
      </c>
      <c r="J28" s="230" t="s">
        <v>320</v>
      </c>
      <c r="K28" s="230"/>
      <c r="L28" s="231" t="s">
        <v>319</v>
      </c>
      <c r="M28" s="231" t="s">
        <v>318</v>
      </c>
      <c r="N28" s="230" t="s">
        <v>320</v>
      </c>
      <c r="O28" s="230" t="s">
        <v>320</v>
      </c>
      <c r="P28" s="416" t="s">
        <v>320</v>
      </c>
    </row>
    <row r="29" spans="1:24" s="83" customFormat="1" ht="16.5" hidden="1" thickBot="1" x14ac:dyDescent="0.25">
      <c r="B29" s="229" t="s">
        <v>433</v>
      </c>
      <c r="C29" s="228" t="s">
        <v>71</v>
      </c>
      <c r="D29" s="228" t="s">
        <v>71</v>
      </c>
      <c r="E29" s="228" t="s">
        <v>71</v>
      </c>
      <c r="F29" s="228" t="s">
        <v>71</v>
      </c>
      <c r="G29" s="228" t="s">
        <v>71</v>
      </c>
      <c r="H29" s="228"/>
      <c r="I29" s="228" t="s">
        <v>71</v>
      </c>
      <c r="J29" s="226">
        <f>J30+J73+J78+J92+J114+J153+J161+J175+J182</f>
        <v>69983.100000000006</v>
      </c>
      <c r="K29" s="227"/>
      <c r="L29" s="226">
        <f>L30+L73+L78+L92+L114+L153+L161+L175+L182</f>
        <v>70391.000180000003</v>
      </c>
      <c r="M29" s="226">
        <f>M30+M73+M78+M92+M114+M153+M161+M175+M182</f>
        <v>70022.0995826</v>
      </c>
      <c r="N29" s="226">
        <f>N30+N73+N78+N92+N114+N153+N161+N175+N182</f>
        <v>69983.100000000006</v>
      </c>
      <c r="O29" s="226">
        <f>O30+O73+O78+O92+O114+O153+O161+O175+O182</f>
        <v>69983.100000000006</v>
      </c>
      <c r="P29" s="417">
        <f>P30+P73+P78+P92+P114+P153+P161+P175+P182</f>
        <v>69983.100000000006</v>
      </c>
      <c r="Q29" s="84"/>
      <c r="R29" s="84"/>
      <c r="S29" s="84"/>
      <c r="T29" s="84"/>
      <c r="U29" s="84"/>
      <c r="V29" s="84"/>
      <c r="W29" s="84"/>
      <c r="X29" s="84"/>
    </row>
    <row r="30" spans="1:24" s="83" customFormat="1" ht="15" hidden="1" thickBot="1" x14ac:dyDescent="0.25">
      <c r="B30" s="194" t="s">
        <v>432</v>
      </c>
      <c r="C30" s="193" t="s">
        <v>431</v>
      </c>
      <c r="D30" s="225" t="s">
        <v>69</v>
      </c>
      <c r="E30" s="225"/>
      <c r="F30" s="225"/>
      <c r="G30" s="225"/>
      <c r="H30" s="225"/>
      <c r="I30" s="225"/>
      <c r="J30" s="224">
        <f>J34+J39+J57+J64+J69</f>
        <v>16206.808000000001</v>
      </c>
      <c r="K30" s="198"/>
      <c r="L30" s="224">
        <f>L34+L39+L57+L64+L69</f>
        <v>16980.082180000001</v>
      </c>
      <c r="M30" s="224">
        <f>M34+M39+M57+M64+M69</f>
        <v>17936.364582600003</v>
      </c>
      <c r="N30" s="224">
        <f>N34+N39+N57+N64+N69</f>
        <v>16206.808000000001</v>
      </c>
      <c r="O30" s="224">
        <f>O34+O39+O57+O64+O69</f>
        <v>16206.808000000001</v>
      </c>
      <c r="P30" s="418">
        <f>P34+P39+P57+P64+P69</f>
        <v>16206.808000000001</v>
      </c>
      <c r="Q30" s="84"/>
      <c r="R30" s="84"/>
      <c r="S30" s="84"/>
      <c r="T30" s="84"/>
      <c r="U30" s="84"/>
      <c r="V30" s="84"/>
      <c r="W30" s="84"/>
      <c r="X30" s="84"/>
    </row>
    <row r="31" spans="1:24" s="83" customFormat="1" ht="26.25" hidden="1" thickBot="1" x14ac:dyDescent="0.25">
      <c r="B31" s="215" t="s">
        <v>430</v>
      </c>
      <c r="C31" s="118"/>
      <c r="D31" s="89" t="s">
        <v>69</v>
      </c>
      <c r="E31" s="89" t="s">
        <v>428</v>
      </c>
      <c r="F31" s="113"/>
      <c r="G31" s="118"/>
      <c r="H31" s="118"/>
      <c r="I31" s="89" t="s">
        <v>428</v>
      </c>
      <c r="J31" s="101"/>
      <c r="K31" s="101"/>
      <c r="L31" s="101"/>
      <c r="M31" s="101"/>
      <c r="N31" s="101"/>
      <c r="O31" s="101"/>
      <c r="P31" s="125"/>
      <c r="Q31" s="84"/>
      <c r="R31" s="84"/>
      <c r="S31" s="84"/>
      <c r="T31" s="84"/>
      <c r="U31" s="84"/>
      <c r="V31" s="84"/>
      <c r="W31" s="84"/>
      <c r="X31" s="84"/>
    </row>
    <row r="32" spans="1:24" s="83" customFormat="1" ht="39" hidden="1" thickBot="1" x14ac:dyDescent="0.25">
      <c r="B32" s="215" t="s">
        <v>126</v>
      </c>
      <c r="C32" s="118"/>
      <c r="D32" s="89" t="s">
        <v>69</v>
      </c>
      <c r="E32" s="89" t="s">
        <v>428</v>
      </c>
      <c r="F32" s="113">
        <v>9100000</v>
      </c>
      <c r="G32" s="118"/>
      <c r="H32" s="118"/>
      <c r="I32" s="89" t="s">
        <v>428</v>
      </c>
      <c r="J32" s="101"/>
      <c r="K32" s="101"/>
      <c r="L32" s="101"/>
      <c r="M32" s="101"/>
      <c r="N32" s="101"/>
      <c r="O32" s="101"/>
      <c r="P32" s="125"/>
      <c r="Q32" s="84"/>
      <c r="R32" s="84"/>
      <c r="S32" s="84"/>
      <c r="T32" s="84"/>
      <c r="U32" s="84"/>
      <c r="V32" s="84"/>
      <c r="W32" s="84"/>
      <c r="X32" s="84"/>
    </row>
    <row r="33" spans="2:24" s="83" customFormat="1" ht="25.5" hidden="1" customHeight="1" x14ac:dyDescent="0.2">
      <c r="B33" s="170" t="s">
        <v>429</v>
      </c>
      <c r="C33" s="118"/>
      <c r="D33" s="33" t="s">
        <v>69</v>
      </c>
      <c r="E33" s="33" t="s">
        <v>428</v>
      </c>
      <c r="F33" s="112">
        <v>9100003</v>
      </c>
      <c r="G33" s="118"/>
      <c r="H33" s="118"/>
      <c r="I33" s="33" t="s">
        <v>428</v>
      </c>
      <c r="J33" s="101"/>
      <c r="K33" s="101"/>
      <c r="L33" s="101"/>
      <c r="M33" s="101"/>
      <c r="N33" s="101"/>
      <c r="O33" s="101"/>
      <c r="P33" s="125"/>
      <c r="Q33" s="84"/>
      <c r="R33" s="84"/>
      <c r="S33" s="84"/>
      <c r="T33" s="84"/>
      <c r="U33" s="84"/>
      <c r="V33" s="84"/>
      <c r="W33" s="84"/>
      <c r="X33" s="84"/>
    </row>
    <row r="34" spans="2:24" s="83" customFormat="1" ht="39" hidden="1" thickBot="1" x14ac:dyDescent="0.25">
      <c r="B34" s="215" t="s">
        <v>114</v>
      </c>
      <c r="C34" s="118"/>
      <c r="D34" s="89" t="s">
        <v>69</v>
      </c>
      <c r="E34" s="89" t="s">
        <v>112</v>
      </c>
      <c r="F34" s="112"/>
      <c r="G34" s="118"/>
      <c r="H34" s="118"/>
      <c r="I34" s="89" t="s">
        <v>112</v>
      </c>
      <c r="J34" s="92">
        <f>J35</f>
        <v>2155.7860000000001</v>
      </c>
      <c r="K34" s="101"/>
      <c r="L34" s="92">
        <f t="shared" ref="L34:P35" si="0">L35</f>
        <v>2285.1331600000003</v>
      </c>
      <c r="M34" s="92">
        <f t="shared" si="0"/>
        <v>2445.0924812000003</v>
      </c>
      <c r="N34" s="92">
        <f t="shared" si="0"/>
        <v>2155.7860000000001</v>
      </c>
      <c r="O34" s="92">
        <f t="shared" si="0"/>
        <v>2155.7860000000001</v>
      </c>
      <c r="P34" s="125">
        <f t="shared" si="0"/>
        <v>2155.7860000000001</v>
      </c>
      <c r="Q34" s="84"/>
      <c r="R34" s="84"/>
      <c r="S34" s="84"/>
      <c r="T34" s="84"/>
      <c r="U34" s="84"/>
      <c r="V34" s="84"/>
      <c r="W34" s="84"/>
      <c r="X34" s="84"/>
    </row>
    <row r="35" spans="2:24" s="83" customFormat="1" ht="39" hidden="1" thickBot="1" x14ac:dyDescent="0.25">
      <c r="B35" s="215" t="s">
        <v>126</v>
      </c>
      <c r="C35" s="118"/>
      <c r="D35" s="89" t="s">
        <v>69</v>
      </c>
      <c r="E35" s="89" t="s">
        <v>112</v>
      </c>
      <c r="F35" s="113">
        <v>9100000</v>
      </c>
      <c r="G35" s="118"/>
      <c r="H35" s="118"/>
      <c r="I35" s="89" t="s">
        <v>112</v>
      </c>
      <c r="J35" s="92">
        <f>J36</f>
        <v>2155.7860000000001</v>
      </c>
      <c r="K35" s="92"/>
      <c r="L35" s="92">
        <f t="shared" si="0"/>
        <v>2285.1331600000003</v>
      </c>
      <c r="M35" s="92">
        <f t="shared" si="0"/>
        <v>2445.0924812000003</v>
      </c>
      <c r="N35" s="92">
        <f t="shared" si="0"/>
        <v>2155.7860000000001</v>
      </c>
      <c r="O35" s="92">
        <f t="shared" si="0"/>
        <v>2155.7860000000001</v>
      </c>
      <c r="P35" s="125">
        <f t="shared" si="0"/>
        <v>2155.7860000000001</v>
      </c>
      <c r="Q35" s="84"/>
      <c r="R35" s="84"/>
      <c r="S35" s="84"/>
      <c r="T35" s="84"/>
      <c r="U35" s="84"/>
      <c r="V35" s="84"/>
      <c r="W35" s="84"/>
      <c r="X35" s="84"/>
    </row>
    <row r="36" spans="2:24" s="83" customFormat="1" ht="22.15" hidden="1" customHeight="1" x14ac:dyDescent="0.2">
      <c r="B36" s="170" t="s">
        <v>153</v>
      </c>
      <c r="C36" s="118"/>
      <c r="D36" s="33" t="s">
        <v>69</v>
      </c>
      <c r="E36" s="33" t="s">
        <v>112</v>
      </c>
      <c r="F36" s="113">
        <v>9100004</v>
      </c>
      <c r="G36" s="118"/>
      <c r="H36" s="118"/>
      <c r="I36" s="33" t="s">
        <v>112</v>
      </c>
      <c r="J36" s="92">
        <f>J37+J38</f>
        <v>2155.7860000000001</v>
      </c>
      <c r="K36" s="101"/>
      <c r="L36" s="92">
        <f>L37+L38</f>
        <v>2285.1331600000003</v>
      </c>
      <c r="M36" s="92">
        <f>M37+M38</f>
        <v>2445.0924812000003</v>
      </c>
      <c r="N36" s="92">
        <f>N37+N38</f>
        <v>2155.7860000000001</v>
      </c>
      <c r="O36" s="92">
        <f>O37+O38</f>
        <v>2155.7860000000001</v>
      </c>
      <c r="P36" s="125">
        <f>P37+P38</f>
        <v>2155.7860000000001</v>
      </c>
      <c r="Q36" s="84"/>
      <c r="R36" s="84"/>
      <c r="S36" s="84"/>
      <c r="T36" s="84"/>
      <c r="U36" s="84"/>
      <c r="V36" s="84"/>
      <c r="W36" s="84"/>
      <c r="X36" s="84"/>
    </row>
    <row r="37" spans="2:24" s="83" customFormat="1" ht="16.149999999999999" hidden="1" customHeight="1" x14ac:dyDescent="0.2">
      <c r="B37" s="195" t="s">
        <v>411</v>
      </c>
      <c r="C37" s="118"/>
      <c r="D37" s="33" t="s">
        <v>69</v>
      </c>
      <c r="E37" s="33" t="s">
        <v>112</v>
      </c>
      <c r="F37" s="112">
        <v>9100004</v>
      </c>
      <c r="G37" s="119">
        <v>120</v>
      </c>
      <c r="H37" s="119"/>
      <c r="I37" s="33" t="s">
        <v>112</v>
      </c>
      <c r="J37" s="93">
        <v>1300.211</v>
      </c>
      <c r="K37" s="92"/>
      <c r="L37" s="53">
        <f>J37*106%</f>
        <v>1378.2236600000001</v>
      </c>
      <c r="M37" s="53">
        <f>L37*107%</f>
        <v>1474.6993162000001</v>
      </c>
      <c r="N37" s="93">
        <v>1300.211</v>
      </c>
      <c r="O37" s="93">
        <v>1300.211</v>
      </c>
      <c r="P37" s="123">
        <v>1300.211</v>
      </c>
      <c r="Q37" s="84"/>
      <c r="R37" s="84"/>
      <c r="S37" s="84"/>
      <c r="T37" s="84"/>
      <c r="U37" s="84"/>
      <c r="V37" s="84"/>
      <c r="W37" s="84"/>
      <c r="X37" s="84"/>
    </row>
    <row r="38" spans="2:24" s="83" customFormat="1" ht="18.600000000000001" hidden="1" customHeight="1" x14ac:dyDescent="0.2">
      <c r="B38" s="195" t="s">
        <v>16</v>
      </c>
      <c r="C38" s="118"/>
      <c r="D38" s="33" t="s">
        <v>69</v>
      </c>
      <c r="E38" s="33" t="s">
        <v>112</v>
      </c>
      <c r="F38" s="112">
        <v>9100004</v>
      </c>
      <c r="G38" s="119">
        <v>240</v>
      </c>
      <c r="H38" s="119"/>
      <c r="I38" s="33" t="s">
        <v>112</v>
      </c>
      <c r="J38" s="103">
        <v>855.57500000000005</v>
      </c>
      <c r="K38" s="101"/>
      <c r="L38" s="7">
        <f>J38*106%</f>
        <v>906.90950000000009</v>
      </c>
      <c r="M38" s="7">
        <f>L38*107%</f>
        <v>970.39316500000018</v>
      </c>
      <c r="N38" s="103">
        <v>855.57500000000005</v>
      </c>
      <c r="O38" s="103">
        <v>855.57500000000005</v>
      </c>
      <c r="P38" s="123">
        <v>855.57500000000005</v>
      </c>
      <c r="Q38" s="84"/>
      <c r="R38" s="84"/>
      <c r="S38" s="84"/>
      <c r="T38" s="84"/>
      <c r="U38" s="84"/>
      <c r="V38" s="84"/>
      <c r="W38" s="84"/>
      <c r="X38" s="84"/>
    </row>
    <row r="39" spans="2:24" ht="39" hidden="1" thickBot="1" x14ac:dyDescent="0.25">
      <c r="B39" s="52" t="s">
        <v>105</v>
      </c>
      <c r="C39" s="88" t="s">
        <v>106</v>
      </c>
      <c r="D39" s="94" t="s">
        <v>69</v>
      </c>
      <c r="E39" s="94" t="s">
        <v>103</v>
      </c>
      <c r="F39" s="94" t="s">
        <v>71</v>
      </c>
      <c r="G39" s="94" t="s">
        <v>71</v>
      </c>
      <c r="H39" s="94"/>
      <c r="I39" s="94" t="s">
        <v>103</v>
      </c>
      <c r="J39" s="87">
        <f>J40</f>
        <v>11843.717000000001</v>
      </c>
      <c r="K39" s="78"/>
      <c r="L39" s="87">
        <f>L40</f>
        <v>12487.644020000002</v>
      </c>
      <c r="M39" s="87">
        <f>M40</f>
        <v>13283.967101400003</v>
      </c>
      <c r="N39" s="87">
        <f>N40</f>
        <v>11843.717000000001</v>
      </c>
      <c r="O39" s="87">
        <f>O40</f>
        <v>11843.717000000001</v>
      </c>
      <c r="P39" s="97">
        <f>P40</f>
        <v>11843.717000000001</v>
      </c>
    </row>
    <row r="40" spans="2:24" ht="42.75" hidden="1" customHeight="1" x14ac:dyDescent="0.2">
      <c r="B40" s="52" t="s">
        <v>126</v>
      </c>
      <c r="C40" s="94" t="s">
        <v>106</v>
      </c>
      <c r="D40" s="94" t="s">
        <v>69</v>
      </c>
      <c r="E40" s="94" t="s">
        <v>103</v>
      </c>
      <c r="F40" s="94">
        <v>9100000</v>
      </c>
      <c r="G40" s="94" t="s">
        <v>71</v>
      </c>
      <c r="H40" s="94"/>
      <c r="I40" s="94" t="s">
        <v>103</v>
      </c>
      <c r="J40" s="87">
        <f>J41+J44+J46+J48+J51+J54</f>
        <v>11843.717000000001</v>
      </c>
      <c r="K40" s="78"/>
      <c r="L40" s="87">
        <f>L41+L44+L46+L48+L51+L54</f>
        <v>12487.644020000002</v>
      </c>
      <c r="M40" s="87">
        <f>M41+M44+M46+M48+M51+M54</f>
        <v>13283.967101400003</v>
      </c>
      <c r="N40" s="87">
        <f>N41+N44+N46+N48+N51+N54</f>
        <v>11843.717000000001</v>
      </c>
      <c r="O40" s="87">
        <f>O41+O44+O46+O48+O51+O54</f>
        <v>11843.717000000001</v>
      </c>
      <c r="P40" s="97">
        <f>P41+P44+P46+P48+P51+P54</f>
        <v>11843.717000000001</v>
      </c>
    </row>
    <row r="41" spans="2:24" ht="21" hidden="1" customHeight="1" x14ac:dyDescent="0.2">
      <c r="B41" s="49" t="s">
        <v>153</v>
      </c>
      <c r="C41" s="88" t="s">
        <v>106</v>
      </c>
      <c r="D41" s="88" t="s">
        <v>69</v>
      </c>
      <c r="E41" s="88" t="s">
        <v>103</v>
      </c>
      <c r="F41" s="94">
        <v>9100004</v>
      </c>
      <c r="G41" s="88" t="s">
        <v>71</v>
      </c>
      <c r="H41" s="88"/>
      <c r="I41" s="88" t="s">
        <v>103</v>
      </c>
      <c r="J41" s="137">
        <f>J42+J43</f>
        <v>9577.5059999999994</v>
      </c>
      <c r="K41" s="7"/>
      <c r="L41" s="137">
        <f>L42+L43</f>
        <v>10152.156360000001</v>
      </c>
      <c r="M41" s="137">
        <f>M42+M43</f>
        <v>10862.807305200002</v>
      </c>
      <c r="N41" s="137">
        <f>N42+N43</f>
        <v>9577.5059999999994</v>
      </c>
      <c r="O41" s="137">
        <f>O42+O43</f>
        <v>9577.5059999999994</v>
      </c>
      <c r="P41" s="419">
        <f>P42+P43</f>
        <v>9577.5059999999994</v>
      </c>
    </row>
    <row r="42" spans="2:24" ht="21" hidden="1" customHeight="1" x14ac:dyDescent="0.2">
      <c r="B42" s="195" t="s">
        <v>411</v>
      </c>
      <c r="C42" s="88"/>
      <c r="D42" s="88" t="s">
        <v>69</v>
      </c>
      <c r="E42" s="88" t="s">
        <v>103</v>
      </c>
      <c r="F42" s="88">
        <v>9100004</v>
      </c>
      <c r="G42" s="88">
        <v>120</v>
      </c>
      <c r="H42" s="88"/>
      <c r="I42" s="88" t="s">
        <v>103</v>
      </c>
      <c r="J42" s="53">
        <v>7361.933</v>
      </c>
      <c r="K42" s="53"/>
      <c r="L42" s="53">
        <f>J42*106%</f>
        <v>7803.6489799999999</v>
      </c>
      <c r="M42" s="53">
        <f>L42*107%</f>
        <v>8349.9044086000013</v>
      </c>
      <c r="N42" s="53">
        <v>7361.933</v>
      </c>
      <c r="O42" s="53">
        <v>7361.933</v>
      </c>
      <c r="P42" s="419">
        <v>7361.933</v>
      </c>
    </row>
    <row r="43" spans="2:24" ht="21" hidden="1" customHeight="1" x14ac:dyDescent="0.2">
      <c r="B43" s="195" t="s">
        <v>16</v>
      </c>
      <c r="C43" s="88"/>
      <c r="D43" s="88" t="s">
        <v>69</v>
      </c>
      <c r="E43" s="88" t="s">
        <v>103</v>
      </c>
      <c r="F43" s="88">
        <v>9100004</v>
      </c>
      <c r="G43" s="88">
        <v>240</v>
      </c>
      <c r="H43" s="88"/>
      <c r="I43" s="88" t="s">
        <v>103</v>
      </c>
      <c r="J43" s="53">
        <v>2215.5729999999999</v>
      </c>
      <c r="K43" s="53"/>
      <c r="L43" s="53">
        <f>J43*106%</f>
        <v>2348.50738</v>
      </c>
      <c r="M43" s="53">
        <f>L43*107%</f>
        <v>2512.9028966000001</v>
      </c>
      <c r="N43" s="53">
        <v>2215.5729999999999</v>
      </c>
      <c r="O43" s="53">
        <v>2215.5729999999999</v>
      </c>
      <c r="P43" s="419">
        <v>2215.5729999999999</v>
      </c>
    </row>
    <row r="44" spans="2:24" ht="39" hidden="1" thickBot="1" x14ac:dyDescent="0.25">
      <c r="B44" s="49" t="s">
        <v>427</v>
      </c>
      <c r="C44" s="88" t="s">
        <v>106</v>
      </c>
      <c r="D44" s="88" t="s">
        <v>69</v>
      </c>
      <c r="E44" s="88" t="s">
        <v>103</v>
      </c>
      <c r="F44" s="34" t="s">
        <v>426</v>
      </c>
      <c r="G44" s="9"/>
      <c r="H44" s="9"/>
      <c r="I44" s="88" t="s">
        <v>103</v>
      </c>
      <c r="J44" s="93">
        <f>J45</f>
        <v>1154.6110000000001</v>
      </c>
      <c r="K44" s="93"/>
      <c r="L44" s="93">
        <f>L45</f>
        <v>1223.8876600000001</v>
      </c>
      <c r="M44" s="93">
        <f>M45</f>
        <v>1309.5597962000002</v>
      </c>
      <c r="N44" s="93">
        <f>N45</f>
        <v>1154.6110000000001</v>
      </c>
      <c r="O44" s="93">
        <f>O45</f>
        <v>1154.6110000000001</v>
      </c>
      <c r="P44" s="123">
        <f>P45</f>
        <v>1154.6110000000001</v>
      </c>
    </row>
    <row r="45" spans="2:24" ht="13.5" hidden="1" thickBot="1" x14ac:dyDescent="0.25">
      <c r="B45" s="195" t="s">
        <v>411</v>
      </c>
      <c r="C45" s="88"/>
      <c r="D45" s="88" t="s">
        <v>69</v>
      </c>
      <c r="E45" s="88" t="s">
        <v>103</v>
      </c>
      <c r="F45" s="9" t="s">
        <v>426</v>
      </c>
      <c r="G45" s="88">
        <v>120</v>
      </c>
      <c r="H45" s="88"/>
      <c r="I45" s="88" t="s">
        <v>103</v>
      </c>
      <c r="J45" s="93">
        <v>1154.6110000000001</v>
      </c>
      <c r="K45" s="93"/>
      <c r="L45" s="53">
        <f>J45*106%</f>
        <v>1223.8876600000001</v>
      </c>
      <c r="M45" s="53">
        <f>L45*107%</f>
        <v>1309.5597962000002</v>
      </c>
      <c r="N45" s="93">
        <v>1154.6110000000001</v>
      </c>
      <c r="O45" s="93">
        <v>1154.6110000000001</v>
      </c>
      <c r="P45" s="123">
        <v>1154.6110000000001</v>
      </c>
    </row>
    <row r="46" spans="2:24" ht="39" hidden="1" thickBot="1" x14ac:dyDescent="0.25">
      <c r="B46" s="90" t="s">
        <v>425</v>
      </c>
      <c r="C46" s="88"/>
      <c r="D46" s="88" t="s">
        <v>69</v>
      </c>
      <c r="E46" s="88" t="s">
        <v>103</v>
      </c>
      <c r="F46" s="34" t="s">
        <v>141</v>
      </c>
      <c r="G46" s="9"/>
      <c r="H46" s="9"/>
      <c r="I46" s="88" t="s">
        <v>103</v>
      </c>
      <c r="J46" s="78">
        <f>J47</f>
        <v>171.8</v>
      </c>
      <c r="K46" s="78"/>
      <c r="L46" s="78">
        <f>L47</f>
        <v>171.8</v>
      </c>
      <c r="M46" s="78">
        <f>M47</f>
        <v>171.8</v>
      </c>
      <c r="N46" s="78">
        <f>N47</f>
        <v>171.8</v>
      </c>
      <c r="O46" s="78">
        <f>O47</f>
        <v>171.8</v>
      </c>
      <c r="P46" s="97">
        <f>P47</f>
        <v>171.8</v>
      </c>
    </row>
    <row r="47" spans="2:24" ht="13.5" hidden="1" thickBot="1" x14ac:dyDescent="0.25">
      <c r="B47" s="195" t="s">
        <v>142</v>
      </c>
      <c r="C47" s="88"/>
      <c r="D47" s="88" t="s">
        <v>69</v>
      </c>
      <c r="E47" s="88" t="s">
        <v>103</v>
      </c>
      <c r="F47" s="9" t="s">
        <v>141</v>
      </c>
      <c r="G47" s="9" t="s">
        <v>140</v>
      </c>
      <c r="H47" s="9"/>
      <c r="I47" s="88" t="s">
        <v>103</v>
      </c>
      <c r="J47" s="7">
        <v>171.8</v>
      </c>
      <c r="K47" s="7"/>
      <c r="L47" s="7">
        <v>171.8</v>
      </c>
      <c r="M47" s="7">
        <v>171.8</v>
      </c>
      <c r="N47" s="7">
        <v>171.8</v>
      </c>
      <c r="O47" s="7">
        <v>171.8</v>
      </c>
      <c r="P47" s="419">
        <v>171.8</v>
      </c>
    </row>
    <row r="48" spans="2:24" ht="45.75" hidden="1" customHeight="1" x14ac:dyDescent="0.2">
      <c r="B48" s="218" t="s">
        <v>424</v>
      </c>
      <c r="C48" s="88"/>
      <c r="D48" s="9" t="s">
        <v>69</v>
      </c>
      <c r="E48" s="9" t="s">
        <v>103</v>
      </c>
      <c r="F48" s="34" t="s">
        <v>136</v>
      </c>
      <c r="G48" s="9"/>
      <c r="H48" s="9"/>
      <c r="I48" s="9" t="s">
        <v>103</v>
      </c>
      <c r="J48" s="78">
        <f>J50</f>
        <v>263</v>
      </c>
      <c r="K48" s="78"/>
      <c r="L48" s="78">
        <f>L50</f>
        <v>263</v>
      </c>
      <c r="M48" s="78">
        <f>M50</f>
        <v>263</v>
      </c>
      <c r="N48" s="78">
        <f>N50</f>
        <v>263</v>
      </c>
      <c r="O48" s="78">
        <f>O50</f>
        <v>263</v>
      </c>
      <c r="P48" s="97">
        <f>P50</f>
        <v>263</v>
      </c>
    </row>
    <row r="49" spans="2:16" ht="46.5" hidden="1" customHeight="1" x14ac:dyDescent="0.2">
      <c r="B49" s="42" t="s">
        <v>138</v>
      </c>
      <c r="C49" s="9"/>
      <c r="D49" s="9" t="s">
        <v>69</v>
      </c>
      <c r="E49" s="9" t="s">
        <v>103</v>
      </c>
      <c r="F49" s="9" t="s">
        <v>137</v>
      </c>
      <c r="G49" s="9"/>
      <c r="H49" s="9"/>
      <c r="I49" s="9" t="s">
        <v>103</v>
      </c>
      <c r="J49" s="103"/>
      <c r="K49" s="103"/>
      <c r="L49" s="103"/>
      <c r="M49" s="103"/>
      <c r="N49" s="103"/>
      <c r="O49" s="103"/>
      <c r="P49" s="123"/>
    </row>
    <row r="50" spans="2:16" ht="15" hidden="1" customHeight="1" x14ac:dyDescent="0.2">
      <c r="B50" s="195" t="s">
        <v>123</v>
      </c>
      <c r="C50" s="9"/>
      <c r="D50" s="9" t="s">
        <v>69</v>
      </c>
      <c r="E50" s="9" t="s">
        <v>103</v>
      </c>
      <c r="F50" s="9" t="s">
        <v>136</v>
      </c>
      <c r="G50" s="9" t="s">
        <v>120</v>
      </c>
      <c r="H50" s="9"/>
      <c r="I50" s="9" t="s">
        <v>103</v>
      </c>
      <c r="J50" s="103">
        <v>263</v>
      </c>
      <c r="K50" s="103"/>
      <c r="L50" s="103">
        <v>263</v>
      </c>
      <c r="M50" s="103">
        <v>263</v>
      </c>
      <c r="N50" s="103">
        <v>263</v>
      </c>
      <c r="O50" s="103">
        <v>263</v>
      </c>
      <c r="P50" s="123">
        <v>263</v>
      </c>
    </row>
    <row r="51" spans="2:16" ht="67.5" hidden="1" customHeight="1" x14ac:dyDescent="0.2">
      <c r="B51" s="223" t="s">
        <v>423</v>
      </c>
      <c r="C51" s="9"/>
      <c r="D51" s="9" t="s">
        <v>69</v>
      </c>
      <c r="E51" s="9" t="s">
        <v>103</v>
      </c>
      <c r="F51" s="34" t="s">
        <v>132</v>
      </c>
      <c r="G51" s="9"/>
      <c r="H51" s="9"/>
      <c r="I51" s="9" t="s">
        <v>103</v>
      </c>
      <c r="J51" s="101">
        <f>J52</f>
        <v>130.1</v>
      </c>
      <c r="K51" s="101"/>
      <c r="L51" s="101">
        <f>L52</f>
        <v>130.1</v>
      </c>
      <c r="M51" s="101">
        <f>M52</f>
        <v>130.1</v>
      </c>
      <c r="N51" s="101">
        <f>N52</f>
        <v>130.1</v>
      </c>
      <c r="O51" s="101">
        <f>O52</f>
        <v>130.1</v>
      </c>
      <c r="P51" s="125">
        <f>P52</f>
        <v>130.1</v>
      </c>
    </row>
    <row r="52" spans="2:16" ht="15" hidden="1" customHeight="1" x14ac:dyDescent="0.2">
      <c r="B52" s="195" t="s">
        <v>123</v>
      </c>
      <c r="C52" s="9"/>
      <c r="D52" s="9" t="s">
        <v>69</v>
      </c>
      <c r="E52" s="9" t="s">
        <v>103</v>
      </c>
      <c r="F52" s="9" t="s">
        <v>132</v>
      </c>
      <c r="G52" s="9" t="s">
        <v>120</v>
      </c>
      <c r="H52" s="9"/>
      <c r="I52" s="9" t="s">
        <v>103</v>
      </c>
      <c r="J52" s="103">
        <v>130.1</v>
      </c>
      <c r="K52" s="103"/>
      <c r="L52" s="103">
        <v>130.1</v>
      </c>
      <c r="M52" s="103">
        <v>130.1</v>
      </c>
      <c r="N52" s="103">
        <v>130.1</v>
      </c>
      <c r="O52" s="103">
        <v>130.1</v>
      </c>
      <c r="P52" s="123">
        <v>130.1</v>
      </c>
    </row>
    <row r="53" spans="2:16" ht="60.6" hidden="1" customHeight="1" x14ac:dyDescent="0.2">
      <c r="B53" s="109" t="s">
        <v>134</v>
      </c>
      <c r="C53" s="88"/>
      <c r="D53" s="88" t="s">
        <v>69</v>
      </c>
      <c r="E53" s="88" t="s">
        <v>103</v>
      </c>
      <c r="F53" s="9" t="s">
        <v>133</v>
      </c>
      <c r="G53" s="9"/>
      <c r="H53" s="9"/>
      <c r="I53" s="88" t="s">
        <v>103</v>
      </c>
      <c r="J53" s="103"/>
      <c r="K53" s="103"/>
      <c r="L53" s="103"/>
      <c r="M53" s="103"/>
      <c r="N53" s="103"/>
      <c r="O53" s="103"/>
      <c r="P53" s="123"/>
    </row>
    <row r="54" spans="2:16" ht="51.75" hidden="1" thickBot="1" x14ac:dyDescent="0.25">
      <c r="B54" s="222" t="s">
        <v>422</v>
      </c>
      <c r="C54" s="88"/>
      <c r="D54" s="88" t="s">
        <v>69</v>
      </c>
      <c r="E54" s="88" t="s">
        <v>103</v>
      </c>
      <c r="F54" s="34" t="s">
        <v>421</v>
      </c>
      <c r="G54" s="9"/>
      <c r="H54" s="9"/>
      <c r="I54" s="88" t="s">
        <v>103</v>
      </c>
      <c r="J54" s="101">
        <f>J55+J56</f>
        <v>546.70000000000005</v>
      </c>
      <c r="K54" s="101"/>
      <c r="L54" s="101">
        <f>L55+L56</f>
        <v>546.70000000000005</v>
      </c>
      <c r="M54" s="101">
        <f>M55+M56</f>
        <v>546.70000000000005</v>
      </c>
      <c r="N54" s="101">
        <f>N55+N56</f>
        <v>546.70000000000005</v>
      </c>
      <c r="O54" s="101">
        <f>O55+O56</f>
        <v>546.70000000000005</v>
      </c>
      <c r="P54" s="125">
        <f>P55+P56</f>
        <v>546.70000000000005</v>
      </c>
    </row>
    <row r="55" spans="2:16" ht="13.5" hidden="1" thickBot="1" x14ac:dyDescent="0.25">
      <c r="B55" s="16" t="s">
        <v>411</v>
      </c>
      <c r="C55" s="88"/>
      <c r="D55" s="88" t="s">
        <v>69</v>
      </c>
      <c r="E55" s="88" t="s">
        <v>103</v>
      </c>
      <c r="F55" s="9" t="s">
        <v>421</v>
      </c>
      <c r="G55" s="9" t="s">
        <v>5</v>
      </c>
      <c r="H55" s="9"/>
      <c r="I55" s="88" t="s">
        <v>103</v>
      </c>
      <c r="J55" s="103">
        <f>546.7-45.2</f>
        <v>501.50000000000006</v>
      </c>
      <c r="K55" s="103"/>
      <c r="L55" s="103">
        <f>546.7-45.2</f>
        <v>501.50000000000006</v>
      </c>
      <c r="M55" s="103">
        <f>546.7-45.2</f>
        <v>501.50000000000006</v>
      </c>
      <c r="N55" s="103">
        <f>546.7-45.2</f>
        <v>501.50000000000006</v>
      </c>
      <c r="O55" s="103">
        <f>546.7-45.2</f>
        <v>501.50000000000006</v>
      </c>
      <c r="P55" s="123">
        <f>546.7-45.2</f>
        <v>501.50000000000006</v>
      </c>
    </row>
    <row r="56" spans="2:16" ht="13.5" hidden="1" thickBot="1" x14ac:dyDescent="0.25">
      <c r="B56" s="195" t="s">
        <v>16</v>
      </c>
      <c r="C56" s="88"/>
      <c r="D56" s="88"/>
      <c r="E56" s="88"/>
      <c r="F56" s="9"/>
      <c r="G56" s="9" t="s">
        <v>1</v>
      </c>
      <c r="H56" s="9"/>
      <c r="I56" s="88"/>
      <c r="J56" s="103">
        <v>45.2</v>
      </c>
      <c r="K56" s="103"/>
      <c r="L56" s="103">
        <v>45.2</v>
      </c>
      <c r="M56" s="103">
        <v>45.2</v>
      </c>
      <c r="N56" s="103">
        <v>45.2</v>
      </c>
      <c r="O56" s="103">
        <v>45.2</v>
      </c>
      <c r="P56" s="123">
        <v>45.2</v>
      </c>
    </row>
    <row r="57" spans="2:16" ht="42" hidden="1" customHeight="1" x14ac:dyDescent="0.2">
      <c r="B57" s="52" t="s">
        <v>122</v>
      </c>
      <c r="C57" s="9"/>
      <c r="D57" s="94" t="s">
        <v>69</v>
      </c>
      <c r="E57" s="34" t="s">
        <v>119</v>
      </c>
      <c r="F57" s="94" t="s">
        <v>71</v>
      </c>
      <c r="G57" s="94" t="s">
        <v>71</v>
      </c>
      <c r="H57" s="94"/>
      <c r="I57" s="34" t="s">
        <v>119</v>
      </c>
      <c r="J57" s="78">
        <f>J58</f>
        <v>99.305000000000007</v>
      </c>
      <c r="K57" s="78"/>
      <c r="L57" s="78">
        <f t="shared" ref="L57:P59" si="1">L58</f>
        <v>99.305000000000007</v>
      </c>
      <c r="M57" s="78">
        <f t="shared" si="1"/>
        <v>99.305000000000007</v>
      </c>
      <c r="N57" s="78">
        <f t="shared" si="1"/>
        <v>99.305000000000007</v>
      </c>
      <c r="O57" s="78">
        <f t="shared" si="1"/>
        <v>99.305000000000007</v>
      </c>
      <c r="P57" s="97">
        <f t="shared" si="1"/>
        <v>99.305000000000007</v>
      </c>
    </row>
    <row r="58" spans="2:16" ht="39" hidden="1" thickBot="1" x14ac:dyDescent="0.25">
      <c r="B58" s="52" t="s">
        <v>126</v>
      </c>
      <c r="C58" s="9"/>
      <c r="D58" s="94" t="s">
        <v>69</v>
      </c>
      <c r="E58" s="94" t="s">
        <v>119</v>
      </c>
      <c r="F58" s="34" t="s">
        <v>125</v>
      </c>
      <c r="G58" s="79"/>
      <c r="H58" s="79"/>
      <c r="I58" s="94" t="s">
        <v>119</v>
      </c>
      <c r="J58" s="78">
        <f>J59</f>
        <v>99.305000000000007</v>
      </c>
      <c r="K58" s="78"/>
      <c r="L58" s="78">
        <f t="shared" si="1"/>
        <v>99.305000000000007</v>
      </c>
      <c r="M58" s="78">
        <f t="shared" si="1"/>
        <v>99.305000000000007</v>
      </c>
      <c r="N58" s="78">
        <f t="shared" si="1"/>
        <v>99.305000000000007</v>
      </c>
      <c r="O58" s="78">
        <f t="shared" si="1"/>
        <v>99.305000000000007</v>
      </c>
      <c r="P58" s="97">
        <f t="shared" si="1"/>
        <v>99.305000000000007</v>
      </c>
    </row>
    <row r="59" spans="2:16" ht="45.75" hidden="1" customHeight="1" x14ac:dyDescent="0.2">
      <c r="B59" s="218" t="s">
        <v>131</v>
      </c>
      <c r="C59" s="9"/>
      <c r="D59" s="88" t="s">
        <v>69</v>
      </c>
      <c r="E59" s="88" t="s">
        <v>119</v>
      </c>
      <c r="F59" s="9" t="s">
        <v>121</v>
      </c>
      <c r="G59" s="9"/>
      <c r="H59" s="9"/>
      <c r="I59" s="88" t="s">
        <v>119</v>
      </c>
      <c r="J59" s="103">
        <f>J60</f>
        <v>99.305000000000007</v>
      </c>
      <c r="K59" s="103"/>
      <c r="L59" s="103">
        <f t="shared" si="1"/>
        <v>99.305000000000007</v>
      </c>
      <c r="M59" s="103">
        <f t="shared" si="1"/>
        <v>99.305000000000007</v>
      </c>
      <c r="N59" s="103">
        <f t="shared" si="1"/>
        <v>99.305000000000007</v>
      </c>
      <c r="O59" s="103">
        <f t="shared" si="1"/>
        <v>99.305000000000007</v>
      </c>
      <c r="P59" s="123">
        <f t="shared" si="1"/>
        <v>99.305000000000007</v>
      </c>
    </row>
    <row r="60" spans="2:16" ht="13.9" hidden="1" customHeight="1" x14ac:dyDescent="0.2">
      <c r="B60" s="195" t="s">
        <v>123</v>
      </c>
      <c r="C60" s="9"/>
      <c r="D60" s="88" t="s">
        <v>69</v>
      </c>
      <c r="E60" s="88" t="s">
        <v>119</v>
      </c>
      <c r="F60" s="9" t="s">
        <v>121</v>
      </c>
      <c r="G60" s="9" t="s">
        <v>120</v>
      </c>
      <c r="H60" s="9"/>
      <c r="I60" s="88" t="s">
        <v>119</v>
      </c>
      <c r="J60" s="103">
        <v>99.305000000000007</v>
      </c>
      <c r="K60" s="103"/>
      <c r="L60" s="103">
        <v>99.305000000000007</v>
      </c>
      <c r="M60" s="103">
        <v>99.305000000000007</v>
      </c>
      <c r="N60" s="103">
        <v>99.305000000000007</v>
      </c>
      <c r="O60" s="103">
        <v>99.305000000000007</v>
      </c>
      <c r="P60" s="123">
        <v>99.305000000000007</v>
      </c>
    </row>
    <row r="61" spans="2:16" ht="15.75" hidden="1" thickBot="1" x14ac:dyDescent="0.25">
      <c r="B61" s="221" t="s">
        <v>420</v>
      </c>
      <c r="C61" s="200"/>
      <c r="D61" s="220" t="s">
        <v>69</v>
      </c>
      <c r="E61" s="202" t="s">
        <v>417</v>
      </c>
      <c r="F61" s="9"/>
      <c r="G61" s="9"/>
      <c r="H61" s="9"/>
      <c r="I61" s="202" t="s">
        <v>417</v>
      </c>
      <c r="J61" s="103"/>
      <c r="K61" s="103"/>
      <c r="L61" s="103"/>
      <c r="M61" s="103"/>
      <c r="N61" s="103"/>
      <c r="O61" s="103"/>
      <c r="P61" s="123"/>
    </row>
    <row r="62" spans="2:16" ht="39" hidden="1" thickBot="1" x14ac:dyDescent="0.25">
      <c r="B62" s="52" t="s">
        <v>25</v>
      </c>
      <c r="C62" s="9"/>
      <c r="D62" s="94" t="s">
        <v>69</v>
      </c>
      <c r="E62" s="34" t="s">
        <v>417</v>
      </c>
      <c r="F62" s="34" t="s">
        <v>24</v>
      </c>
      <c r="G62" s="9"/>
      <c r="H62" s="9"/>
      <c r="I62" s="34" t="s">
        <v>417</v>
      </c>
      <c r="J62" s="103"/>
      <c r="K62" s="103"/>
      <c r="L62" s="103"/>
      <c r="M62" s="103"/>
      <c r="N62" s="103"/>
      <c r="O62" s="103"/>
      <c r="P62" s="123"/>
    </row>
    <row r="63" spans="2:16" ht="26.25" hidden="1" thickBot="1" x14ac:dyDescent="0.25">
      <c r="B63" s="219" t="s">
        <v>419</v>
      </c>
      <c r="C63" s="200"/>
      <c r="D63" s="88" t="s">
        <v>69</v>
      </c>
      <c r="E63" s="9" t="s">
        <v>417</v>
      </c>
      <c r="F63" s="9" t="s">
        <v>418</v>
      </c>
      <c r="G63" s="9"/>
      <c r="H63" s="9"/>
      <c r="I63" s="9" t="s">
        <v>417</v>
      </c>
      <c r="J63" s="103"/>
      <c r="K63" s="103"/>
      <c r="L63" s="103"/>
      <c r="M63" s="103"/>
      <c r="N63" s="103"/>
      <c r="O63" s="103"/>
      <c r="P63" s="123"/>
    </row>
    <row r="64" spans="2:16" ht="13.5" hidden="1" thickBot="1" x14ac:dyDescent="0.25">
      <c r="B64" s="52" t="s">
        <v>68</v>
      </c>
      <c r="C64" s="9"/>
      <c r="D64" s="94" t="s">
        <v>69</v>
      </c>
      <c r="E64" s="34" t="s">
        <v>66</v>
      </c>
      <c r="F64" s="94" t="s">
        <v>71</v>
      </c>
      <c r="G64" s="94" t="s">
        <v>71</v>
      </c>
      <c r="H64" s="94"/>
      <c r="I64" s="34" t="s">
        <v>66</v>
      </c>
      <c r="J64" s="87">
        <f>J65</f>
        <v>2000</v>
      </c>
      <c r="K64" s="87"/>
      <c r="L64" s="87">
        <f t="shared" ref="L64:P66" si="2">L65</f>
        <v>2000</v>
      </c>
      <c r="M64" s="87">
        <f t="shared" si="2"/>
        <v>2000</v>
      </c>
      <c r="N64" s="87">
        <f t="shared" si="2"/>
        <v>2000</v>
      </c>
      <c r="O64" s="87">
        <f t="shared" si="2"/>
        <v>2000</v>
      </c>
      <c r="P64" s="97">
        <f t="shared" si="2"/>
        <v>2000</v>
      </c>
    </row>
    <row r="65" spans="2:24" s="83" customFormat="1" ht="39" hidden="1" thickBot="1" x14ac:dyDescent="0.25">
      <c r="B65" s="52" t="s">
        <v>25</v>
      </c>
      <c r="C65" s="9"/>
      <c r="D65" s="94" t="s">
        <v>69</v>
      </c>
      <c r="E65" s="34" t="s">
        <v>66</v>
      </c>
      <c r="F65" s="94">
        <v>9900000</v>
      </c>
      <c r="G65" s="94"/>
      <c r="H65" s="94"/>
      <c r="I65" s="34" t="s">
        <v>66</v>
      </c>
      <c r="J65" s="53">
        <f>J66</f>
        <v>2000</v>
      </c>
      <c r="K65" s="53"/>
      <c r="L65" s="53">
        <f t="shared" si="2"/>
        <v>2000</v>
      </c>
      <c r="M65" s="53">
        <f t="shared" si="2"/>
        <v>2000</v>
      </c>
      <c r="N65" s="53">
        <f t="shared" si="2"/>
        <v>2000</v>
      </c>
      <c r="O65" s="53">
        <f t="shared" si="2"/>
        <v>2000</v>
      </c>
      <c r="P65" s="419">
        <f t="shared" si="2"/>
        <v>2000</v>
      </c>
      <c r="Q65" s="84"/>
      <c r="R65" s="84"/>
      <c r="S65" s="84"/>
      <c r="T65" s="84"/>
      <c r="U65" s="84"/>
      <c r="V65" s="84"/>
      <c r="W65" s="84"/>
      <c r="X65" s="84"/>
    </row>
    <row r="66" spans="2:24" ht="26.25" hidden="1" thickBot="1" x14ac:dyDescent="0.25">
      <c r="B66" s="49" t="s">
        <v>72</v>
      </c>
      <c r="C66" s="9"/>
      <c r="D66" s="88" t="s">
        <v>69</v>
      </c>
      <c r="E66" s="9" t="s">
        <v>66</v>
      </c>
      <c r="F66" s="9" t="s">
        <v>416</v>
      </c>
      <c r="G66" s="88" t="s">
        <v>71</v>
      </c>
      <c r="H66" s="88"/>
      <c r="I66" s="9" t="s">
        <v>66</v>
      </c>
      <c r="J66" s="53">
        <f>J67</f>
        <v>2000</v>
      </c>
      <c r="K66" s="53"/>
      <c r="L66" s="53">
        <f t="shared" si="2"/>
        <v>2000</v>
      </c>
      <c r="M66" s="53">
        <f t="shared" si="2"/>
        <v>2000</v>
      </c>
      <c r="N66" s="53">
        <f t="shared" si="2"/>
        <v>2000</v>
      </c>
      <c r="O66" s="53">
        <f t="shared" si="2"/>
        <v>2000</v>
      </c>
      <c r="P66" s="419">
        <f t="shared" si="2"/>
        <v>2000</v>
      </c>
    </row>
    <row r="67" spans="2:24" ht="13.5" hidden="1" thickBot="1" x14ac:dyDescent="0.25">
      <c r="B67" s="195" t="s">
        <v>70</v>
      </c>
      <c r="C67" s="9"/>
      <c r="D67" s="88" t="s">
        <v>69</v>
      </c>
      <c r="E67" s="9" t="s">
        <v>66</v>
      </c>
      <c r="F67" s="9" t="s">
        <v>416</v>
      </c>
      <c r="G67" s="88">
        <v>870</v>
      </c>
      <c r="H67" s="88"/>
      <c r="I67" s="9" t="s">
        <v>66</v>
      </c>
      <c r="J67" s="53">
        <v>2000</v>
      </c>
      <c r="K67" s="53"/>
      <c r="L67" s="53">
        <v>2000</v>
      </c>
      <c r="M67" s="53">
        <v>2000</v>
      </c>
      <c r="N67" s="53">
        <v>2000</v>
      </c>
      <c r="O67" s="53">
        <v>2000</v>
      </c>
      <c r="P67" s="419">
        <v>2000</v>
      </c>
    </row>
    <row r="68" spans="2:24" ht="13.5" hidden="1" thickBot="1" x14ac:dyDescent="0.25">
      <c r="B68" s="52" t="s">
        <v>93</v>
      </c>
      <c r="C68" s="88"/>
      <c r="D68" s="94" t="s">
        <v>69</v>
      </c>
      <c r="E68" s="34" t="s">
        <v>90</v>
      </c>
      <c r="F68" s="34"/>
      <c r="G68" s="94"/>
      <c r="H68" s="94"/>
      <c r="I68" s="34" t="s">
        <v>90</v>
      </c>
      <c r="J68" s="101">
        <f>J69</f>
        <v>108</v>
      </c>
      <c r="K68" s="101"/>
      <c r="L68" s="101">
        <f t="shared" ref="L68:P69" si="3">L69</f>
        <v>108</v>
      </c>
      <c r="M68" s="101">
        <f t="shared" si="3"/>
        <v>108</v>
      </c>
      <c r="N68" s="101">
        <f t="shared" si="3"/>
        <v>108</v>
      </c>
      <c r="O68" s="101">
        <f t="shared" si="3"/>
        <v>108</v>
      </c>
      <c r="P68" s="125">
        <f t="shared" si="3"/>
        <v>108</v>
      </c>
    </row>
    <row r="69" spans="2:24" ht="26.25" hidden="1" thickBot="1" x14ac:dyDescent="0.25">
      <c r="B69" s="52" t="s">
        <v>102</v>
      </c>
      <c r="C69" s="34"/>
      <c r="D69" s="34" t="s">
        <v>69</v>
      </c>
      <c r="E69" s="34" t="s">
        <v>90</v>
      </c>
      <c r="F69" s="34" t="s">
        <v>415</v>
      </c>
      <c r="G69" s="34"/>
      <c r="H69" s="34"/>
      <c r="I69" s="34" t="s">
        <v>90</v>
      </c>
      <c r="J69" s="78">
        <f>J70</f>
        <v>108</v>
      </c>
      <c r="K69" s="78"/>
      <c r="L69" s="78">
        <f t="shared" si="3"/>
        <v>108</v>
      </c>
      <c r="M69" s="78">
        <f t="shared" si="3"/>
        <v>108</v>
      </c>
      <c r="N69" s="78">
        <f t="shared" si="3"/>
        <v>108</v>
      </c>
      <c r="O69" s="78">
        <f t="shared" si="3"/>
        <v>108</v>
      </c>
      <c r="P69" s="97">
        <f t="shared" si="3"/>
        <v>108</v>
      </c>
    </row>
    <row r="70" spans="2:24" ht="13.5" hidden="1" thickBot="1" x14ac:dyDescent="0.25">
      <c r="B70" s="76" t="s">
        <v>414</v>
      </c>
      <c r="C70" s="34"/>
      <c r="D70" s="9" t="s">
        <v>69</v>
      </c>
      <c r="E70" s="9" t="s">
        <v>90</v>
      </c>
      <c r="F70" s="9" t="s">
        <v>96</v>
      </c>
      <c r="G70" s="34"/>
      <c r="H70" s="34"/>
      <c r="I70" s="9" t="s">
        <v>90</v>
      </c>
      <c r="J70" s="7">
        <f>J71+J72</f>
        <v>108</v>
      </c>
      <c r="K70" s="7"/>
      <c r="L70" s="7">
        <f>L71+L72</f>
        <v>108</v>
      </c>
      <c r="M70" s="7">
        <f>M71+M72</f>
        <v>108</v>
      </c>
      <c r="N70" s="7">
        <f>N71+N72</f>
        <v>108</v>
      </c>
      <c r="O70" s="7">
        <f>O71+O72</f>
        <v>108</v>
      </c>
      <c r="P70" s="419">
        <f>P71+P72</f>
        <v>108</v>
      </c>
    </row>
    <row r="71" spans="2:24" ht="13.5" hidden="1" thickBot="1" x14ac:dyDescent="0.25">
      <c r="B71" s="195" t="s">
        <v>16</v>
      </c>
      <c r="C71" s="34"/>
      <c r="D71" s="9" t="s">
        <v>69</v>
      </c>
      <c r="E71" s="9" t="s">
        <v>90</v>
      </c>
      <c r="F71" s="9" t="s">
        <v>96</v>
      </c>
      <c r="G71" s="9" t="s">
        <v>1</v>
      </c>
      <c r="H71" s="9"/>
      <c r="I71" s="9" t="s">
        <v>90</v>
      </c>
      <c r="J71" s="7">
        <v>105</v>
      </c>
      <c r="K71" s="7"/>
      <c r="L71" s="7">
        <v>105</v>
      </c>
      <c r="M71" s="7">
        <v>105</v>
      </c>
      <c r="N71" s="7">
        <v>105</v>
      </c>
      <c r="O71" s="7">
        <v>105</v>
      </c>
      <c r="P71" s="419">
        <v>105</v>
      </c>
    </row>
    <row r="72" spans="2:24" ht="13.5" hidden="1" thickBot="1" x14ac:dyDescent="0.25">
      <c r="B72" s="195" t="s">
        <v>94</v>
      </c>
      <c r="C72" s="34"/>
      <c r="D72" s="9" t="s">
        <v>69</v>
      </c>
      <c r="E72" s="9" t="s">
        <v>90</v>
      </c>
      <c r="F72" s="9" t="s">
        <v>96</v>
      </c>
      <c r="G72" s="9" t="s">
        <v>91</v>
      </c>
      <c r="H72" s="9"/>
      <c r="I72" s="9" t="s">
        <v>90</v>
      </c>
      <c r="J72" s="7">
        <v>3</v>
      </c>
      <c r="K72" s="7"/>
      <c r="L72" s="7">
        <v>3</v>
      </c>
      <c r="M72" s="7">
        <v>3</v>
      </c>
      <c r="N72" s="7">
        <v>3</v>
      </c>
      <c r="O72" s="7">
        <v>3</v>
      </c>
      <c r="P72" s="419">
        <v>3</v>
      </c>
    </row>
    <row r="73" spans="2:24" ht="15" hidden="1" thickBot="1" x14ac:dyDescent="0.25">
      <c r="B73" s="213" t="s">
        <v>413</v>
      </c>
      <c r="C73" s="202"/>
      <c r="D73" s="202" t="s">
        <v>410</v>
      </c>
      <c r="E73" s="202"/>
      <c r="F73" s="202"/>
      <c r="G73" s="202"/>
      <c r="H73" s="202"/>
      <c r="I73" s="202"/>
      <c r="J73" s="197">
        <f>J74</f>
        <v>605.88300000000004</v>
      </c>
      <c r="K73" s="197"/>
      <c r="L73" s="197">
        <f t="shared" ref="L73:P74" si="4">L74</f>
        <v>605.88300000000004</v>
      </c>
      <c r="M73" s="197">
        <f t="shared" si="4"/>
        <v>605.88300000000004</v>
      </c>
      <c r="N73" s="197">
        <f t="shared" si="4"/>
        <v>605.88300000000004</v>
      </c>
      <c r="O73" s="197">
        <f t="shared" si="4"/>
        <v>605.88300000000004</v>
      </c>
      <c r="P73" s="420">
        <f t="shared" si="4"/>
        <v>605.88300000000004</v>
      </c>
    </row>
    <row r="74" spans="2:24" ht="13.5" hidden="1" thickBot="1" x14ac:dyDescent="0.25">
      <c r="B74" s="52" t="s">
        <v>6</v>
      </c>
      <c r="C74" s="34"/>
      <c r="D74" s="34" t="s">
        <v>410</v>
      </c>
      <c r="E74" s="34" t="s">
        <v>0</v>
      </c>
      <c r="F74" s="34"/>
      <c r="G74" s="34"/>
      <c r="H74" s="34"/>
      <c r="I74" s="34" t="s">
        <v>0</v>
      </c>
      <c r="J74" s="7">
        <f>J75</f>
        <v>605.88300000000004</v>
      </c>
      <c r="K74" s="7"/>
      <c r="L74" s="7">
        <f t="shared" si="4"/>
        <v>605.88300000000004</v>
      </c>
      <c r="M74" s="7">
        <f t="shared" si="4"/>
        <v>605.88300000000004</v>
      </c>
      <c r="N74" s="7">
        <f t="shared" si="4"/>
        <v>605.88300000000004</v>
      </c>
      <c r="O74" s="7">
        <f t="shared" si="4"/>
        <v>605.88300000000004</v>
      </c>
      <c r="P74" s="419">
        <f t="shared" si="4"/>
        <v>605.88300000000004</v>
      </c>
    </row>
    <row r="75" spans="2:24" ht="26.25" hidden="1" thickBot="1" x14ac:dyDescent="0.25">
      <c r="B75" s="218" t="s">
        <v>412</v>
      </c>
      <c r="C75" s="9"/>
      <c r="D75" s="9" t="s">
        <v>410</v>
      </c>
      <c r="E75" s="9" t="s">
        <v>0</v>
      </c>
      <c r="F75" s="10" t="s">
        <v>409</v>
      </c>
      <c r="G75" s="9"/>
      <c r="H75" s="9"/>
      <c r="I75" s="9" t="s">
        <v>0</v>
      </c>
      <c r="J75" s="7">
        <f>J76+J77</f>
        <v>605.88300000000004</v>
      </c>
      <c r="K75" s="7"/>
      <c r="L75" s="7">
        <f>L76+L77</f>
        <v>605.88300000000004</v>
      </c>
      <c r="M75" s="7">
        <f>M76+M77</f>
        <v>605.88300000000004</v>
      </c>
      <c r="N75" s="7">
        <f>N76+N77</f>
        <v>605.88300000000004</v>
      </c>
      <c r="O75" s="7">
        <f>O76+O77</f>
        <v>605.88300000000004</v>
      </c>
      <c r="P75" s="419">
        <f>P76+P77</f>
        <v>605.88300000000004</v>
      </c>
    </row>
    <row r="76" spans="2:24" ht="13.5" hidden="1" thickBot="1" x14ac:dyDescent="0.25">
      <c r="B76" s="16" t="s">
        <v>411</v>
      </c>
      <c r="C76" s="9"/>
      <c r="D76" s="9" t="s">
        <v>410</v>
      </c>
      <c r="E76" s="9" t="s">
        <v>0</v>
      </c>
      <c r="F76" s="10" t="s">
        <v>409</v>
      </c>
      <c r="G76" s="9" t="s">
        <v>5</v>
      </c>
      <c r="H76" s="9"/>
      <c r="I76" s="9" t="s">
        <v>0</v>
      </c>
      <c r="J76" s="7">
        <v>555.32000000000005</v>
      </c>
      <c r="K76" s="7"/>
      <c r="L76" s="7">
        <v>555.32000000000005</v>
      </c>
      <c r="M76" s="7">
        <v>555.32000000000005</v>
      </c>
      <c r="N76" s="7">
        <v>555.32000000000005</v>
      </c>
      <c r="O76" s="7">
        <v>555.32000000000005</v>
      </c>
      <c r="P76" s="419">
        <v>555.32000000000005</v>
      </c>
    </row>
    <row r="77" spans="2:24" ht="13.5" hidden="1" thickBot="1" x14ac:dyDescent="0.25">
      <c r="B77" s="195" t="s">
        <v>16</v>
      </c>
      <c r="C77" s="9"/>
      <c r="D77" s="9" t="s">
        <v>410</v>
      </c>
      <c r="E77" s="9" t="s">
        <v>0</v>
      </c>
      <c r="F77" s="10" t="s">
        <v>409</v>
      </c>
      <c r="G77" s="9" t="s">
        <v>1</v>
      </c>
      <c r="H77" s="9"/>
      <c r="I77" s="9" t="s">
        <v>0</v>
      </c>
      <c r="J77" s="7">
        <v>50.563000000000002</v>
      </c>
      <c r="K77" s="7"/>
      <c r="L77" s="7">
        <v>50.563000000000002</v>
      </c>
      <c r="M77" s="7">
        <v>50.563000000000002</v>
      </c>
      <c r="N77" s="7">
        <v>50.563000000000002</v>
      </c>
      <c r="O77" s="7">
        <v>50.563000000000002</v>
      </c>
      <c r="P77" s="419">
        <v>50.563000000000002</v>
      </c>
    </row>
    <row r="78" spans="2:24" ht="32.25" hidden="1" customHeight="1" x14ac:dyDescent="0.2">
      <c r="B78" s="194" t="s">
        <v>408</v>
      </c>
      <c r="C78" s="193"/>
      <c r="D78" s="193" t="s">
        <v>168</v>
      </c>
      <c r="E78" s="193"/>
      <c r="F78" s="193"/>
      <c r="G78" s="193"/>
      <c r="H78" s="193"/>
      <c r="I78" s="193"/>
      <c r="J78" s="192">
        <f>J79</f>
        <v>1397</v>
      </c>
      <c r="K78" s="192"/>
      <c r="L78" s="192">
        <f t="shared" ref="L78:P79" si="5">L79</f>
        <v>1182</v>
      </c>
      <c r="M78" s="192">
        <f t="shared" si="5"/>
        <v>1022</v>
      </c>
      <c r="N78" s="192">
        <f t="shared" si="5"/>
        <v>1397</v>
      </c>
      <c r="O78" s="192">
        <f t="shared" si="5"/>
        <v>1397</v>
      </c>
      <c r="P78" s="420">
        <f t="shared" si="5"/>
        <v>1397</v>
      </c>
    </row>
    <row r="79" spans="2:24" ht="26.25" hidden="1" thickBot="1" x14ac:dyDescent="0.25">
      <c r="B79" s="52" t="s">
        <v>221</v>
      </c>
      <c r="C79" s="9"/>
      <c r="D79" s="34" t="s">
        <v>168</v>
      </c>
      <c r="E79" s="34" t="s">
        <v>166</v>
      </c>
      <c r="F79" s="9"/>
      <c r="G79" s="9"/>
      <c r="H79" s="9"/>
      <c r="I79" s="34" t="s">
        <v>166</v>
      </c>
      <c r="J79" s="53">
        <f>J80</f>
        <v>1397</v>
      </c>
      <c r="K79" s="53"/>
      <c r="L79" s="53">
        <f t="shared" si="5"/>
        <v>1182</v>
      </c>
      <c r="M79" s="53">
        <f t="shared" si="5"/>
        <v>1022</v>
      </c>
      <c r="N79" s="53">
        <f t="shared" si="5"/>
        <v>1397</v>
      </c>
      <c r="O79" s="53">
        <f t="shared" si="5"/>
        <v>1397</v>
      </c>
      <c r="P79" s="419">
        <f t="shared" si="5"/>
        <v>1397</v>
      </c>
    </row>
    <row r="80" spans="2:24" ht="39.6" hidden="1" customHeight="1" x14ac:dyDescent="0.2">
      <c r="B80" s="52" t="s">
        <v>407</v>
      </c>
      <c r="C80" s="34"/>
      <c r="D80" s="34" t="s">
        <v>168</v>
      </c>
      <c r="E80" s="34" t="s">
        <v>166</v>
      </c>
      <c r="F80" s="34" t="s">
        <v>406</v>
      </c>
      <c r="G80" s="131"/>
      <c r="H80" s="131"/>
      <c r="I80" s="34" t="s">
        <v>166</v>
      </c>
      <c r="J80" s="51">
        <f>J81+J86</f>
        <v>1397</v>
      </c>
      <c r="K80" s="51"/>
      <c r="L80" s="51">
        <f>L81+L86</f>
        <v>1182</v>
      </c>
      <c r="M80" s="51">
        <f>M81+M86</f>
        <v>1022</v>
      </c>
      <c r="N80" s="51">
        <f>N81+N86</f>
        <v>1397</v>
      </c>
      <c r="O80" s="51">
        <f>O81+O86</f>
        <v>1397</v>
      </c>
      <c r="P80" s="51">
        <f>P81+P86</f>
        <v>1397</v>
      </c>
    </row>
    <row r="81" spans="2:24" ht="64.5" hidden="1" thickBot="1" x14ac:dyDescent="0.25">
      <c r="B81" s="157" t="s">
        <v>239</v>
      </c>
      <c r="C81" s="9"/>
      <c r="D81" s="9" t="s">
        <v>168</v>
      </c>
      <c r="E81" s="9" t="s">
        <v>166</v>
      </c>
      <c r="F81" s="34" t="s">
        <v>405</v>
      </c>
      <c r="G81" s="88"/>
      <c r="H81" s="88"/>
      <c r="I81" s="9" t="s">
        <v>166</v>
      </c>
      <c r="J81" s="7">
        <f>J82+J84</f>
        <v>711</v>
      </c>
      <c r="K81" s="7"/>
      <c r="L81" s="7">
        <f>L82+L84</f>
        <v>496</v>
      </c>
      <c r="M81" s="7">
        <f>M82+M84</f>
        <v>336</v>
      </c>
      <c r="N81" s="7">
        <f>N82+N84</f>
        <v>711</v>
      </c>
      <c r="O81" s="7">
        <f>O82+O84</f>
        <v>711</v>
      </c>
      <c r="P81" s="419">
        <f>P82+P84</f>
        <v>711</v>
      </c>
    </row>
    <row r="82" spans="2:24" ht="64.5" hidden="1" thickBot="1" x14ac:dyDescent="0.25">
      <c r="B82" s="49" t="s">
        <v>404</v>
      </c>
      <c r="C82" s="9"/>
      <c r="D82" s="9" t="s">
        <v>168</v>
      </c>
      <c r="E82" s="9" t="s">
        <v>166</v>
      </c>
      <c r="F82" s="34" t="s">
        <v>401</v>
      </c>
      <c r="G82" s="88"/>
      <c r="H82" s="88"/>
      <c r="I82" s="9" t="s">
        <v>166</v>
      </c>
      <c r="J82" s="7">
        <f>J83</f>
        <v>426</v>
      </c>
      <c r="K82" s="7"/>
      <c r="L82" s="7">
        <f>L83</f>
        <v>296</v>
      </c>
      <c r="M82" s="7">
        <f>M83</f>
        <v>136</v>
      </c>
      <c r="N82" s="7">
        <f>N83</f>
        <v>426</v>
      </c>
      <c r="O82" s="7">
        <f>O83</f>
        <v>426</v>
      </c>
      <c r="P82" s="419">
        <f>P83</f>
        <v>426</v>
      </c>
    </row>
    <row r="83" spans="2:24" ht="13.5" hidden="1" thickBot="1" x14ac:dyDescent="0.25">
      <c r="B83" s="195" t="s">
        <v>16</v>
      </c>
      <c r="C83" s="9"/>
      <c r="D83" s="9" t="s">
        <v>168</v>
      </c>
      <c r="E83" s="9" t="s">
        <v>166</v>
      </c>
      <c r="F83" s="9" t="s">
        <v>401</v>
      </c>
      <c r="G83" s="88">
        <v>240</v>
      </c>
      <c r="H83" s="88"/>
      <c r="I83" s="9" t="s">
        <v>166</v>
      </c>
      <c r="J83" s="7">
        <v>426</v>
      </c>
      <c r="K83" s="7"/>
      <c r="L83" s="7">
        <v>296</v>
      </c>
      <c r="M83" s="7">
        <v>136</v>
      </c>
      <c r="N83" s="7">
        <v>426</v>
      </c>
      <c r="O83" s="7">
        <v>426</v>
      </c>
      <c r="P83" s="419">
        <v>426</v>
      </c>
    </row>
    <row r="84" spans="2:24" ht="64.5" hidden="1" thickBot="1" x14ac:dyDescent="0.25">
      <c r="B84" s="49" t="s">
        <v>403</v>
      </c>
      <c r="C84" s="9"/>
      <c r="D84" s="9" t="s">
        <v>168</v>
      </c>
      <c r="E84" s="9" t="s">
        <v>166</v>
      </c>
      <c r="F84" s="34" t="s">
        <v>402</v>
      </c>
      <c r="G84" s="88"/>
      <c r="H84" s="88"/>
      <c r="I84" s="9" t="s">
        <v>166</v>
      </c>
      <c r="J84" s="7">
        <f>J85</f>
        <v>285</v>
      </c>
      <c r="K84" s="7"/>
      <c r="L84" s="7">
        <f>L85</f>
        <v>200</v>
      </c>
      <c r="M84" s="7">
        <f>M85</f>
        <v>200</v>
      </c>
      <c r="N84" s="7">
        <f>N85</f>
        <v>285</v>
      </c>
      <c r="O84" s="7">
        <f>O85</f>
        <v>285</v>
      </c>
      <c r="P84" s="419">
        <f>P85</f>
        <v>285</v>
      </c>
    </row>
    <row r="85" spans="2:24" ht="13.5" hidden="1" thickBot="1" x14ac:dyDescent="0.25">
      <c r="B85" s="195" t="s">
        <v>16</v>
      </c>
      <c r="C85" s="9"/>
      <c r="D85" s="9" t="s">
        <v>168</v>
      </c>
      <c r="E85" s="9" t="s">
        <v>166</v>
      </c>
      <c r="F85" s="9" t="s">
        <v>401</v>
      </c>
      <c r="G85" s="88">
        <v>240</v>
      </c>
      <c r="H85" s="88"/>
      <c r="I85" s="9" t="s">
        <v>166</v>
      </c>
      <c r="J85" s="7">
        <v>285</v>
      </c>
      <c r="K85" s="7"/>
      <c r="L85" s="7">
        <v>200</v>
      </c>
      <c r="M85" s="7">
        <v>200</v>
      </c>
      <c r="N85" s="7">
        <v>285</v>
      </c>
      <c r="O85" s="7">
        <v>285</v>
      </c>
      <c r="P85" s="419">
        <v>285</v>
      </c>
    </row>
    <row r="86" spans="2:24" ht="64.5" hidden="1" thickBot="1" x14ac:dyDescent="0.25">
      <c r="B86" s="157" t="s">
        <v>228</v>
      </c>
      <c r="C86" s="34"/>
      <c r="D86" s="9" t="s">
        <v>168</v>
      </c>
      <c r="E86" s="9" t="s">
        <v>166</v>
      </c>
      <c r="F86" s="34" t="s">
        <v>400</v>
      </c>
      <c r="G86" s="34"/>
      <c r="H86" s="34"/>
      <c r="I86" s="9" t="s">
        <v>166</v>
      </c>
      <c r="J86" s="78">
        <f>J87</f>
        <v>686</v>
      </c>
      <c r="K86" s="78"/>
      <c r="L86" s="78">
        <f>L87</f>
        <v>686</v>
      </c>
      <c r="M86" s="78">
        <f>M87</f>
        <v>686</v>
      </c>
      <c r="N86" s="78">
        <f>N87</f>
        <v>686</v>
      </c>
      <c r="O86" s="78">
        <f>O87</f>
        <v>686</v>
      </c>
      <c r="P86" s="97">
        <f>P87</f>
        <v>686</v>
      </c>
    </row>
    <row r="87" spans="2:24" ht="64.5" hidden="1" thickBot="1" x14ac:dyDescent="0.25">
      <c r="B87" s="49" t="s">
        <v>399</v>
      </c>
      <c r="C87" s="34"/>
      <c r="D87" s="9" t="s">
        <v>168</v>
      </c>
      <c r="E87" s="9" t="s">
        <v>166</v>
      </c>
      <c r="F87" s="9" t="s">
        <v>398</v>
      </c>
      <c r="G87" s="34"/>
      <c r="H87" s="34"/>
      <c r="I87" s="9" t="s">
        <v>166</v>
      </c>
      <c r="J87" s="7">
        <f>J89</f>
        <v>686</v>
      </c>
      <c r="K87" s="7"/>
      <c r="L87" s="7">
        <f>L89</f>
        <v>686</v>
      </c>
      <c r="M87" s="7">
        <f>M89</f>
        <v>686</v>
      </c>
      <c r="N87" s="7">
        <f>N89</f>
        <v>686</v>
      </c>
      <c r="O87" s="7">
        <f>O89</f>
        <v>686</v>
      </c>
      <c r="P87" s="419">
        <f>P89</f>
        <v>686</v>
      </c>
    </row>
    <row r="88" spans="2:24" ht="40.5" hidden="1" customHeight="1" x14ac:dyDescent="0.2">
      <c r="B88" s="42" t="s">
        <v>223</v>
      </c>
      <c r="C88" s="160"/>
      <c r="D88" s="31" t="s">
        <v>168</v>
      </c>
      <c r="E88" s="31" t="s">
        <v>166</v>
      </c>
      <c r="F88" s="31" t="s">
        <v>222</v>
      </c>
      <c r="G88" s="161"/>
      <c r="H88" s="161"/>
      <c r="I88" s="31" t="s">
        <v>166</v>
      </c>
      <c r="J88" s="159"/>
      <c r="K88" s="159"/>
      <c r="L88" s="159"/>
      <c r="M88" s="159"/>
      <c r="N88" s="159"/>
      <c r="O88" s="159"/>
      <c r="P88" s="421"/>
    </row>
    <row r="89" spans="2:24" ht="17.45" hidden="1" customHeight="1" x14ac:dyDescent="0.2">
      <c r="B89" s="195" t="s">
        <v>16</v>
      </c>
      <c r="C89" s="160"/>
      <c r="D89" s="9" t="s">
        <v>168</v>
      </c>
      <c r="E89" s="9" t="s">
        <v>166</v>
      </c>
      <c r="F89" s="9" t="s">
        <v>398</v>
      </c>
      <c r="G89" s="33" t="s">
        <v>1</v>
      </c>
      <c r="H89" s="33"/>
      <c r="I89" s="9" t="s">
        <v>166</v>
      </c>
      <c r="J89" s="7">
        <v>686</v>
      </c>
      <c r="K89" s="159"/>
      <c r="L89" s="7">
        <v>686</v>
      </c>
      <c r="M89" s="7">
        <v>686</v>
      </c>
      <c r="N89" s="7">
        <v>686</v>
      </c>
      <c r="O89" s="7">
        <v>686</v>
      </c>
      <c r="P89" s="419">
        <v>686</v>
      </c>
    </row>
    <row r="90" spans="2:24" ht="44.25" hidden="1" customHeight="1" x14ac:dyDescent="0.2">
      <c r="B90" s="52" t="s">
        <v>171</v>
      </c>
      <c r="C90" s="9"/>
      <c r="D90" s="34" t="s">
        <v>168</v>
      </c>
      <c r="E90" s="34" t="s">
        <v>166</v>
      </c>
      <c r="F90" s="34" t="s">
        <v>170</v>
      </c>
      <c r="G90" s="131"/>
      <c r="H90" s="131"/>
      <c r="I90" s="34" t="s">
        <v>166</v>
      </c>
      <c r="J90" s="131"/>
      <c r="K90" s="131"/>
      <c r="L90" s="1"/>
      <c r="M90" s="24"/>
      <c r="N90" s="131"/>
      <c r="O90" s="131"/>
      <c r="P90" s="51"/>
    </row>
    <row r="91" spans="2:24" ht="39" hidden="1" thickBot="1" x14ac:dyDescent="0.25">
      <c r="B91" s="49" t="s">
        <v>169</v>
      </c>
      <c r="C91" s="9"/>
      <c r="D91" s="9" t="s">
        <v>168</v>
      </c>
      <c r="E91" s="9" t="s">
        <v>166</v>
      </c>
      <c r="F91" s="9" t="s">
        <v>167</v>
      </c>
      <c r="G91" s="88"/>
      <c r="H91" s="88"/>
      <c r="I91" s="9" t="s">
        <v>166</v>
      </c>
      <c r="J91" s="7"/>
      <c r="K91" s="7"/>
      <c r="L91" s="7"/>
      <c r="M91" s="7"/>
      <c r="N91" s="7"/>
      <c r="O91" s="7"/>
      <c r="P91" s="419"/>
    </row>
    <row r="92" spans="2:24" s="83" customFormat="1" ht="15.75" hidden="1" thickBot="1" x14ac:dyDescent="0.25">
      <c r="B92" s="194" t="s">
        <v>397</v>
      </c>
      <c r="C92" s="193"/>
      <c r="D92" s="193" t="s">
        <v>52</v>
      </c>
      <c r="E92" s="193" t="s">
        <v>106</v>
      </c>
      <c r="F92" s="193" t="s">
        <v>106</v>
      </c>
      <c r="G92" s="193" t="s">
        <v>106</v>
      </c>
      <c r="H92" s="193"/>
      <c r="I92" s="193" t="s">
        <v>106</v>
      </c>
      <c r="J92" s="216">
        <f>J93+J102</f>
        <v>18097.09</v>
      </c>
      <c r="K92" s="217"/>
      <c r="L92" s="216">
        <f>L93+L102</f>
        <v>11814.485000000001</v>
      </c>
      <c r="M92" s="216">
        <f>M93+M102</f>
        <v>14413.347</v>
      </c>
      <c r="N92" s="216">
        <f>N93+N102</f>
        <v>18097.09</v>
      </c>
      <c r="O92" s="216">
        <f>O93+O102</f>
        <v>18097.09</v>
      </c>
      <c r="P92" s="422">
        <f>P93+P102</f>
        <v>18097.09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25">
      <c r="B93" s="126" t="s">
        <v>60</v>
      </c>
      <c r="C93" s="89"/>
      <c r="D93" s="89" t="s">
        <v>52</v>
      </c>
      <c r="E93" s="89" t="s">
        <v>58</v>
      </c>
      <c r="F93" s="89"/>
      <c r="G93" s="89"/>
      <c r="H93" s="89"/>
      <c r="I93" s="89" t="s">
        <v>58</v>
      </c>
      <c r="J93" s="87">
        <f>J94</f>
        <v>17447.29</v>
      </c>
      <c r="K93" s="7"/>
      <c r="L93" s="87">
        <f>L94</f>
        <v>11444.685000000001</v>
      </c>
      <c r="M93" s="87">
        <f>M94</f>
        <v>14038.547</v>
      </c>
      <c r="N93" s="87">
        <f>N94</f>
        <v>17447.29</v>
      </c>
      <c r="O93" s="87">
        <f>O94</f>
        <v>17447.29</v>
      </c>
      <c r="P93" s="97">
        <f>P94</f>
        <v>17447.29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38.25" hidden="1" customHeight="1" x14ac:dyDescent="0.2">
      <c r="B94" s="52" t="s">
        <v>396</v>
      </c>
      <c r="C94" s="89"/>
      <c r="D94" s="89" t="s">
        <v>52</v>
      </c>
      <c r="E94" s="89" t="s">
        <v>58</v>
      </c>
      <c r="F94" s="89" t="s">
        <v>395</v>
      </c>
      <c r="G94" s="131"/>
      <c r="H94" s="131"/>
      <c r="I94" s="89" t="s">
        <v>58</v>
      </c>
      <c r="J94" s="51">
        <f>J95+J99</f>
        <v>17447.29</v>
      </c>
      <c r="K94" s="158"/>
      <c r="L94" s="51">
        <f>L95+L99</f>
        <v>11444.685000000001</v>
      </c>
      <c r="M94" s="51">
        <f>M95+M99</f>
        <v>14038.547</v>
      </c>
      <c r="N94" s="51">
        <f>N95+N99</f>
        <v>17447.29</v>
      </c>
      <c r="O94" s="51">
        <f>O95+O99</f>
        <v>17447.29</v>
      </c>
      <c r="P94" s="51">
        <f>P95+P99</f>
        <v>17447.29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64.5" hidden="1" thickBot="1" x14ac:dyDescent="0.25">
      <c r="B95" s="157" t="s">
        <v>394</v>
      </c>
      <c r="C95" s="33"/>
      <c r="D95" s="33" t="s">
        <v>52</v>
      </c>
      <c r="E95" s="33" t="s">
        <v>58</v>
      </c>
      <c r="F95" s="89" t="s">
        <v>393</v>
      </c>
      <c r="G95" s="89"/>
      <c r="H95" s="89"/>
      <c r="I95" s="33" t="s">
        <v>58</v>
      </c>
      <c r="J95" s="87">
        <f>J96</f>
        <v>16806.29</v>
      </c>
      <c r="K95" s="78"/>
      <c r="L95" s="78">
        <f t="shared" ref="L95:P96" si="6">L96</f>
        <v>10777.685000000001</v>
      </c>
      <c r="M95" s="87">
        <f t="shared" si="6"/>
        <v>13305.547</v>
      </c>
      <c r="N95" s="87">
        <f t="shared" si="6"/>
        <v>16806.29</v>
      </c>
      <c r="O95" s="87">
        <f t="shared" si="6"/>
        <v>16806.29</v>
      </c>
      <c r="P95" s="97">
        <f t="shared" si="6"/>
        <v>16806.29</v>
      </c>
      <c r="Q95" s="84"/>
      <c r="R95" s="84"/>
      <c r="S95" s="84"/>
      <c r="T95" s="84"/>
      <c r="U95" s="84"/>
      <c r="V95" s="84"/>
      <c r="W95" s="84"/>
      <c r="X95" s="84"/>
    </row>
    <row r="96" spans="2:24" s="83" customFormat="1" ht="64.5" hidden="1" thickBot="1" x14ac:dyDescent="0.25">
      <c r="B96" s="90" t="s">
        <v>392</v>
      </c>
      <c r="C96" s="33"/>
      <c r="D96" s="33" t="s">
        <v>52</v>
      </c>
      <c r="E96" s="33" t="s">
        <v>58</v>
      </c>
      <c r="F96" s="33" t="s">
        <v>391</v>
      </c>
      <c r="G96" s="33"/>
      <c r="H96" s="33"/>
      <c r="I96" s="33" t="s">
        <v>58</v>
      </c>
      <c r="J96" s="53">
        <f>J97</f>
        <v>16806.29</v>
      </c>
      <c r="K96" s="7"/>
      <c r="L96" s="53">
        <f t="shared" si="6"/>
        <v>10777.685000000001</v>
      </c>
      <c r="M96" s="53">
        <f t="shared" si="6"/>
        <v>13305.547</v>
      </c>
      <c r="N96" s="53">
        <f t="shared" si="6"/>
        <v>16806.29</v>
      </c>
      <c r="O96" s="53">
        <f t="shared" si="6"/>
        <v>16806.29</v>
      </c>
      <c r="P96" s="419">
        <f t="shared" si="6"/>
        <v>16806.29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25">
      <c r="B97" s="195" t="s">
        <v>16</v>
      </c>
      <c r="C97" s="33"/>
      <c r="D97" s="33" t="s">
        <v>52</v>
      </c>
      <c r="E97" s="33" t="s">
        <v>58</v>
      </c>
      <c r="F97" s="33" t="s">
        <v>391</v>
      </c>
      <c r="G97" s="33" t="s">
        <v>1</v>
      </c>
      <c r="H97" s="33"/>
      <c r="I97" s="33" t="s">
        <v>58</v>
      </c>
      <c r="J97" s="53">
        <f>7156.753+13430-3780.463</f>
        <v>16806.29</v>
      </c>
      <c r="K97" s="7"/>
      <c r="L97" s="53">
        <f>22480.2-11702.515</f>
        <v>10777.685000000001</v>
      </c>
      <c r="M97" s="53">
        <v>13305.547</v>
      </c>
      <c r="N97" s="53">
        <f>7156.753+13430-3780.463</f>
        <v>16806.29</v>
      </c>
      <c r="O97" s="53">
        <f>7156.753+13430-3780.463</f>
        <v>16806.29</v>
      </c>
      <c r="P97" s="419">
        <f>7156.753+13430-3780.463</f>
        <v>16806.29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64.5" hidden="1" thickBot="1" x14ac:dyDescent="0.25">
      <c r="B98" s="90" t="s">
        <v>211</v>
      </c>
      <c r="C98" s="89"/>
      <c r="D98" s="33" t="s">
        <v>52</v>
      </c>
      <c r="E98" s="33" t="s">
        <v>58</v>
      </c>
      <c r="F98" s="33" t="s">
        <v>210</v>
      </c>
      <c r="G98" s="89"/>
      <c r="H98" s="89"/>
      <c r="I98" s="33" t="s">
        <v>58</v>
      </c>
      <c r="J98" s="7"/>
      <c r="K98" s="7"/>
      <c r="L98" s="7"/>
      <c r="M98" s="7"/>
      <c r="N98" s="7"/>
      <c r="O98" s="7"/>
      <c r="P98" s="419"/>
      <c r="Q98" s="84"/>
      <c r="R98" s="84"/>
      <c r="S98" s="84"/>
      <c r="T98" s="84"/>
      <c r="U98" s="84"/>
      <c r="V98" s="84"/>
      <c r="W98" s="84"/>
      <c r="X98" s="84"/>
    </row>
    <row r="99" spans="2:24" s="83" customFormat="1" ht="64.5" hidden="1" thickBot="1" x14ac:dyDescent="0.25">
      <c r="B99" s="157" t="s">
        <v>390</v>
      </c>
      <c r="C99" s="89"/>
      <c r="D99" s="33" t="s">
        <v>52</v>
      </c>
      <c r="E99" s="33" t="s">
        <v>58</v>
      </c>
      <c r="F99" s="89" t="s">
        <v>389</v>
      </c>
      <c r="G99" s="88"/>
      <c r="H99" s="88"/>
      <c r="I99" s="33" t="s">
        <v>58</v>
      </c>
      <c r="J99" s="78">
        <f>J100</f>
        <v>641</v>
      </c>
      <c r="K99" s="78"/>
      <c r="L99" s="78">
        <f t="shared" ref="L99:P100" si="7">L100</f>
        <v>667</v>
      </c>
      <c r="M99" s="78">
        <f t="shared" si="7"/>
        <v>733</v>
      </c>
      <c r="N99" s="78">
        <f t="shared" si="7"/>
        <v>641</v>
      </c>
      <c r="O99" s="78">
        <f t="shared" si="7"/>
        <v>641</v>
      </c>
      <c r="P99" s="97">
        <f t="shared" si="7"/>
        <v>641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64.5" hidden="1" thickBot="1" x14ac:dyDescent="0.25">
      <c r="B100" s="49" t="s">
        <v>388</v>
      </c>
      <c r="C100" s="89"/>
      <c r="D100" s="33" t="s">
        <v>52</v>
      </c>
      <c r="E100" s="33" t="s">
        <v>58</v>
      </c>
      <c r="F100" s="33" t="s">
        <v>387</v>
      </c>
      <c r="G100" s="88"/>
      <c r="H100" s="88"/>
      <c r="I100" s="33" t="s">
        <v>58</v>
      </c>
      <c r="J100" s="7">
        <f>J101</f>
        <v>641</v>
      </c>
      <c r="K100" s="7"/>
      <c r="L100" s="7">
        <f t="shared" si="7"/>
        <v>667</v>
      </c>
      <c r="M100" s="7">
        <f t="shared" si="7"/>
        <v>733</v>
      </c>
      <c r="N100" s="7">
        <f t="shared" si="7"/>
        <v>641</v>
      </c>
      <c r="O100" s="7">
        <f t="shared" si="7"/>
        <v>641</v>
      </c>
      <c r="P100" s="419">
        <f t="shared" si="7"/>
        <v>641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25">
      <c r="B101" s="195" t="s">
        <v>16</v>
      </c>
      <c r="C101" s="89"/>
      <c r="D101" s="33" t="s">
        <v>52</v>
      </c>
      <c r="E101" s="33" t="s">
        <v>58</v>
      </c>
      <c r="F101" s="33" t="s">
        <v>387</v>
      </c>
      <c r="G101" s="88">
        <v>240</v>
      </c>
      <c r="H101" s="88"/>
      <c r="I101" s="33" t="s">
        <v>58</v>
      </c>
      <c r="J101" s="7">
        <v>641</v>
      </c>
      <c r="K101" s="7"/>
      <c r="L101" s="7">
        <v>667</v>
      </c>
      <c r="M101" s="7">
        <v>733</v>
      </c>
      <c r="N101" s="7">
        <v>641</v>
      </c>
      <c r="O101" s="7">
        <v>641</v>
      </c>
      <c r="P101" s="419">
        <v>641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25">
      <c r="B102" s="215" t="s">
        <v>51</v>
      </c>
      <c r="C102" s="89"/>
      <c r="D102" s="34" t="s">
        <v>52</v>
      </c>
      <c r="E102" s="34" t="s">
        <v>49</v>
      </c>
      <c r="F102" s="33"/>
      <c r="G102" s="88"/>
      <c r="H102" s="88"/>
      <c r="I102" s="34" t="s">
        <v>49</v>
      </c>
      <c r="J102" s="97">
        <f>J103+J107</f>
        <v>649.79999999999995</v>
      </c>
      <c r="K102" s="97"/>
      <c r="L102" s="97">
        <f>L103+L107</f>
        <v>369.8</v>
      </c>
      <c r="M102" s="97">
        <f>M103+M107</f>
        <v>374.8</v>
      </c>
      <c r="N102" s="97">
        <f>N103+N107</f>
        <v>649.79999999999995</v>
      </c>
      <c r="O102" s="97">
        <f>O103+O107</f>
        <v>649.79999999999995</v>
      </c>
      <c r="P102" s="97">
        <f>P103+P107</f>
        <v>649.79999999999995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51.75" hidden="1" customHeight="1" x14ac:dyDescent="0.2">
      <c r="B103" s="52" t="s">
        <v>386</v>
      </c>
      <c r="C103" s="9"/>
      <c r="D103" s="34" t="s">
        <v>52</v>
      </c>
      <c r="E103" s="34" t="s">
        <v>49</v>
      </c>
      <c r="F103" s="34" t="s">
        <v>385</v>
      </c>
      <c r="G103" s="131"/>
      <c r="H103" s="131"/>
      <c r="I103" s="34" t="s">
        <v>49</v>
      </c>
      <c r="J103" s="51">
        <f>J105</f>
        <v>300</v>
      </c>
      <c r="K103" s="51"/>
      <c r="L103" s="51">
        <f>L105</f>
        <v>305</v>
      </c>
      <c r="M103" s="51">
        <f>M105</f>
        <v>310</v>
      </c>
      <c r="N103" s="51">
        <f>N105</f>
        <v>300</v>
      </c>
      <c r="O103" s="51">
        <f>O105</f>
        <v>300</v>
      </c>
      <c r="P103" s="51">
        <f>P105</f>
        <v>300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78" hidden="1" customHeight="1" x14ac:dyDescent="0.2">
      <c r="B104" s="170" t="s">
        <v>291</v>
      </c>
      <c r="D104" s="33" t="s">
        <v>52</v>
      </c>
      <c r="E104" s="33" t="s">
        <v>49</v>
      </c>
      <c r="F104" s="33" t="s">
        <v>290</v>
      </c>
      <c r="G104" s="9"/>
      <c r="H104" s="9"/>
      <c r="I104" s="33" t="s">
        <v>49</v>
      </c>
      <c r="J104" s="78"/>
      <c r="K104" s="78"/>
      <c r="L104" s="78"/>
      <c r="M104" s="78"/>
      <c r="N104" s="78"/>
      <c r="O104" s="78"/>
      <c r="P104" s="97"/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75.75" hidden="1" thickBot="1" x14ac:dyDescent="0.3">
      <c r="B105" s="214" t="s">
        <v>384</v>
      </c>
      <c r="C105" s="9"/>
      <c r="D105" s="33" t="s">
        <v>52</v>
      </c>
      <c r="E105" s="33" t="s">
        <v>49</v>
      </c>
      <c r="F105" s="33" t="s">
        <v>383</v>
      </c>
      <c r="G105" s="9"/>
      <c r="H105" s="9"/>
      <c r="I105" s="33" t="s">
        <v>49</v>
      </c>
      <c r="J105" s="78">
        <f>J106</f>
        <v>300</v>
      </c>
      <c r="K105" s="78"/>
      <c r="L105" s="78">
        <f>L106</f>
        <v>305</v>
      </c>
      <c r="M105" s="78">
        <f>M106</f>
        <v>310</v>
      </c>
      <c r="N105" s="78">
        <f>N106</f>
        <v>300</v>
      </c>
      <c r="O105" s="78">
        <f>O106</f>
        <v>300</v>
      </c>
      <c r="P105" s="97">
        <f>P106</f>
        <v>300</v>
      </c>
      <c r="Q105" s="84"/>
      <c r="R105" s="84"/>
      <c r="S105" s="84"/>
      <c r="T105" s="84"/>
      <c r="U105" s="84"/>
      <c r="V105" s="84"/>
      <c r="W105" s="84"/>
      <c r="X105" s="84"/>
    </row>
    <row r="106" spans="2:24" s="83" customFormat="1" ht="13.5" hidden="1" thickBot="1" x14ac:dyDescent="0.25">
      <c r="B106" s="195" t="s">
        <v>16</v>
      </c>
      <c r="C106" s="9"/>
      <c r="D106" s="33" t="s">
        <v>52</v>
      </c>
      <c r="E106" s="33" t="s">
        <v>49</v>
      </c>
      <c r="F106" s="33" t="s">
        <v>383</v>
      </c>
      <c r="G106" s="9" t="s">
        <v>1</v>
      </c>
      <c r="H106" s="9"/>
      <c r="I106" s="33" t="s">
        <v>49</v>
      </c>
      <c r="J106" s="7">
        <v>300</v>
      </c>
      <c r="K106" s="78"/>
      <c r="L106" s="7">
        <v>305</v>
      </c>
      <c r="M106" s="7">
        <v>310</v>
      </c>
      <c r="N106" s="7">
        <v>300</v>
      </c>
      <c r="O106" s="7">
        <v>300</v>
      </c>
      <c r="P106" s="419">
        <v>300</v>
      </c>
      <c r="Q106" s="84"/>
      <c r="R106" s="84"/>
      <c r="S106" s="84"/>
      <c r="T106" s="84"/>
      <c r="U106" s="84"/>
      <c r="V106" s="84"/>
      <c r="W106" s="84"/>
      <c r="X106" s="84"/>
    </row>
    <row r="107" spans="2:24" s="83" customFormat="1" ht="39" hidden="1" thickBot="1" x14ac:dyDescent="0.25">
      <c r="B107" s="52" t="s">
        <v>25</v>
      </c>
      <c r="C107" s="9"/>
      <c r="D107" s="34" t="s">
        <v>52</v>
      </c>
      <c r="E107" s="34" t="s">
        <v>49</v>
      </c>
      <c r="F107" s="34" t="s">
        <v>24</v>
      </c>
      <c r="G107" s="34"/>
      <c r="H107" s="34"/>
      <c r="I107" s="34" t="s">
        <v>49</v>
      </c>
      <c r="J107" s="78">
        <f>J108+J110+J112</f>
        <v>349.8</v>
      </c>
      <c r="K107" s="78"/>
      <c r="L107" s="78">
        <f>L108+L110+L112</f>
        <v>64.8</v>
      </c>
      <c r="M107" s="78">
        <f>M108+M110+M112</f>
        <v>64.8</v>
      </c>
      <c r="N107" s="78">
        <f>N108+N110+N112</f>
        <v>349.8</v>
      </c>
      <c r="O107" s="78">
        <f>O108+O110+O112</f>
        <v>349.8</v>
      </c>
      <c r="P107" s="97">
        <f>P108+P110+P112</f>
        <v>349.8</v>
      </c>
      <c r="Q107" s="84"/>
      <c r="R107" s="84"/>
      <c r="S107" s="84"/>
      <c r="T107" s="84"/>
      <c r="U107" s="84"/>
      <c r="V107" s="84"/>
      <c r="W107" s="84"/>
      <c r="X107" s="84"/>
    </row>
    <row r="108" spans="2:24" s="83" customFormat="1" ht="13.5" hidden="1" thickBot="1" x14ac:dyDescent="0.25">
      <c r="B108" s="49" t="s">
        <v>57</v>
      </c>
      <c r="C108" s="9"/>
      <c r="D108" s="9" t="s">
        <v>52</v>
      </c>
      <c r="E108" s="9" t="s">
        <v>49</v>
      </c>
      <c r="F108" s="34" t="s">
        <v>56</v>
      </c>
      <c r="G108" s="34"/>
      <c r="H108" s="34"/>
      <c r="I108" s="9" t="s">
        <v>49</v>
      </c>
      <c r="J108" s="78">
        <f>J109</f>
        <v>195</v>
      </c>
      <c r="K108" s="78"/>
      <c r="L108" s="78">
        <f>L109</f>
        <v>0</v>
      </c>
      <c r="M108" s="78">
        <f>M109</f>
        <v>0</v>
      </c>
      <c r="N108" s="78">
        <f>N109</f>
        <v>195</v>
      </c>
      <c r="O108" s="78">
        <f>O109</f>
        <v>195</v>
      </c>
      <c r="P108" s="97">
        <f>P109</f>
        <v>195</v>
      </c>
      <c r="Q108" s="84"/>
      <c r="R108" s="84"/>
      <c r="S108" s="84"/>
      <c r="T108" s="84"/>
      <c r="U108" s="84"/>
      <c r="V108" s="84"/>
      <c r="W108" s="84"/>
      <c r="X108" s="84"/>
    </row>
    <row r="109" spans="2:24" s="83" customFormat="1" ht="13.5" hidden="1" thickBot="1" x14ac:dyDescent="0.25">
      <c r="B109" s="195" t="s">
        <v>16</v>
      </c>
      <c r="C109" s="9"/>
      <c r="D109" s="9" t="s">
        <v>52</v>
      </c>
      <c r="E109" s="9" t="s">
        <v>49</v>
      </c>
      <c r="F109" s="9" t="s">
        <v>56</v>
      </c>
      <c r="G109" s="9" t="s">
        <v>1</v>
      </c>
      <c r="H109" s="9"/>
      <c r="I109" s="9" t="s">
        <v>49</v>
      </c>
      <c r="J109" s="7">
        <v>195</v>
      </c>
      <c r="K109" s="7"/>
      <c r="L109" s="7"/>
      <c r="M109" s="7"/>
      <c r="N109" s="7">
        <v>195</v>
      </c>
      <c r="O109" s="7">
        <v>195</v>
      </c>
      <c r="P109" s="419">
        <v>195</v>
      </c>
      <c r="Q109" s="84"/>
      <c r="R109" s="84"/>
      <c r="S109" s="84"/>
      <c r="T109" s="84"/>
      <c r="U109" s="84"/>
      <c r="V109" s="84"/>
      <c r="W109" s="84"/>
      <c r="X109" s="84"/>
    </row>
    <row r="110" spans="2:24" s="83" customFormat="1" ht="13.5" hidden="1" thickBot="1" x14ac:dyDescent="0.25">
      <c r="B110" s="49" t="s">
        <v>55</v>
      </c>
      <c r="C110" s="9"/>
      <c r="D110" s="9" t="s">
        <v>52</v>
      </c>
      <c r="E110" s="9" t="s">
        <v>49</v>
      </c>
      <c r="F110" s="34" t="s">
        <v>382</v>
      </c>
      <c r="G110" s="9"/>
      <c r="H110" s="9"/>
      <c r="I110" s="9" t="s">
        <v>49</v>
      </c>
      <c r="J110" s="78">
        <f>J111</f>
        <v>64.8</v>
      </c>
      <c r="K110" s="78"/>
      <c r="L110" s="78">
        <f>L111</f>
        <v>64.8</v>
      </c>
      <c r="M110" s="78">
        <f>M111</f>
        <v>64.8</v>
      </c>
      <c r="N110" s="78">
        <f>N111</f>
        <v>64.8</v>
      </c>
      <c r="O110" s="78">
        <f>O111</f>
        <v>64.8</v>
      </c>
      <c r="P110" s="97">
        <f>P111</f>
        <v>64.8</v>
      </c>
      <c r="Q110" s="84"/>
      <c r="R110" s="84"/>
      <c r="S110" s="84"/>
      <c r="T110" s="84"/>
      <c r="U110" s="84"/>
      <c r="V110" s="84"/>
      <c r="W110" s="84"/>
      <c r="X110" s="84"/>
    </row>
    <row r="111" spans="2:24" s="83" customFormat="1" ht="13.5" hidden="1" thickBot="1" x14ac:dyDescent="0.25">
      <c r="B111" s="195" t="s">
        <v>16</v>
      </c>
      <c r="C111" s="9"/>
      <c r="D111" s="9" t="s">
        <v>52</v>
      </c>
      <c r="E111" s="9" t="s">
        <v>49</v>
      </c>
      <c r="F111" s="9" t="s">
        <v>382</v>
      </c>
      <c r="G111" s="9" t="s">
        <v>1</v>
      </c>
      <c r="H111" s="9"/>
      <c r="I111" s="9" t="s">
        <v>49</v>
      </c>
      <c r="J111" s="7">
        <v>64.8</v>
      </c>
      <c r="K111" s="7"/>
      <c r="L111" s="7">
        <v>64.8</v>
      </c>
      <c r="M111" s="7">
        <v>64.8</v>
      </c>
      <c r="N111" s="7">
        <v>64.8</v>
      </c>
      <c r="O111" s="7">
        <v>64.8</v>
      </c>
      <c r="P111" s="419">
        <v>64.8</v>
      </c>
      <c r="Q111" s="84"/>
      <c r="R111" s="84"/>
      <c r="S111" s="84"/>
      <c r="T111" s="84"/>
      <c r="U111" s="84"/>
      <c r="V111" s="84"/>
      <c r="W111" s="84"/>
      <c r="X111" s="84"/>
    </row>
    <row r="112" spans="2:24" s="83" customFormat="1" ht="26.25" hidden="1" thickBot="1" x14ac:dyDescent="0.25">
      <c r="B112" s="49" t="s">
        <v>381</v>
      </c>
      <c r="C112" s="9"/>
      <c r="D112" s="9" t="s">
        <v>52</v>
      </c>
      <c r="E112" s="9" t="s">
        <v>49</v>
      </c>
      <c r="F112" s="34" t="s">
        <v>380</v>
      </c>
      <c r="G112" s="9"/>
      <c r="H112" s="9"/>
      <c r="I112" s="9" t="s">
        <v>49</v>
      </c>
      <c r="J112" s="78">
        <f>J113</f>
        <v>90</v>
      </c>
      <c r="K112" s="78"/>
      <c r="L112" s="78">
        <f>L113</f>
        <v>0</v>
      </c>
      <c r="M112" s="78">
        <f>M113</f>
        <v>0</v>
      </c>
      <c r="N112" s="78">
        <f>N113</f>
        <v>90</v>
      </c>
      <c r="O112" s="78">
        <f>O113</f>
        <v>90</v>
      </c>
      <c r="P112" s="97">
        <f>P113</f>
        <v>90</v>
      </c>
      <c r="Q112" s="84"/>
      <c r="R112" s="84"/>
      <c r="S112" s="84"/>
      <c r="T112" s="84"/>
      <c r="U112" s="84"/>
      <c r="V112" s="84"/>
      <c r="W112" s="84"/>
      <c r="X112" s="84"/>
    </row>
    <row r="113" spans="2:24" s="83" customFormat="1" ht="13.5" hidden="1" thickBot="1" x14ac:dyDescent="0.25">
      <c r="B113" s="195" t="s">
        <v>16</v>
      </c>
      <c r="C113" s="9"/>
      <c r="D113" s="9" t="s">
        <v>52</v>
      </c>
      <c r="E113" s="9" t="s">
        <v>49</v>
      </c>
      <c r="F113" s="9" t="s">
        <v>380</v>
      </c>
      <c r="G113" s="9" t="s">
        <v>1</v>
      </c>
      <c r="H113" s="9"/>
      <c r="I113" s="9" t="s">
        <v>49</v>
      </c>
      <c r="J113" s="7">
        <v>90</v>
      </c>
      <c r="K113" s="78"/>
      <c r="L113" s="78"/>
      <c r="M113" s="78"/>
      <c r="N113" s="7">
        <v>90</v>
      </c>
      <c r="O113" s="7">
        <v>90</v>
      </c>
      <c r="P113" s="419">
        <v>90</v>
      </c>
      <c r="Q113" s="84"/>
      <c r="R113" s="84"/>
      <c r="S113" s="84"/>
      <c r="T113" s="84"/>
      <c r="U113" s="84"/>
      <c r="V113" s="84"/>
      <c r="W113" s="84"/>
      <c r="X113" s="84"/>
    </row>
    <row r="114" spans="2:24" s="83" customFormat="1" ht="15.75" hidden="1" thickBot="1" x14ac:dyDescent="0.25">
      <c r="B114" s="213" t="s">
        <v>379</v>
      </c>
      <c r="C114" s="202"/>
      <c r="D114" s="202" t="s">
        <v>15</v>
      </c>
      <c r="E114" s="200"/>
      <c r="F114" s="200"/>
      <c r="G114" s="200"/>
      <c r="H114" s="200"/>
      <c r="I114" s="200"/>
      <c r="J114" s="212">
        <f>J115+J126+J139+J148</f>
        <v>22021.318999999996</v>
      </c>
      <c r="K114" s="197"/>
      <c r="L114" s="212">
        <f>L115+L126+L139+L148</f>
        <v>27710.55</v>
      </c>
      <c r="M114" s="212">
        <f>M115+M126+M139+M148</f>
        <v>26064.505000000001</v>
      </c>
      <c r="N114" s="212">
        <f>N115+N126+N139+N148</f>
        <v>22021.318999999996</v>
      </c>
      <c r="O114" s="212">
        <f>O115+O126+O139+O148</f>
        <v>22021.318999999996</v>
      </c>
      <c r="P114" s="420">
        <f>P115+P126+P139+P148</f>
        <v>22021.318999999996</v>
      </c>
      <c r="Q114" s="84"/>
      <c r="R114" s="84"/>
      <c r="S114" s="84"/>
      <c r="T114" s="84"/>
      <c r="U114" s="84"/>
      <c r="V114" s="84"/>
      <c r="W114" s="84"/>
      <c r="X114" s="84"/>
    </row>
    <row r="115" spans="2:24" ht="13.5" hidden="1" thickBot="1" x14ac:dyDescent="0.25">
      <c r="B115" s="52" t="s">
        <v>11</v>
      </c>
      <c r="C115" s="34"/>
      <c r="D115" s="34" t="s">
        <v>15</v>
      </c>
      <c r="E115" s="34" t="s">
        <v>9</v>
      </c>
      <c r="F115" s="9"/>
      <c r="G115" s="9"/>
      <c r="H115" s="9"/>
      <c r="I115" s="34" t="s">
        <v>9</v>
      </c>
      <c r="J115" s="53">
        <f>J116+J121</f>
        <v>9048</v>
      </c>
      <c r="K115" s="53"/>
      <c r="L115" s="53">
        <f>L116+L121</f>
        <v>10000</v>
      </c>
      <c r="M115" s="53">
        <f>M116+M121</f>
        <v>10000</v>
      </c>
      <c r="N115" s="53">
        <f>N116+N121</f>
        <v>9048</v>
      </c>
      <c r="O115" s="53">
        <f>O116+O121</f>
        <v>9048</v>
      </c>
      <c r="P115" s="419">
        <f>P116+P121</f>
        <v>9048</v>
      </c>
    </row>
    <row r="116" spans="2:24" ht="53.45" hidden="1" customHeight="1" x14ac:dyDescent="0.2">
      <c r="B116" s="196" t="s">
        <v>285</v>
      </c>
      <c r="C116" s="34"/>
      <c r="D116" s="94" t="s">
        <v>15</v>
      </c>
      <c r="E116" s="34" t="s">
        <v>9</v>
      </c>
      <c r="F116" s="34" t="s">
        <v>284</v>
      </c>
      <c r="G116" s="131"/>
      <c r="H116" s="131"/>
      <c r="I116" s="34" t="s">
        <v>9</v>
      </c>
      <c r="J116" s="131"/>
      <c r="K116" s="131"/>
      <c r="L116" s="1"/>
      <c r="M116" s="13"/>
      <c r="N116" s="131"/>
      <c r="O116" s="131"/>
      <c r="P116" s="51"/>
    </row>
    <row r="117" spans="2:24" ht="64.5" hidden="1" thickBot="1" x14ac:dyDescent="0.25">
      <c r="B117" s="211" t="s">
        <v>283</v>
      </c>
      <c r="C117" s="9"/>
      <c r="D117" s="88" t="s">
        <v>15</v>
      </c>
      <c r="E117" s="9" t="s">
        <v>9</v>
      </c>
      <c r="F117" s="9" t="s">
        <v>282</v>
      </c>
      <c r="G117" s="9"/>
      <c r="H117" s="9"/>
      <c r="I117" s="9" t="s">
        <v>9</v>
      </c>
      <c r="J117" s="101"/>
      <c r="K117" s="101"/>
      <c r="L117" s="101"/>
      <c r="M117" s="101"/>
      <c r="N117" s="101"/>
      <c r="O117" s="101"/>
      <c r="P117" s="125"/>
    </row>
    <row r="118" spans="2:24" ht="81.599999999999994" hidden="1" customHeight="1" x14ac:dyDescent="0.2">
      <c r="B118" s="210" t="s">
        <v>281</v>
      </c>
      <c r="C118" s="9"/>
      <c r="D118" s="88" t="s">
        <v>15</v>
      </c>
      <c r="E118" s="9" t="s">
        <v>9</v>
      </c>
      <c r="F118" s="9" t="s">
        <v>280</v>
      </c>
      <c r="G118" s="9"/>
      <c r="H118" s="9"/>
      <c r="I118" s="9" t="s">
        <v>9</v>
      </c>
      <c r="J118" s="101"/>
      <c r="K118" s="101"/>
      <c r="L118" s="101"/>
      <c r="M118" s="101"/>
      <c r="N118" s="101"/>
      <c r="O118" s="101"/>
      <c r="P118" s="125"/>
    </row>
    <row r="119" spans="2:24" ht="81" hidden="1" customHeight="1" x14ac:dyDescent="0.2">
      <c r="B119" s="211" t="s">
        <v>279</v>
      </c>
      <c r="C119" s="9"/>
      <c r="D119" s="88" t="s">
        <v>15</v>
      </c>
      <c r="E119" s="9" t="s">
        <v>9</v>
      </c>
      <c r="F119" s="9" t="s">
        <v>278</v>
      </c>
      <c r="G119" s="9"/>
      <c r="H119" s="9"/>
      <c r="I119" s="9" t="s">
        <v>9</v>
      </c>
      <c r="J119" s="78"/>
      <c r="K119" s="78"/>
      <c r="L119" s="78"/>
      <c r="M119" s="78"/>
      <c r="N119" s="78"/>
      <c r="O119" s="78"/>
      <c r="P119" s="97"/>
    </row>
    <row r="120" spans="2:24" ht="64.5" hidden="1" thickBot="1" x14ac:dyDescent="0.25">
      <c r="B120" s="210" t="s">
        <v>277</v>
      </c>
      <c r="C120" s="9"/>
      <c r="D120" s="88" t="s">
        <v>15</v>
      </c>
      <c r="E120" s="9" t="s">
        <v>9</v>
      </c>
      <c r="F120" s="9" t="s">
        <v>276</v>
      </c>
      <c r="G120" s="9"/>
      <c r="H120" s="9"/>
      <c r="I120" s="9" t="s">
        <v>9</v>
      </c>
      <c r="J120" s="78"/>
      <c r="K120" s="78"/>
      <c r="L120" s="78"/>
      <c r="M120" s="78"/>
      <c r="N120" s="78"/>
      <c r="O120" s="78"/>
      <c r="P120" s="97"/>
    </row>
    <row r="121" spans="2:24" ht="39.6" hidden="1" customHeight="1" x14ac:dyDescent="0.2">
      <c r="B121" s="52" t="s">
        <v>25</v>
      </c>
      <c r="C121" s="9"/>
      <c r="D121" s="34" t="s">
        <v>15</v>
      </c>
      <c r="E121" s="34" t="s">
        <v>9</v>
      </c>
      <c r="F121" s="34" t="s">
        <v>24</v>
      </c>
      <c r="G121" s="48"/>
      <c r="H121" s="48"/>
      <c r="I121" s="34" t="s">
        <v>9</v>
      </c>
      <c r="J121" s="47">
        <f>J122+J124</f>
        <v>9048</v>
      </c>
      <c r="K121" s="209"/>
      <c r="L121" s="47">
        <f>L122+L124</f>
        <v>10000</v>
      </c>
      <c r="M121" s="47">
        <f>M122+M124</f>
        <v>10000</v>
      </c>
      <c r="N121" s="47">
        <f>N122+N124</f>
        <v>9048</v>
      </c>
      <c r="O121" s="47">
        <f>O122+O124</f>
        <v>9048</v>
      </c>
      <c r="P121" s="47">
        <f>P122+P124</f>
        <v>9048</v>
      </c>
    </row>
    <row r="122" spans="2:24" ht="26.25" hidden="1" thickBot="1" x14ac:dyDescent="0.25">
      <c r="B122" s="58" t="s">
        <v>378</v>
      </c>
      <c r="C122" s="9"/>
      <c r="D122" s="9" t="s">
        <v>15</v>
      </c>
      <c r="E122" s="9" t="s">
        <v>9</v>
      </c>
      <c r="F122" s="9" t="s">
        <v>377</v>
      </c>
      <c r="G122" s="48"/>
      <c r="H122" s="48"/>
      <c r="I122" s="9" t="s">
        <v>9</v>
      </c>
      <c r="J122" s="47">
        <f>J123</f>
        <v>420</v>
      </c>
      <c r="K122" s="209"/>
      <c r="L122" s="47">
        <f>L123</f>
        <v>0</v>
      </c>
      <c r="M122" s="47">
        <f>M123</f>
        <v>0</v>
      </c>
      <c r="N122" s="47">
        <f>N123</f>
        <v>420</v>
      </c>
      <c r="O122" s="47">
        <f>O123</f>
        <v>420</v>
      </c>
      <c r="P122" s="47">
        <f>P123</f>
        <v>420</v>
      </c>
    </row>
    <row r="123" spans="2:24" ht="13.5" hidden="1" thickBot="1" x14ac:dyDescent="0.25">
      <c r="B123" s="195" t="s">
        <v>16</v>
      </c>
      <c r="C123" s="9"/>
      <c r="D123" s="9" t="s">
        <v>15</v>
      </c>
      <c r="E123" s="9" t="s">
        <v>9</v>
      </c>
      <c r="F123" s="9" t="s">
        <v>377</v>
      </c>
      <c r="G123" s="9" t="s">
        <v>1</v>
      </c>
      <c r="H123" s="9"/>
      <c r="I123" s="9" t="s">
        <v>9</v>
      </c>
      <c r="J123" s="57">
        <v>420</v>
      </c>
      <c r="K123" s="61"/>
      <c r="L123" s="60"/>
      <c r="M123" s="59"/>
      <c r="N123" s="57">
        <v>420</v>
      </c>
      <c r="O123" s="57">
        <v>420</v>
      </c>
      <c r="P123" s="57">
        <v>420</v>
      </c>
    </row>
    <row r="124" spans="2:24" ht="18.75" hidden="1" customHeight="1" x14ac:dyDescent="0.2">
      <c r="B124" s="58" t="s">
        <v>376</v>
      </c>
      <c r="C124" s="9"/>
      <c r="D124" s="9" t="s">
        <v>15</v>
      </c>
      <c r="E124" s="9" t="s">
        <v>9</v>
      </c>
      <c r="F124" s="9" t="s">
        <v>374</v>
      </c>
      <c r="G124" s="48"/>
      <c r="H124" s="48"/>
      <c r="I124" s="9" t="s">
        <v>9</v>
      </c>
      <c r="J124" s="57">
        <f>J125</f>
        <v>8628</v>
      </c>
      <c r="K124" s="47"/>
      <c r="L124" s="57">
        <f>L125</f>
        <v>10000</v>
      </c>
      <c r="M124" s="57">
        <f>M125</f>
        <v>10000</v>
      </c>
      <c r="N124" s="57">
        <f>N125</f>
        <v>8628</v>
      </c>
      <c r="O124" s="57">
        <f>O125</f>
        <v>8628</v>
      </c>
      <c r="P124" s="57">
        <f>P125</f>
        <v>8628</v>
      </c>
    </row>
    <row r="125" spans="2:24" ht="25.9" hidden="1" customHeight="1" x14ac:dyDescent="0.2">
      <c r="B125" s="208" t="s">
        <v>375</v>
      </c>
      <c r="C125" s="9"/>
      <c r="D125" s="9" t="s">
        <v>15</v>
      </c>
      <c r="E125" s="9" t="s">
        <v>9</v>
      </c>
      <c r="F125" s="9" t="s">
        <v>374</v>
      </c>
      <c r="G125" s="9" t="s">
        <v>373</v>
      </c>
      <c r="H125" s="9"/>
      <c r="I125" s="9" t="s">
        <v>9</v>
      </c>
      <c r="J125" s="71">
        <v>8628</v>
      </c>
      <c r="K125" s="207"/>
      <c r="L125" s="54">
        <v>10000</v>
      </c>
      <c r="M125" s="206">
        <v>10000</v>
      </c>
      <c r="N125" s="71">
        <v>8628</v>
      </c>
      <c r="O125" s="71">
        <v>8628</v>
      </c>
      <c r="P125" s="423">
        <v>8628</v>
      </c>
    </row>
    <row r="126" spans="2:24" ht="13.5" hidden="1" thickBot="1" x14ac:dyDescent="0.25">
      <c r="B126" s="52" t="s">
        <v>39</v>
      </c>
      <c r="C126" s="34"/>
      <c r="D126" s="34" t="s">
        <v>15</v>
      </c>
      <c r="E126" s="34" t="s">
        <v>13</v>
      </c>
      <c r="F126" s="9"/>
      <c r="G126" s="9"/>
      <c r="H126" s="9"/>
      <c r="I126" s="34" t="s">
        <v>13</v>
      </c>
      <c r="J126" s="87">
        <f>J127+J134</f>
        <v>1214.55</v>
      </c>
      <c r="K126" s="78"/>
      <c r="L126" s="138">
        <f>L127+L134</f>
        <v>4085</v>
      </c>
      <c r="M126" s="78">
        <f>M127+M134</f>
        <v>85</v>
      </c>
      <c r="N126" s="87">
        <f>N127+N134</f>
        <v>1214.55</v>
      </c>
      <c r="O126" s="87">
        <f>O127+O134</f>
        <v>1214.55</v>
      </c>
      <c r="P126" s="97">
        <f>P127+P134</f>
        <v>1214.55</v>
      </c>
    </row>
    <row r="127" spans="2:24" ht="58.15" hidden="1" customHeight="1" x14ac:dyDescent="0.2">
      <c r="B127" s="132" t="s">
        <v>372</v>
      </c>
      <c r="C127" s="34"/>
      <c r="D127" s="94" t="s">
        <v>15</v>
      </c>
      <c r="E127" s="34" t="s">
        <v>13</v>
      </c>
      <c r="F127" s="34" t="s">
        <v>371</v>
      </c>
      <c r="G127" s="131"/>
      <c r="H127" s="131"/>
      <c r="I127" s="34" t="s">
        <v>13</v>
      </c>
      <c r="J127" s="205">
        <f>J128</f>
        <v>1129.55</v>
      </c>
      <c r="K127" s="51"/>
      <c r="L127" s="205">
        <f t="shared" ref="L127:P128" si="8">L128</f>
        <v>4000</v>
      </c>
      <c r="M127" s="205">
        <f t="shared" si="8"/>
        <v>0</v>
      </c>
      <c r="N127" s="205">
        <f t="shared" si="8"/>
        <v>1129.55</v>
      </c>
      <c r="O127" s="205">
        <f t="shared" si="8"/>
        <v>1129.55</v>
      </c>
      <c r="P127" s="205">
        <f t="shared" si="8"/>
        <v>1129.55</v>
      </c>
    </row>
    <row r="128" spans="2:24" ht="64.5" hidden="1" thickBot="1" x14ac:dyDescent="0.25">
      <c r="B128" s="58" t="s">
        <v>370</v>
      </c>
      <c r="C128" s="9"/>
      <c r="D128" s="88" t="s">
        <v>15</v>
      </c>
      <c r="E128" s="9" t="s">
        <v>13</v>
      </c>
      <c r="F128" s="9" t="s">
        <v>368</v>
      </c>
      <c r="G128" s="9"/>
      <c r="H128" s="9"/>
      <c r="I128" s="9" t="s">
        <v>13</v>
      </c>
      <c r="J128" s="138">
        <f>J129</f>
        <v>1129.55</v>
      </c>
      <c r="K128" s="138"/>
      <c r="L128" s="138">
        <f t="shared" si="8"/>
        <v>4000</v>
      </c>
      <c r="M128" s="78">
        <f t="shared" si="8"/>
        <v>0</v>
      </c>
      <c r="N128" s="138">
        <f t="shared" si="8"/>
        <v>1129.55</v>
      </c>
      <c r="O128" s="138">
        <f t="shared" si="8"/>
        <v>1129.55</v>
      </c>
      <c r="P128" s="97">
        <f t="shared" si="8"/>
        <v>1129.55</v>
      </c>
    </row>
    <row r="129" spans="2:16" ht="26.25" hidden="1" thickBot="1" x14ac:dyDescent="0.25">
      <c r="B129" s="58" t="s">
        <v>369</v>
      </c>
      <c r="C129" s="9"/>
      <c r="D129" s="88" t="s">
        <v>15</v>
      </c>
      <c r="E129" s="9" t="s">
        <v>13</v>
      </c>
      <c r="F129" s="9" t="s">
        <v>368</v>
      </c>
      <c r="G129" s="9" t="s">
        <v>367</v>
      </c>
      <c r="H129" s="9"/>
      <c r="I129" s="9" t="s">
        <v>13</v>
      </c>
      <c r="J129" s="137">
        <v>1129.55</v>
      </c>
      <c r="K129" s="138"/>
      <c r="L129" s="137">
        <v>4000</v>
      </c>
      <c r="M129" s="78"/>
      <c r="N129" s="137">
        <v>1129.55</v>
      </c>
      <c r="O129" s="137">
        <v>1129.55</v>
      </c>
      <c r="P129" s="419">
        <v>1129.55</v>
      </c>
    </row>
    <row r="130" spans="2:16" ht="51.75" hidden="1" thickBot="1" x14ac:dyDescent="0.25">
      <c r="B130" s="58" t="s">
        <v>192</v>
      </c>
      <c r="C130" s="9"/>
      <c r="D130" s="88" t="s">
        <v>15</v>
      </c>
      <c r="E130" s="9" t="s">
        <v>13</v>
      </c>
      <c r="F130" s="9" t="s">
        <v>366</v>
      </c>
      <c r="G130" s="9"/>
      <c r="H130" s="9"/>
      <c r="I130" s="9" t="s">
        <v>13</v>
      </c>
      <c r="J130" s="78"/>
      <c r="K130" s="78"/>
      <c r="L130" s="78"/>
      <c r="M130" s="78"/>
      <c r="N130" s="78"/>
      <c r="O130" s="78"/>
      <c r="P130" s="97"/>
    </row>
    <row r="131" spans="2:16" ht="42.75" hidden="1" customHeight="1" x14ac:dyDescent="0.2">
      <c r="B131" s="132" t="s">
        <v>165</v>
      </c>
      <c r="C131" s="34"/>
      <c r="D131" s="94" t="s">
        <v>15</v>
      </c>
      <c r="E131" s="34" t="s">
        <v>13</v>
      </c>
      <c r="F131" s="34" t="s">
        <v>164</v>
      </c>
      <c r="G131" s="131"/>
      <c r="H131" s="131"/>
      <c r="I131" s="34" t="s">
        <v>13</v>
      </c>
      <c r="J131" s="131"/>
      <c r="K131" s="130"/>
      <c r="L131" s="1"/>
      <c r="M131" s="13"/>
      <c r="N131" s="131"/>
      <c r="O131" s="131"/>
      <c r="P131" s="51"/>
    </row>
    <row r="132" spans="2:16" ht="72.75" hidden="1" customHeight="1" x14ac:dyDescent="0.2">
      <c r="B132" s="49" t="s">
        <v>163</v>
      </c>
      <c r="C132" s="9"/>
      <c r="D132" s="88" t="s">
        <v>15</v>
      </c>
      <c r="E132" s="9" t="s">
        <v>13</v>
      </c>
      <c r="F132" s="9" t="s">
        <v>162</v>
      </c>
      <c r="G132" s="9"/>
      <c r="H132" s="9"/>
      <c r="I132" s="9" t="s">
        <v>13</v>
      </c>
      <c r="J132" s="78"/>
      <c r="K132" s="78"/>
      <c r="L132" s="78"/>
      <c r="M132" s="78"/>
      <c r="N132" s="78"/>
      <c r="O132" s="78"/>
      <c r="P132" s="97"/>
    </row>
    <row r="133" spans="2:16" ht="57" hidden="1" customHeight="1" x14ac:dyDescent="0.2">
      <c r="B133" s="58" t="s">
        <v>161</v>
      </c>
      <c r="C133" s="34"/>
      <c r="D133" s="88" t="s">
        <v>15</v>
      </c>
      <c r="E133" s="9" t="s">
        <v>13</v>
      </c>
      <c r="F133" s="9" t="s">
        <v>160</v>
      </c>
      <c r="G133" s="9"/>
      <c r="H133" s="9"/>
      <c r="I133" s="9" t="s">
        <v>13</v>
      </c>
      <c r="J133" s="78"/>
      <c r="K133" s="78"/>
      <c r="L133" s="78"/>
      <c r="M133" s="78"/>
      <c r="N133" s="78"/>
      <c r="O133" s="78"/>
      <c r="P133" s="97"/>
    </row>
    <row r="134" spans="2:16" ht="39.6" hidden="1" customHeight="1" x14ac:dyDescent="0.2">
      <c r="B134" s="52" t="s">
        <v>25</v>
      </c>
      <c r="C134" s="9"/>
      <c r="D134" s="34" t="s">
        <v>15</v>
      </c>
      <c r="E134" s="34" t="s">
        <v>13</v>
      </c>
      <c r="F134" s="34" t="s">
        <v>24</v>
      </c>
      <c r="G134" s="48"/>
      <c r="H134" s="48"/>
      <c r="I134" s="34" t="s">
        <v>13</v>
      </c>
      <c r="J134" s="51">
        <f>J135</f>
        <v>85</v>
      </c>
      <c r="K134" s="51"/>
      <c r="L134" s="51">
        <f>L135</f>
        <v>85</v>
      </c>
      <c r="M134" s="51">
        <f>M135</f>
        <v>85</v>
      </c>
      <c r="N134" s="51">
        <f>N135</f>
        <v>85</v>
      </c>
      <c r="O134" s="51">
        <f>O135</f>
        <v>85</v>
      </c>
      <c r="P134" s="51">
        <f>P135</f>
        <v>85</v>
      </c>
    </row>
    <row r="135" spans="2:16" ht="43.5" hidden="1" customHeight="1" x14ac:dyDescent="0.2">
      <c r="B135" s="49" t="s">
        <v>23</v>
      </c>
      <c r="C135" s="9"/>
      <c r="D135" s="9" t="s">
        <v>15</v>
      </c>
      <c r="E135" s="9" t="s">
        <v>13</v>
      </c>
      <c r="F135" s="9" t="s">
        <v>14</v>
      </c>
      <c r="G135" s="48"/>
      <c r="H135" s="48"/>
      <c r="I135" s="9" t="s">
        <v>13</v>
      </c>
      <c r="J135" s="47">
        <f>J138</f>
        <v>85</v>
      </c>
      <c r="K135" s="47"/>
      <c r="L135" s="47">
        <f>L138</f>
        <v>85</v>
      </c>
      <c r="M135" s="47">
        <f>M138</f>
        <v>85</v>
      </c>
      <c r="N135" s="47">
        <f>N138</f>
        <v>85</v>
      </c>
      <c r="O135" s="47">
        <f>O138</f>
        <v>85</v>
      </c>
      <c r="P135" s="47">
        <f>P138</f>
        <v>85</v>
      </c>
    </row>
    <row r="136" spans="2:16" ht="60.75" hidden="1" customHeight="1" x14ac:dyDescent="0.2">
      <c r="B136" s="42" t="s">
        <v>22</v>
      </c>
      <c r="C136" s="31"/>
      <c r="D136" s="31" t="s">
        <v>15</v>
      </c>
      <c r="E136" s="31" t="s">
        <v>13</v>
      </c>
      <c r="F136" s="31" t="s">
        <v>21</v>
      </c>
      <c r="G136" s="1361" t="s">
        <v>20</v>
      </c>
      <c r="H136" s="1362"/>
      <c r="I136" s="1362"/>
      <c r="J136" s="1363"/>
      <c r="K136" s="41"/>
      <c r="L136" s="1"/>
      <c r="M136" s="1"/>
      <c r="N136" s="1"/>
      <c r="O136" s="1"/>
      <c r="P136" s="237"/>
    </row>
    <row r="137" spans="2:16" ht="48" hidden="1" customHeight="1" x14ac:dyDescent="0.2">
      <c r="B137" s="42" t="s">
        <v>19</v>
      </c>
      <c r="C137" s="31"/>
      <c r="D137" s="31" t="s">
        <v>15</v>
      </c>
      <c r="E137" s="31" t="s">
        <v>13</v>
      </c>
      <c r="F137" s="31" t="s">
        <v>18</v>
      </c>
      <c r="G137" s="1356" t="s">
        <v>17</v>
      </c>
      <c r="H137" s="1357"/>
      <c r="I137" s="1357"/>
      <c r="J137" s="1358"/>
      <c r="K137" s="41"/>
      <c r="L137" s="1"/>
      <c r="M137" s="1"/>
      <c r="N137" s="1"/>
      <c r="O137" s="1"/>
      <c r="P137" s="237"/>
    </row>
    <row r="138" spans="2:16" ht="16.899999999999999" hidden="1" customHeight="1" x14ac:dyDescent="0.2">
      <c r="B138" s="195" t="s">
        <v>16</v>
      </c>
      <c r="C138" s="31"/>
      <c r="D138" s="9" t="s">
        <v>15</v>
      </c>
      <c r="E138" s="9" t="s">
        <v>13</v>
      </c>
      <c r="F138" s="9" t="s">
        <v>14</v>
      </c>
      <c r="G138" s="33" t="s">
        <v>1</v>
      </c>
      <c r="H138" s="33"/>
      <c r="I138" s="9" t="s">
        <v>13</v>
      </c>
      <c r="J138" s="28">
        <v>85</v>
      </c>
      <c r="K138" s="30"/>
      <c r="L138" s="29">
        <v>85</v>
      </c>
      <c r="M138" s="28">
        <v>85</v>
      </c>
      <c r="N138" s="28">
        <v>85</v>
      </c>
      <c r="O138" s="28">
        <v>85</v>
      </c>
      <c r="P138" s="28">
        <v>85</v>
      </c>
    </row>
    <row r="139" spans="2:16" ht="20.25" hidden="1" customHeight="1" x14ac:dyDescent="0.2">
      <c r="B139" s="52" t="s">
        <v>34</v>
      </c>
      <c r="C139" s="9"/>
      <c r="D139" s="34" t="s">
        <v>15</v>
      </c>
      <c r="E139" s="34" t="s">
        <v>32</v>
      </c>
      <c r="F139" s="9"/>
      <c r="G139" s="9"/>
      <c r="H139" s="9"/>
      <c r="I139" s="34" t="s">
        <v>32</v>
      </c>
      <c r="J139" s="136">
        <f>J140+J143</f>
        <v>11758.768999999998</v>
      </c>
      <c r="K139" s="78"/>
      <c r="L139" s="136">
        <f>L140+L143</f>
        <v>13625.55</v>
      </c>
      <c r="M139" s="136">
        <f>M140+M143</f>
        <v>15979.505000000001</v>
      </c>
      <c r="N139" s="136">
        <f>N140+N143</f>
        <v>11758.768999999998</v>
      </c>
      <c r="O139" s="136">
        <f>O140+O143</f>
        <v>11758.768999999998</v>
      </c>
      <c r="P139" s="424">
        <f>P140+P143</f>
        <v>11758.768999999998</v>
      </c>
    </row>
    <row r="140" spans="2:16" ht="55.15" hidden="1" customHeight="1" x14ac:dyDescent="0.2">
      <c r="B140" s="134" t="s">
        <v>365</v>
      </c>
      <c r="C140" s="34"/>
      <c r="D140" s="94" t="s">
        <v>15</v>
      </c>
      <c r="E140" s="34" t="s">
        <v>32</v>
      </c>
      <c r="F140" s="34" t="s">
        <v>364</v>
      </c>
      <c r="G140" s="131"/>
      <c r="H140" s="131"/>
      <c r="I140" s="34" t="s">
        <v>32</v>
      </c>
      <c r="J140" s="51">
        <f>J141</f>
        <v>2275.0059999999999</v>
      </c>
      <c r="K140" s="51"/>
      <c r="L140" s="51">
        <f t="shared" ref="L140:P141" si="9">L141</f>
        <v>6008.35</v>
      </c>
      <c r="M140" s="51">
        <f t="shared" si="9"/>
        <v>8515.7049999999999</v>
      </c>
      <c r="N140" s="51">
        <f t="shared" si="9"/>
        <v>2275.0059999999999</v>
      </c>
      <c r="O140" s="51">
        <f t="shared" si="9"/>
        <v>2275.0059999999999</v>
      </c>
      <c r="P140" s="51">
        <f t="shared" si="9"/>
        <v>2275.0059999999999</v>
      </c>
    </row>
    <row r="141" spans="2:16" ht="70.150000000000006" hidden="1" customHeight="1" x14ac:dyDescent="0.2">
      <c r="B141" s="58" t="s">
        <v>363</v>
      </c>
      <c r="C141" s="9"/>
      <c r="D141" s="88" t="s">
        <v>15</v>
      </c>
      <c r="E141" s="9" t="s">
        <v>32</v>
      </c>
      <c r="F141" s="9" t="s">
        <v>362</v>
      </c>
      <c r="G141" s="9"/>
      <c r="H141" s="9"/>
      <c r="I141" s="9" t="s">
        <v>32</v>
      </c>
      <c r="J141" s="87">
        <f>J142</f>
        <v>2275.0059999999999</v>
      </c>
      <c r="K141" s="78"/>
      <c r="L141" s="87">
        <f t="shared" si="9"/>
        <v>6008.35</v>
      </c>
      <c r="M141" s="87">
        <f t="shared" si="9"/>
        <v>8515.7049999999999</v>
      </c>
      <c r="N141" s="87">
        <f t="shared" si="9"/>
        <v>2275.0059999999999</v>
      </c>
      <c r="O141" s="87">
        <f t="shared" si="9"/>
        <v>2275.0059999999999</v>
      </c>
      <c r="P141" s="97">
        <f t="shared" si="9"/>
        <v>2275.0059999999999</v>
      </c>
    </row>
    <row r="142" spans="2:16" ht="12.6" hidden="1" customHeight="1" x14ac:dyDescent="0.2">
      <c r="B142" s="195" t="s">
        <v>16</v>
      </c>
      <c r="C142" s="9"/>
      <c r="D142" s="88" t="s">
        <v>15</v>
      </c>
      <c r="E142" s="9" t="s">
        <v>32</v>
      </c>
      <c r="F142" s="9" t="s">
        <v>362</v>
      </c>
      <c r="G142" s="9" t="s">
        <v>1</v>
      </c>
      <c r="H142" s="9"/>
      <c r="I142" s="9" t="s">
        <v>32</v>
      </c>
      <c r="J142" s="87">
        <v>2275.0059999999999</v>
      </c>
      <c r="K142" s="78"/>
      <c r="L142" s="87">
        <v>6008.35</v>
      </c>
      <c r="M142" s="87">
        <v>8515.7049999999999</v>
      </c>
      <c r="N142" s="87">
        <v>2275.0059999999999</v>
      </c>
      <c r="O142" s="87">
        <v>2275.0059999999999</v>
      </c>
      <c r="P142" s="97">
        <v>2275.0059999999999</v>
      </c>
    </row>
    <row r="143" spans="2:16" ht="56.45" hidden="1" customHeight="1" x14ac:dyDescent="0.2">
      <c r="B143" s="132" t="s">
        <v>361</v>
      </c>
      <c r="C143" s="9"/>
      <c r="D143" s="34" t="s">
        <v>15</v>
      </c>
      <c r="E143" s="34" t="s">
        <v>32</v>
      </c>
      <c r="F143" s="34" t="s">
        <v>360</v>
      </c>
      <c r="G143" s="131"/>
      <c r="H143" s="131"/>
      <c r="I143" s="34" t="s">
        <v>32</v>
      </c>
      <c r="J143" s="51">
        <f>J144+J146</f>
        <v>9483.762999999999</v>
      </c>
      <c r="K143" s="131"/>
      <c r="L143" s="51">
        <f>L144+L146</f>
        <v>7617.2</v>
      </c>
      <c r="M143" s="136">
        <f>M144+M146</f>
        <v>7463.8</v>
      </c>
      <c r="N143" s="51">
        <f>N144+N146</f>
        <v>9483.762999999999</v>
      </c>
      <c r="O143" s="51">
        <f>O144+O146</f>
        <v>9483.762999999999</v>
      </c>
      <c r="P143" s="51">
        <f>P144+P146</f>
        <v>9483.762999999999</v>
      </c>
    </row>
    <row r="144" spans="2:16" ht="64.5" hidden="1" thickBot="1" x14ac:dyDescent="0.25">
      <c r="B144" s="49" t="s">
        <v>359</v>
      </c>
      <c r="C144" s="9"/>
      <c r="D144" s="34" t="s">
        <v>15</v>
      </c>
      <c r="E144" s="34" t="s">
        <v>32</v>
      </c>
      <c r="F144" s="9" t="s">
        <v>358</v>
      </c>
      <c r="G144" s="9"/>
      <c r="H144" s="9"/>
      <c r="I144" s="34" t="s">
        <v>32</v>
      </c>
      <c r="J144" s="87">
        <f>J145</f>
        <v>5353.7750000000005</v>
      </c>
      <c r="K144" s="78"/>
      <c r="L144" s="78">
        <f>L145</f>
        <v>5406.2</v>
      </c>
      <c r="M144" s="78">
        <f>M145</f>
        <v>5230.3</v>
      </c>
      <c r="N144" s="87">
        <f>N145</f>
        <v>5353.7750000000005</v>
      </c>
      <c r="O144" s="87">
        <f>O145</f>
        <v>5353.7750000000005</v>
      </c>
      <c r="P144" s="97">
        <f>P145</f>
        <v>5353.7750000000005</v>
      </c>
    </row>
    <row r="145" spans="2:16" ht="13.5" hidden="1" thickBot="1" x14ac:dyDescent="0.25">
      <c r="B145" s="195" t="s">
        <v>16</v>
      </c>
      <c r="C145" s="9"/>
      <c r="D145" s="9" t="s">
        <v>15</v>
      </c>
      <c r="E145" s="9" t="s">
        <v>32</v>
      </c>
      <c r="F145" s="9" t="s">
        <v>358</v>
      </c>
      <c r="G145" s="9" t="s">
        <v>1</v>
      </c>
      <c r="H145" s="9"/>
      <c r="I145" s="9" t="s">
        <v>32</v>
      </c>
      <c r="J145" s="53">
        <f>5356.1-4835.3+2500.3+2332.675</f>
        <v>5353.7750000000005</v>
      </c>
      <c r="K145" s="78"/>
      <c r="L145" s="53">
        <v>5406.2</v>
      </c>
      <c r="M145" s="53">
        <v>5230.3</v>
      </c>
      <c r="N145" s="53">
        <f>5356.1-4835.3+2500.3+2332.675</f>
        <v>5353.7750000000005</v>
      </c>
      <c r="O145" s="53">
        <f>5356.1-4835.3+2500.3+2332.675</f>
        <v>5353.7750000000005</v>
      </c>
      <c r="P145" s="419">
        <f>5356.1-4835.3+2500.3+2332.675</f>
        <v>5353.7750000000005</v>
      </c>
    </row>
    <row r="146" spans="2:16" ht="79.150000000000006" hidden="1" customHeight="1" x14ac:dyDescent="0.2">
      <c r="B146" s="49" t="s">
        <v>357</v>
      </c>
      <c r="C146" s="9"/>
      <c r="D146" s="34" t="s">
        <v>15</v>
      </c>
      <c r="E146" s="34" t="s">
        <v>32</v>
      </c>
      <c r="F146" s="9" t="s">
        <v>356</v>
      </c>
      <c r="G146" s="9"/>
      <c r="H146" s="9"/>
      <c r="I146" s="34" t="s">
        <v>32</v>
      </c>
      <c r="J146" s="87">
        <f>J147</f>
        <v>4129.9879999999994</v>
      </c>
      <c r="K146" s="87"/>
      <c r="L146" s="87">
        <f>L147</f>
        <v>2211</v>
      </c>
      <c r="M146" s="87">
        <f>M147</f>
        <v>2233.5</v>
      </c>
      <c r="N146" s="87">
        <f>N147</f>
        <v>4129.9879999999994</v>
      </c>
      <c r="O146" s="87">
        <f>O147</f>
        <v>4129.9879999999994</v>
      </c>
      <c r="P146" s="97">
        <f>P147</f>
        <v>4129.9879999999994</v>
      </c>
    </row>
    <row r="147" spans="2:16" ht="18.600000000000001" hidden="1" customHeight="1" x14ac:dyDescent="0.2">
      <c r="B147" s="195" t="s">
        <v>16</v>
      </c>
      <c r="C147" s="9"/>
      <c r="D147" s="9" t="s">
        <v>15</v>
      </c>
      <c r="E147" s="9" t="s">
        <v>32</v>
      </c>
      <c r="F147" s="9" t="s">
        <v>356</v>
      </c>
      <c r="G147" s="9" t="s">
        <v>1</v>
      </c>
      <c r="H147" s="9"/>
      <c r="I147" s="9" t="s">
        <v>32</v>
      </c>
      <c r="J147" s="87">
        <f>2142.2+1447.788+540</f>
        <v>4129.9879999999994</v>
      </c>
      <c r="K147" s="87"/>
      <c r="L147" s="87">
        <v>2211</v>
      </c>
      <c r="M147" s="87">
        <v>2233.5</v>
      </c>
      <c r="N147" s="87">
        <f>2142.2+1447.788+540</f>
        <v>4129.9879999999994</v>
      </c>
      <c r="O147" s="87">
        <f>2142.2+1447.788+540</f>
        <v>4129.9879999999994</v>
      </c>
      <c r="P147" s="97">
        <f>2142.2+1447.788+540</f>
        <v>4129.9879999999994</v>
      </c>
    </row>
    <row r="148" spans="2:16" ht="19.5" hidden="1" customHeight="1" x14ac:dyDescent="0.2">
      <c r="B148" s="52" t="s">
        <v>355</v>
      </c>
      <c r="C148" s="9"/>
      <c r="D148" s="34" t="s">
        <v>15</v>
      </c>
      <c r="E148" s="34" t="s">
        <v>350</v>
      </c>
      <c r="F148" s="9"/>
      <c r="G148" s="9"/>
      <c r="H148" s="9"/>
      <c r="I148" s="34" t="s">
        <v>350</v>
      </c>
      <c r="J148" s="78">
        <f>J149</f>
        <v>0</v>
      </c>
      <c r="K148" s="78"/>
      <c r="L148" s="78">
        <f t="shared" ref="L148:P151" si="10">L149</f>
        <v>0</v>
      </c>
      <c r="M148" s="78">
        <f t="shared" si="10"/>
        <v>0</v>
      </c>
      <c r="N148" s="78">
        <f t="shared" si="10"/>
        <v>0</v>
      </c>
      <c r="O148" s="78">
        <f t="shared" si="10"/>
        <v>0</v>
      </c>
      <c r="P148" s="97">
        <f t="shared" si="10"/>
        <v>0</v>
      </c>
    </row>
    <row r="149" spans="2:16" ht="39" hidden="1" thickBot="1" x14ac:dyDescent="0.25">
      <c r="B149" s="52" t="s">
        <v>25</v>
      </c>
      <c r="C149" s="9"/>
      <c r="D149" s="34" t="s">
        <v>15</v>
      </c>
      <c r="E149" s="34" t="s">
        <v>350</v>
      </c>
      <c r="F149" s="9"/>
      <c r="G149" s="9"/>
      <c r="H149" s="9"/>
      <c r="I149" s="34" t="s">
        <v>350</v>
      </c>
      <c r="J149" s="78">
        <f>J150</f>
        <v>0</v>
      </c>
      <c r="K149" s="78"/>
      <c r="L149" s="78">
        <f t="shared" si="10"/>
        <v>0</v>
      </c>
      <c r="M149" s="78">
        <f t="shared" si="10"/>
        <v>0</v>
      </c>
      <c r="N149" s="78">
        <f t="shared" si="10"/>
        <v>0</v>
      </c>
      <c r="O149" s="78">
        <f t="shared" si="10"/>
        <v>0</v>
      </c>
      <c r="P149" s="97">
        <f t="shared" si="10"/>
        <v>0</v>
      </c>
    </row>
    <row r="150" spans="2:16" ht="30.75" hidden="1" customHeight="1" x14ac:dyDescent="0.2">
      <c r="B150" s="52" t="s">
        <v>354</v>
      </c>
      <c r="C150" s="9"/>
      <c r="D150" s="34" t="s">
        <v>15</v>
      </c>
      <c r="E150" s="34" t="s">
        <v>350</v>
      </c>
      <c r="F150" s="9" t="s">
        <v>353</v>
      </c>
      <c r="G150" s="48"/>
      <c r="H150" s="48"/>
      <c r="I150" s="34" t="s">
        <v>350</v>
      </c>
      <c r="J150" s="204">
        <f>J151</f>
        <v>0</v>
      </c>
      <c r="K150" s="204"/>
      <c r="L150" s="204">
        <f t="shared" si="10"/>
        <v>0</v>
      </c>
      <c r="M150" s="204">
        <f t="shared" si="10"/>
        <v>0</v>
      </c>
      <c r="N150" s="204">
        <f t="shared" si="10"/>
        <v>0</v>
      </c>
      <c r="O150" s="204">
        <f t="shared" si="10"/>
        <v>0</v>
      </c>
      <c r="P150" s="425">
        <f t="shared" si="10"/>
        <v>0</v>
      </c>
    </row>
    <row r="151" spans="2:16" ht="26.25" hidden="1" thickBot="1" x14ac:dyDescent="0.25">
      <c r="B151" s="76" t="s">
        <v>352</v>
      </c>
      <c r="C151" s="9"/>
      <c r="D151" s="34" t="s">
        <v>15</v>
      </c>
      <c r="E151" s="34" t="s">
        <v>350</v>
      </c>
      <c r="F151" s="9" t="s">
        <v>351</v>
      </c>
      <c r="G151" s="48"/>
      <c r="H151" s="48"/>
      <c r="I151" s="34" t="s">
        <v>350</v>
      </c>
      <c r="J151" s="204">
        <f>J152</f>
        <v>0</v>
      </c>
      <c r="K151" s="204"/>
      <c r="L151" s="204">
        <f t="shared" si="10"/>
        <v>0</v>
      </c>
      <c r="M151" s="204">
        <f t="shared" si="10"/>
        <v>0</v>
      </c>
      <c r="N151" s="204">
        <f t="shared" si="10"/>
        <v>0</v>
      </c>
      <c r="O151" s="204">
        <f t="shared" si="10"/>
        <v>0</v>
      </c>
      <c r="P151" s="425">
        <f t="shared" si="10"/>
        <v>0</v>
      </c>
    </row>
    <row r="152" spans="2:16" ht="13.5" hidden="1" thickBot="1" x14ac:dyDescent="0.25">
      <c r="B152" s="76"/>
      <c r="C152" s="9"/>
      <c r="D152" s="34" t="s">
        <v>15</v>
      </c>
      <c r="E152" s="34" t="s">
        <v>350</v>
      </c>
      <c r="F152" s="9" t="s">
        <v>351</v>
      </c>
      <c r="G152" s="48"/>
      <c r="H152" s="48"/>
      <c r="I152" s="34" t="s">
        <v>350</v>
      </c>
      <c r="J152" s="204"/>
      <c r="K152" s="204"/>
      <c r="L152" s="204"/>
      <c r="M152" s="204"/>
      <c r="N152" s="204"/>
      <c r="O152" s="204"/>
      <c r="P152" s="425"/>
    </row>
    <row r="153" spans="2:16" ht="15.75" hidden="1" thickBot="1" x14ac:dyDescent="0.25">
      <c r="B153" s="203" t="s">
        <v>349</v>
      </c>
      <c r="C153" s="202"/>
      <c r="D153" s="202" t="s">
        <v>265</v>
      </c>
      <c r="E153" s="199"/>
      <c r="F153" s="201"/>
      <c r="G153" s="200"/>
      <c r="H153" s="497"/>
      <c r="I153" s="199"/>
      <c r="J153" s="198">
        <f>J154</f>
        <v>160</v>
      </c>
      <c r="K153" s="198"/>
      <c r="L153" s="198">
        <f t="shared" ref="L153:P155" si="11">L154</f>
        <v>172</v>
      </c>
      <c r="M153" s="198">
        <f t="shared" si="11"/>
        <v>184</v>
      </c>
      <c r="N153" s="198">
        <f t="shared" si="11"/>
        <v>160</v>
      </c>
      <c r="O153" s="198">
        <f t="shared" si="11"/>
        <v>160</v>
      </c>
      <c r="P153" s="418">
        <f t="shared" si="11"/>
        <v>160</v>
      </c>
    </row>
    <row r="154" spans="2:16" ht="13.5" hidden="1" thickBot="1" x14ac:dyDescent="0.25">
      <c r="B154" s="52" t="s">
        <v>264</v>
      </c>
      <c r="C154" s="34"/>
      <c r="D154" s="34" t="s">
        <v>265</v>
      </c>
      <c r="E154" s="34" t="s">
        <v>262</v>
      </c>
      <c r="F154" s="1"/>
      <c r="G154" s="9"/>
      <c r="H154" s="9"/>
      <c r="I154" s="34" t="s">
        <v>262</v>
      </c>
      <c r="J154" s="103">
        <f>J155</f>
        <v>160</v>
      </c>
      <c r="K154" s="103"/>
      <c r="L154" s="103">
        <f t="shared" si="11"/>
        <v>172</v>
      </c>
      <c r="M154" s="103">
        <f t="shared" si="11"/>
        <v>184</v>
      </c>
      <c r="N154" s="103">
        <f t="shared" si="11"/>
        <v>160</v>
      </c>
      <c r="O154" s="103">
        <f t="shared" si="11"/>
        <v>160</v>
      </c>
      <c r="P154" s="123">
        <f t="shared" si="11"/>
        <v>160</v>
      </c>
    </row>
    <row r="155" spans="2:16" ht="53.25" hidden="1" customHeight="1" x14ac:dyDescent="0.2">
      <c r="B155" s="52" t="s">
        <v>253</v>
      </c>
      <c r="C155" s="34"/>
      <c r="D155" s="34" t="s">
        <v>265</v>
      </c>
      <c r="E155" s="34" t="s">
        <v>262</v>
      </c>
      <c r="F155" s="34" t="s">
        <v>252</v>
      </c>
      <c r="G155" s="131"/>
      <c r="H155" s="131"/>
      <c r="I155" s="34" t="s">
        <v>262</v>
      </c>
      <c r="J155" s="51">
        <f>J156</f>
        <v>160</v>
      </c>
      <c r="K155" s="51"/>
      <c r="L155" s="51">
        <f t="shared" si="11"/>
        <v>172</v>
      </c>
      <c r="M155" s="51">
        <f t="shared" si="11"/>
        <v>184</v>
      </c>
      <c r="N155" s="51">
        <f t="shared" si="11"/>
        <v>160</v>
      </c>
      <c r="O155" s="51">
        <f t="shared" si="11"/>
        <v>160</v>
      </c>
      <c r="P155" s="51">
        <f t="shared" si="11"/>
        <v>160</v>
      </c>
    </row>
    <row r="156" spans="2:16" ht="64.5" hidden="1" thickBot="1" x14ac:dyDescent="0.25">
      <c r="B156" s="157" t="s">
        <v>348</v>
      </c>
      <c r="C156" s="34"/>
      <c r="D156" s="34" t="s">
        <v>265</v>
      </c>
      <c r="E156" s="34" t="s">
        <v>262</v>
      </c>
      <c r="F156" s="34" t="s">
        <v>347</v>
      </c>
      <c r="G156" s="9"/>
      <c r="H156" s="9"/>
      <c r="I156" s="34" t="s">
        <v>262</v>
      </c>
      <c r="J156" s="103">
        <f>J159</f>
        <v>160</v>
      </c>
      <c r="K156" s="103"/>
      <c r="L156" s="103">
        <f>L159</f>
        <v>172</v>
      </c>
      <c r="M156" s="103">
        <f>M159</f>
        <v>184</v>
      </c>
      <c r="N156" s="103">
        <f>N159</f>
        <v>160</v>
      </c>
      <c r="O156" s="103">
        <f>O159</f>
        <v>160</v>
      </c>
      <c r="P156" s="123">
        <f>P159</f>
        <v>160</v>
      </c>
    </row>
    <row r="157" spans="2:16" ht="75" hidden="1" customHeight="1" x14ac:dyDescent="0.2">
      <c r="B157" s="90" t="s">
        <v>270</v>
      </c>
      <c r="C157" s="34"/>
      <c r="D157" s="34" t="s">
        <v>265</v>
      </c>
      <c r="E157" s="34" t="s">
        <v>262</v>
      </c>
      <c r="F157" s="9" t="s">
        <v>269</v>
      </c>
      <c r="G157" s="9"/>
      <c r="H157" s="9"/>
      <c r="I157" s="34" t="s">
        <v>262</v>
      </c>
      <c r="J157" s="103"/>
      <c r="K157" s="103"/>
      <c r="L157" s="103"/>
      <c r="M157" s="103"/>
      <c r="N157" s="103"/>
      <c r="O157" s="103"/>
      <c r="P157" s="123"/>
    </row>
    <row r="158" spans="2:16" ht="16.149999999999999" hidden="1" customHeight="1" x14ac:dyDescent="0.2">
      <c r="B158" s="195" t="s">
        <v>16</v>
      </c>
      <c r="C158" s="34"/>
      <c r="D158" s="34" t="s">
        <v>265</v>
      </c>
      <c r="E158" s="34" t="s">
        <v>262</v>
      </c>
      <c r="F158" s="9" t="s">
        <v>269</v>
      </c>
      <c r="G158" s="9" t="s">
        <v>1</v>
      </c>
      <c r="H158" s="9"/>
      <c r="I158" s="34" t="s">
        <v>262</v>
      </c>
      <c r="J158" s="103"/>
      <c r="K158" s="103"/>
      <c r="L158" s="103"/>
      <c r="M158" s="103"/>
      <c r="N158" s="103"/>
      <c r="O158" s="103"/>
      <c r="P158" s="123"/>
    </row>
    <row r="159" spans="2:16" ht="77.25" hidden="1" customHeight="1" x14ac:dyDescent="0.2">
      <c r="B159" s="49" t="s">
        <v>346</v>
      </c>
      <c r="C159" s="34"/>
      <c r="D159" s="34" t="s">
        <v>265</v>
      </c>
      <c r="E159" s="34" t="s">
        <v>262</v>
      </c>
      <c r="F159" s="9" t="s">
        <v>345</v>
      </c>
      <c r="G159" s="9"/>
      <c r="H159" s="9"/>
      <c r="I159" s="34" t="s">
        <v>262</v>
      </c>
      <c r="J159" s="103">
        <f>J160</f>
        <v>160</v>
      </c>
      <c r="K159" s="103"/>
      <c r="L159" s="103">
        <f>L160</f>
        <v>172</v>
      </c>
      <c r="M159" s="103">
        <f>M160</f>
        <v>184</v>
      </c>
      <c r="N159" s="103">
        <f>N160</f>
        <v>160</v>
      </c>
      <c r="O159" s="103">
        <f>O160</f>
        <v>160</v>
      </c>
      <c r="P159" s="123">
        <f>P160</f>
        <v>160</v>
      </c>
    </row>
    <row r="160" spans="2:16" ht="16.899999999999999" hidden="1" customHeight="1" x14ac:dyDescent="0.2">
      <c r="B160" s="195" t="s">
        <v>16</v>
      </c>
      <c r="C160" s="34"/>
      <c r="D160" s="34" t="s">
        <v>265</v>
      </c>
      <c r="E160" s="34" t="s">
        <v>262</v>
      </c>
      <c r="F160" s="9" t="s">
        <v>345</v>
      </c>
      <c r="G160" s="9" t="s">
        <v>1</v>
      </c>
      <c r="H160" s="9"/>
      <c r="I160" s="34" t="s">
        <v>262</v>
      </c>
      <c r="J160" s="103">
        <v>160</v>
      </c>
      <c r="K160" s="103"/>
      <c r="L160" s="103">
        <v>172</v>
      </c>
      <c r="M160" s="103">
        <v>184</v>
      </c>
      <c r="N160" s="103">
        <v>160</v>
      </c>
      <c r="O160" s="103">
        <v>160</v>
      </c>
      <c r="P160" s="123">
        <v>160</v>
      </c>
    </row>
    <row r="161" spans="2:24" ht="15" hidden="1" thickBot="1" x14ac:dyDescent="0.25">
      <c r="B161" s="194" t="s">
        <v>344</v>
      </c>
      <c r="C161" s="193"/>
      <c r="D161" s="193" t="s">
        <v>246</v>
      </c>
      <c r="E161" s="193"/>
      <c r="F161" s="193"/>
      <c r="G161" s="193"/>
      <c r="H161" s="193"/>
      <c r="I161" s="193"/>
      <c r="J161" s="198">
        <f>J162+J169</f>
        <v>7152.5</v>
      </c>
      <c r="K161" s="198"/>
      <c r="L161" s="198">
        <f>L162+L169</f>
        <v>7583.5</v>
      </c>
      <c r="M161" s="198">
        <f>M162+M169</f>
        <v>8198.5</v>
      </c>
      <c r="N161" s="198">
        <f>N162+N169</f>
        <v>7152.5</v>
      </c>
      <c r="O161" s="198">
        <f>O162+O169</f>
        <v>7152.5</v>
      </c>
      <c r="P161" s="418">
        <f>P162+P169</f>
        <v>7152.5</v>
      </c>
    </row>
    <row r="162" spans="2:24" ht="13.5" hidden="1" thickBot="1" x14ac:dyDescent="0.25">
      <c r="B162" s="52" t="s">
        <v>87</v>
      </c>
      <c r="C162" s="34"/>
      <c r="D162" s="34" t="s">
        <v>246</v>
      </c>
      <c r="E162" s="34" t="s">
        <v>85</v>
      </c>
      <c r="F162" s="34"/>
      <c r="G162" s="34"/>
      <c r="H162" s="34"/>
      <c r="I162" s="34" t="s">
        <v>85</v>
      </c>
      <c r="J162" s="101">
        <f>J163</f>
        <v>5947</v>
      </c>
      <c r="K162" s="101"/>
      <c r="L162" s="101">
        <f t="shared" ref="L162:P164" si="12">L163</f>
        <v>6305</v>
      </c>
      <c r="M162" s="101">
        <f t="shared" si="12"/>
        <v>6960</v>
      </c>
      <c r="N162" s="101">
        <f t="shared" si="12"/>
        <v>5947</v>
      </c>
      <c r="O162" s="101">
        <f t="shared" si="12"/>
        <v>5947</v>
      </c>
      <c r="P162" s="125">
        <f t="shared" si="12"/>
        <v>5947</v>
      </c>
    </row>
    <row r="163" spans="2:24" ht="55.5" hidden="1" customHeight="1" x14ac:dyDescent="0.2">
      <c r="B163" s="52" t="s">
        <v>253</v>
      </c>
      <c r="C163" s="34"/>
      <c r="D163" s="34" t="s">
        <v>246</v>
      </c>
      <c r="E163" s="34" t="s">
        <v>85</v>
      </c>
      <c r="F163" s="34" t="s">
        <v>252</v>
      </c>
      <c r="G163" s="131"/>
      <c r="H163" s="131"/>
      <c r="I163" s="34" t="s">
        <v>85</v>
      </c>
      <c r="J163" s="51">
        <f>J164</f>
        <v>5947</v>
      </c>
      <c r="K163" s="51"/>
      <c r="L163" s="51">
        <f t="shared" si="12"/>
        <v>6305</v>
      </c>
      <c r="M163" s="51">
        <f t="shared" si="12"/>
        <v>6960</v>
      </c>
      <c r="N163" s="51">
        <f t="shared" si="12"/>
        <v>5947</v>
      </c>
      <c r="O163" s="51">
        <f t="shared" si="12"/>
        <v>5947</v>
      </c>
      <c r="P163" s="51">
        <f t="shared" si="12"/>
        <v>5947</v>
      </c>
    </row>
    <row r="164" spans="2:24" ht="83.45" hidden="1" customHeight="1" x14ac:dyDescent="0.2">
      <c r="B164" s="157" t="s">
        <v>343</v>
      </c>
      <c r="C164" s="9"/>
      <c r="D164" s="9" t="s">
        <v>246</v>
      </c>
      <c r="E164" s="9" t="s">
        <v>85</v>
      </c>
      <c r="F164" s="9" t="s">
        <v>342</v>
      </c>
      <c r="G164" s="9"/>
      <c r="H164" s="9"/>
      <c r="I164" s="9" t="s">
        <v>85</v>
      </c>
      <c r="J164" s="93">
        <f>J165</f>
        <v>5947</v>
      </c>
      <c r="K164" s="93"/>
      <c r="L164" s="93">
        <f t="shared" si="12"/>
        <v>6305</v>
      </c>
      <c r="M164" s="93">
        <f t="shared" si="12"/>
        <v>6960</v>
      </c>
      <c r="N164" s="93">
        <f t="shared" si="12"/>
        <v>5947</v>
      </c>
      <c r="O164" s="93">
        <f t="shared" si="12"/>
        <v>5947</v>
      </c>
      <c r="P164" s="123">
        <f t="shared" si="12"/>
        <v>5947</v>
      </c>
    </row>
    <row r="165" spans="2:24" ht="64.5" hidden="1" thickBot="1" x14ac:dyDescent="0.25">
      <c r="B165" s="49" t="s">
        <v>341</v>
      </c>
      <c r="C165" s="9"/>
      <c r="D165" s="9" t="s">
        <v>246</v>
      </c>
      <c r="E165" s="9" t="s">
        <v>85</v>
      </c>
      <c r="F165" s="9" t="s">
        <v>340</v>
      </c>
      <c r="G165" s="9"/>
      <c r="H165" s="9"/>
      <c r="I165" s="9" t="s">
        <v>85</v>
      </c>
      <c r="J165" s="93">
        <f>J166+J167+J168</f>
        <v>5947</v>
      </c>
      <c r="K165" s="93"/>
      <c r="L165" s="93">
        <f>L166+L167+L168</f>
        <v>6305</v>
      </c>
      <c r="M165" s="93">
        <f>M166+M167+M168</f>
        <v>6960</v>
      </c>
      <c r="N165" s="93">
        <f>N166+N167+N168</f>
        <v>5947</v>
      </c>
      <c r="O165" s="93">
        <f>O166+O167+O168</f>
        <v>5947</v>
      </c>
      <c r="P165" s="123">
        <f>P166+P167+P168</f>
        <v>5947</v>
      </c>
    </row>
    <row r="166" spans="2:24" ht="13.5" hidden="1" thickBot="1" x14ac:dyDescent="0.25">
      <c r="B166" s="195" t="s">
        <v>256</v>
      </c>
      <c r="C166" s="9"/>
      <c r="D166" s="9" t="s">
        <v>246</v>
      </c>
      <c r="E166" s="9" t="s">
        <v>85</v>
      </c>
      <c r="F166" s="9" t="s">
        <v>340</v>
      </c>
      <c r="G166" s="9" t="s">
        <v>255</v>
      </c>
      <c r="H166" s="9"/>
      <c r="I166" s="9" t="s">
        <v>85</v>
      </c>
      <c r="J166" s="166">
        <v>4171.2870000000003</v>
      </c>
      <c r="K166" s="166"/>
      <c r="L166" s="93">
        <v>5305.1139999999996</v>
      </c>
      <c r="M166" s="93">
        <v>6631.482</v>
      </c>
      <c r="N166" s="166">
        <v>4171.2870000000003</v>
      </c>
      <c r="O166" s="166">
        <v>4171.2870000000003</v>
      </c>
      <c r="P166" s="123">
        <v>4171.2870000000003</v>
      </c>
    </row>
    <row r="167" spans="2:24" ht="13.5" hidden="1" thickBot="1" x14ac:dyDescent="0.25">
      <c r="B167" s="195" t="s">
        <v>16</v>
      </c>
      <c r="C167" s="9"/>
      <c r="D167" s="9" t="s">
        <v>246</v>
      </c>
      <c r="E167" s="9" t="s">
        <v>85</v>
      </c>
      <c r="F167" s="9" t="s">
        <v>340</v>
      </c>
      <c r="G167" s="9" t="s">
        <v>1</v>
      </c>
      <c r="H167" s="9"/>
      <c r="I167" s="9" t="s">
        <v>85</v>
      </c>
      <c r="J167" s="93">
        <f>1775.713-0.713</f>
        <v>1775</v>
      </c>
      <c r="K167" s="93"/>
      <c r="L167" s="93">
        <f>999.886-0.886</f>
        <v>999</v>
      </c>
      <c r="M167" s="93">
        <v>328</v>
      </c>
      <c r="N167" s="93">
        <f>1775.713-0.713</f>
        <v>1775</v>
      </c>
      <c r="O167" s="93">
        <f>1775.713-0.713</f>
        <v>1775</v>
      </c>
      <c r="P167" s="123">
        <f>1775.713-0.713</f>
        <v>1775</v>
      </c>
    </row>
    <row r="168" spans="2:24" ht="13.5" hidden="1" thickBot="1" x14ac:dyDescent="0.25">
      <c r="B168" s="195" t="s">
        <v>94</v>
      </c>
      <c r="C168" s="9"/>
      <c r="D168" s="9" t="s">
        <v>246</v>
      </c>
      <c r="E168" s="9" t="s">
        <v>85</v>
      </c>
      <c r="F168" s="9" t="s">
        <v>340</v>
      </c>
      <c r="G168" s="9" t="s">
        <v>91</v>
      </c>
      <c r="H168" s="9"/>
      <c r="I168" s="9" t="s">
        <v>85</v>
      </c>
      <c r="J168" s="103">
        <v>0.71299999999999997</v>
      </c>
      <c r="K168" s="103"/>
      <c r="L168" s="103">
        <v>0.88600000000000001</v>
      </c>
      <c r="M168" s="103">
        <v>0.51800000000000002</v>
      </c>
      <c r="N168" s="103">
        <v>0.71299999999999997</v>
      </c>
      <c r="O168" s="103">
        <v>0.71299999999999997</v>
      </c>
      <c r="P168" s="123">
        <v>0.71299999999999997</v>
      </c>
    </row>
    <row r="169" spans="2:24" ht="30.75" hidden="1" customHeight="1" x14ac:dyDescent="0.2">
      <c r="B169" s="52" t="s">
        <v>244</v>
      </c>
      <c r="C169" s="34"/>
      <c r="D169" s="34" t="s">
        <v>246</v>
      </c>
      <c r="E169" s="34" t="s">
        <v>242</v>
      </c>
      <c r="F169" s="9"/>
      <c r="G169" s="9"/>
      <c r="H169" s="9"/>
      <c r="I169" s="34" t="s">
        <v>242</v>
      </c>
      <c r="J169" s="101">
        <f>J170</f>
        <v>1205.5</v>
      </c>
      <c r="K169" s="101"/>
      <c r="L169" s="101">
        <f t="shared" ref="L169:P172" si="13">L170</f>
        <v>1278.5</v>
      </c>
      <c r="M169" s="101">
        <f t="shared" si="13"/>
        <v>1238.5</v>
      </c>
      <c r="N169" s="101">
        <f t="shared" si="13"/>
        <v>1205.5</v>
      </c>
      <c r="O169" s="101">
        <f t="shared" si="13"/>
        <v>1205.5</v>
      </c>
      <c r="P169" s="125">
        <f t="shared" si="13"/>
        <v>1205.5</v>
      </c>
    </row>
    <row r="170" spans="2:24" ht="39.6" hidden="1" customHeight="1" x14ac:dyDescent="0.2">
      <c r="B170" s="52" t="s">
        <v>253</v>
      </c>
      <c r="C170" s="34"/>
      <c r="D170" s="34" t="s">
        <v>246</v>
      </c>
      <c r="E170" s="34" t="s">
        <v>242</v>
      </c>
      <c r="F170" s="34" t="s">
        <v>252</v>
      </c>
      <c r="G170" s="131"/>
      <c r="H170" s="131"/>
      <c r="I170" s="34" t="s">
        <v>242</v>
      </c>
      <c r="J170" s="51">
        <f>J171</f>
        <v>1205.5</v>
      </c>
      <c r="K170" s="51"/>
      <c r="L170" s="51">
        <f t="shared" si="13"/>
        <v>1278.5</v>
      </c>
      <c r="M170" s="51">
        <f t="shared" si="13"/>
        <v>1238.5</v>
      </c>
      <c r="N170" s="51">
        <f t="shared" si="13"/>
        <v>1205.5</v>
      </c>
      <c r="O170" s="51">
        <f t="shared" si="13"/>
        <v>1205.5</v>
      </c>
      <c r="P170" s="51">
        <f t="shared" si="13"/>
        <v>1205.5</v>
      </c>
    </row>
    <row r="171" spans="2:24" ht="85.9" hidden="1" customHeight="1" x14ac:dyDescent="0.2">
      <c r="B171" s="157" t="s">
        <v>339</v>
      </c>
      <c r="C171" s="9"/>
      <c r="D171" s="9" t="s">
        <v>246</v>
      </c>
      <c r="E171" s="9" t="s">
        <v>242</v>
      </c>
      <c r="F171" s="9" t="s">
        <v>338</v>
      </c>
      <c r="G171" s="9"/>
      <c r="H171" s="9"/>
      <c r="I171" s="9" t="s">
        <v>242</v>
      </c>
      <c r="J171" s="93">
        <f>J172</f>
        <v>1205.5</v>
      </c>
      <c r="K171" s="93"/>
      <c r="L171" s="93">
        <f t="shared" si="13"/>
        <v>1278.5</v>
      </c>
      <c r="M171" s="93">
        <f t="shared" si="13"/>
        <v>1238.5</v>
      </c>
      <c r="N171" s="93">
        <f t="shared" si="13"/>
        <v>1205.5</v>
      </c>
      <c r="O171" s="93">
        <f t="shared" si="13"/>
        <v>1205.5</v>
      </c>
      <c r="P171" s="123">
        <f t="shared" si="13"/>
        <v>1205.5</v>
      </c>
    </row>
    <row r="172" spans="2:24" ht="64.5" hidden="1" thickBot="1" x14ac:dyDescent="0.25">
      <c r="B172" s="49" t="s">
        <v>337</v>
      </c>
      <c r="C172" s="9"/>
      <c r="D172" s="9" t="s">
        <v>246</v>
      </c>
      <c r="E172" s="9" t="s">
        <v>242</v>
      </c>
      <c r="F172" s="9" t="s">
        <v>336</v>
      </c>
      <c r="G172" s="9"/>
      <c r="H172" s="9"/>
      <c r="I172" s="9" t="s">
        <v>242</v>
      </c>
      <c r="J172" s="93">
        <f>J173</f>
        <v>1205.5</v>
      </c>
      <c r="K172" s="93"/>
      <c r="L172" s="93">
        <f t="shared" si="13"/>
        <v>1278.5</v>
      </c>
      <c r="M172" s="93">
        <f t="shared" si="13"/>
        <v>1238.5</v>
      </c>
      <c r="N172" s="93">
        <f t="shared" si="13"/>
        <v>1205.5</v>
      </c>
      <c r="O172" s="93">
        <f t="shared" si="13"/>
        <v>1205.5</v>
      </c>
      <c r="P172" s="123">
        <f t="shared" si="13"/>
        <v>1205.5</v>
      </c>
    </row>
    <row r="173" spans="2:24" ht="13.5" hidden="1" thickBot="1" x14ac:dyDescent="0.25">
      <c r="B173" s="195" t="s">
        <v>16</v>
      </c>
      <c r="C173" s="9"/>
      <c r="D173" s="9" t="s">
        <v>246</v>
      </c>
      <c r="E173" s="9" t="s">
        <v>242</v>
      </c>
      <c r="F173" s="9" t="s">
        <v>336</v>
      </c>
      <c r="G173" s="9" t="s">
        <v>1</v>
      </c>
      <c r="H173" s="9"/>
      <c r="I173" s="9" t="s">
        <v>242</v>
      </c>
      <c r="J173" s="93">
        <v>1205.5</v>
      </c>
      <c r="K173" s="93"/>
      <c r="L173" s="93">
        <v>1278.5</v>
      </c>
      <c r="M173" s="93">
        <v>1238.5</v>
      </c>
      <c r="N173" s="93">
        <v>1205.5</v>
      </c>
      <c r="O173" s="93">
        <v>1205.5</v>
      </c>
      <c r="P173" s="123">
        <v>1205.5</v>
      </c>
    </row>
    <row r="174" spans="2:24" s="162" customFormat="1" ht="51.75" hidden="1" thickBot="1" x14ac:dyDescent="0.3">
      <c r="B174" s="164" t="s">
        <v>247</v>
      </c>
      <c r="C174" s="33"/>
      <c r="D174" s="33" t="s">
        <v>246</v>
      </c>
      <c r="E174" s="9" t="s">
        <v>242</v>
      </c>
      <c r="F174" s="33" t="s">
        <v>245</v>
      </c>
      <c r="G174" s="31"/>
      <c r="H174" s="31"/>
      <c r="I174" s="9" t="s">
        <v>242</v>
      </c>
      <c r="J174" s="103"/>
      <c r="K174" s="103"/>
      <c r="L174" s="103"/>
      <c r="M174" s="103"/>
      <c r="N174" s="103"/>
      <c r="O174" s="103"/>
      <c r="P174" s="123"/>
      <c r="Q174" s="163"/>
      <c r="R174" s="163"/>
      <c r="S174" s="163"/>
      <c r="T174" s="163"/>
      <c r="U174" s="163"/>
      <c r="V174" s="163"/>
      <c r="W174" s="163"/>
      <c r="X174" s="163"/>
    </row>
    <row r="175" spans="2:24" ht="15" hidden="1" thickBot="1" x14ac:dyDescent="0.25">
      <c r="B175" s="194" t="s">
        <v>335</v>
      </c>
      <c r="C175" s="193"/>
      <c r="D175" s="193" t="s">
        <v>44</v>
      </c>
      <c r="E175" s="193"/>
      <c r="F175" s="193"/>
      <c r="G175" s="193"/>
      <c r="H175" s="193"/>
      <c r="I175" s="193"/>
      <c r="J175" s="197">
        <f>J176+J179</f>
        <v>412.5</v>
      </c>
      <c r="K175" s="197"/>
      <c r="L175" s="197">
        <f>L176+L179</f>
        <v>412.5</v>
      </c>
      <c r="M175" s="197">
        <f>M176+M179</f>
        <v>412.5</v>
      </c>
      <c r="N175" s="197">
        <f>N176+N179</f>
        <v>412.5</v>
      </c>
      <c r="O175" s="197">
        <f>O176+O179</f>
        <v>412.5</v>
      </c>
      <c r="P175" s="420">
        <f>P176+P179</f>
        <v>412.5</v>
      </c>
    </row>
    <row r="176" spans="2:24" ht="13.5" hidden="1" thickBot="1" x14ac:dyDescent="0.25">
      <c r="B176" s="126" t="s">
        <v>79</v>
      </c>
      <c r="C176" s="89"/>
      <c r="D176" s="34" t="s">
        <v>44</v>
      </c>
      <c r="E176" s="34" t="s">
        <v>76</v>
      </c>
      <c r="F176" s="89"/>
      <c r="G176" s="89"/>
      <c r="H176" s="89"/>
      <c r="I176" s="34" t="s">
        <v>76</v>
      </c>
      <c r="J176" s="78">
        <f>J177</f>
        <v>240.5</v>
      </c>
      <c r="K176" s="78"/>
      <c r="L176" s="78">
        <f t="shared" ref="L176:P177" si="14">L177</f>
        <v>240.5</v>
      </c>
      <c r="M176" s="78">
        <f t="shared" si="14"/>
        <v>240.5</v>
      </c>
      <c r="N176" s="78">
        <f t="shared" si="14"/>
        <v>240.5</v>
      </c>
      <c r="O176" s="78">
        <f t="shared" si="14"/>
        <v>240.5</v>
      </c>
      <c r="P176" s="97">
        <f t="shared" si="14"/>
        <v>240.5</v>
      </c>
    </row>
    <row r="177" spans="2:16" ht="21" hidden="1" customHeight="1" x14ac:dyDescent="0.2">
      <c r="B177" s="90" t="s">
        <v>334</v>
      </c>
      <c r="C177" s="89"/>
      <c r="D177" s="9" t="s">
        <v>44</v>
      </c>
      <c r="E177" s="9" t="s">
        <v>76</v>
      </c>
      <c r="F177" s="77">
        <v>9900308</v>
      </c>
      <c r="G177" s="89"/>
      <c r="H177" s="89"/>
      <c r="I177" s="9" t="s">
        <v>76</v>
      </c>
      <c r="J177" s="7">
        <f>J178</f>
        <v>240.5</v>
      </c>
      <c r="K177" s="7"/>
      <c r="L177" s="7">
        <f t="shared" si="14"/>
        <v>240.5</v>
      </c>
      <c r="M177" s="7">
        <f t="shared" si="14"/>
        <v>240.5</v>
      </c>
      <c r="N177" s="7">
        <f t="shared" si="14"/>
        <v>240.5</v>
      </c>
      <c r="O177" s="7">
        <f t="shared" si="14"/>
        <v>240.5</v>
      </c>
      <c r="P177" s="419">
        <f t="shared" si="14"/>
        <v>240.5</v>
      </c>
    </row>
    <row r="178" spans="2:16" ht="21" hidden="1" customHeight="1" x14ac:dyDescent="0.2">
      <c r="B178" s="195" t="s">
        <v>46</v>
      </c>
      <c r="C178" s="89"/>
      <c r="D178" s="9" t="s">
        <v>44</v>
      </c>
      <c r="E178" s="9" t="s">
        <v>76</v>
      </c>
      <c r="F178" s="77">
        <v>9900308</v>
      </c>
      <c r="G178" s="33" t="s">
        <v>42</v>
      </c>
      <c r="H178" s="33"/>
      <c r="I178" s="9" t="s">
        <v>76</v>
      </c>
      <c r="J178" s="7">
        <v>240.5</v>
      </c>
      <c r="K178" s="7"/>
      <c r="L178" s="7">
        <v>240.5</v>
      </c>
      <c r="M178" s="7">
        <v>240.5</v>
      </c>
      <c r="N178" s="7">
        <v>240.5</v>
      </c>
      <c r="O178" s="7">
        <v>240.5</v>
      </c>
      <c r="P178" s="419">
        <v>240.5</v>
      </c>
    </row>
    <row r="179" spans="2:16" ht="13.5" hidden="1" thickBot="1" x14ac:dyDescent="0.25">
      <c r="B179" s="196" t="s">
        <v>45</v>
      </c>
      <c r="C179" s="34"/>
      <c r="D179" s="34" t="s">
        <v>44</v>
      </c>
      <c r="E179" s="34" t="s">
        <v>41</v>
      </c>
      <c r="F179" s="34"/>
      <c r="G179" s="9"/>
      <c r="H179" s="9"/>
      <c r="I179" s="34" t="s">
        <v>41</v>
      </c>
      <c r="J179" s="78">
        <f>J180</f>
        <v>172</v>
      </c>
      <c r="K179" s="78"/>
      <c r="L179" s="78">
        <f t="shared" ref="L179:P180" si="15">L180</f>
        <v>172</v>
      </c>
      <c r="M179" s="78">
        <f t="shared" si="15"/>
        <v>172</v>
      </c>
      <c r="N179" s="78">
        <f t="shared" si="15"/>
        <v>172</v>
      </c>
      <c r="O179" s="78">
        <f t="shared" si="15"/>
        <v>172</v>
      </c>
      <c r="P179" s="97">
        <f t="shared" si="15"/>
        <v>172</v>
      </c>
    </row>
    <row r="180" spans="2:16" ht="21" hidden="1" customHeight="1" x14ac:dyDescent="0.2">
      <c r="B180" s="70" t="s">
        <v>333</v>
      </c>
      <c r="C180" s="70"/>
      <c r="D180" s="9" t="s">
        <v>44</v>
      </c>
      <c r="E180" s="9" t="s">
        <v>41</v>
      </c>
      <c r="F180" s="77">
        <v>9901073</v>
      </c>
      <c r="G180" s="9"/>
      <c r="H180" s="9"/>
      <c r="I180" s="9" t="s">
        <v>41</v>
      </c>
      <c r="J180" s="7">
        <f>J181</f>
        <v>172</v>
      </c>
      <c r="K180" s="7"/>
      <c r="L180" s="7">
        <f t="shared" si="15"/>
        <v>172</v>
      </c>
      <c r="M180" s="7">
        <f t="shared" si="15"/>
        <v>172</v>
      </c>
      <c r="N180" s="7">
        <f t="shared" si="15"/>
        <v>172</v>
      </c>
      <c r="O180" s="7">
        <f t="shared" si="15"/>
        <v>172</v>
      </c>
      <c r="P180" s="419">
        <f t="shared" si="15"/>
        <v>172</v>
      </c>
    </row>
    <row r="181" spans="2:16" ht="21" hidden="1" customHeight="1" x14ac:dyDescent="0.2">
      <c r="B181" s="195" t="s">
        <v>46</v>
      </c>
      <c r="C181" s="70"/>
      <c r="D181" s="9" t="s">
        <v>44</v>
      </c>
      <c r="E181" s="9" t="s">
        <v>41</v>
      </c>
      <c r="F181" s="77">
        <v>9901073</v>
      </c>
      <c r="G181" s="9" t="s">
        <v>42</v>
      </c>
      <c r="H181" s="9"/>
      <c r="I181" s="9" t="s">
        <v>41</v>
      </c>
      <c r="J181" s="7">
        <v>172</v>
      </c>
      <c r="K181" s="7"/>
      <c r="L181" s="7">
        <v>172</v>
      </c>
      <c r="M181" s="7">
        <v>172</v>
      </c>
      <c r="N181" s="7">
        <v>172</v>
      </c>
      <c r="O181" s="7">
        <v>172</v>
      </c>
      <c r="P181" s="419">
        <v>172</v>
      </c>
    </row>
    <row r="182" spans="2:16" ht="15" hidden="1" thickBot="1" x14ac:dyDescent="0.25">
      <c r="B182" s="194" t="s">
        <v>332</v>
      </c>
      <c r="C182" s="193"/>
      <c r="D182" s="193" t="s">
        <v>295</v>
      </c>
      <c r="E182" s="193"/>
      <c r="F182" s="193"/>
      <c r="G182" s="193"/>
      <c r="H182" s="193"/>
      <c r="I182" s="193"/>
      <c r="J182" s="192">
        <f>J184</f>
        <v>3930</v>
      </c>
      <c r="K182" s="192"/>
      <c r="L182" s="192">
        <f>L184</f>
        <v>3930</v>
      </c>
      <c r="M182" s="192">
        <f>M184</f>
        <v>1185</v>
      </c>
      <c r="N182" s="192">
        <f>N184</f>
        <v>3930</v>
      </c>
      <c r="O182" s="192">
        <f>O184</f>
        <v>3930</v>
      </c>
      <c r="P182" s="420">
        <f>P184</f>
        <v>3930</v>
      </c>
    </row>
    <row r="183" spans="2:16" ht="24" hidden="1" customHeight="1" x14ac:dyDescent="0.2">
      <c r="B183" s="52" t="s">
        <v>64</v>
      </c>
      <c r="C183" s="9"/>
      <c r="D183" s="34" t="s">
        <v>295</v>
      </c>
      <c r="E183" s="34" t="s">
        <v>62</v>
      </c>
      <c r="F183" s="34"/>
      <c r="G183" s="34"/>
      <c r="H183" s="34"/>
      <c r="I183" s="34" t="s">
        <v>62</v>
      </c>
      <c r="J183" s="53">
        <f>J184</f>
        <v>3930</v>
      </c>
      <c r="K183" s="53"/>
      <c r="L183" s="53">
        <f>L184</f>
        <v>3930</v>
      </c>
      <c r="M183" s="53">
        <f>M184</f>
        <v>1185</v>
      </c>
      <c r="N183" s="53">
        <f>N184</f>
        <v>3930</v>
      </c>
      <c r="O183" s="53">
        <f>O184</f>
        <v>3930</v>
      </c>
      <c r="P183" s="419">
        <f>P184</f>
        <v>3930</v>
      </c>
    </row>
    <row r="184" spans="2:16" ht="58.5" hidden="1" customHeight="1" x14ac:dyDescent="0.2">
      <c r="B184" s="126" t="s">
        <v>331</v>
      </c>
      <c r="C184" s="9"/>
      <c r="D184" s="9" t="s">
        <v>295</v>
      </c>
      <c r="E184" s="9" t="s">
        <v>62</v>
      </c>
      <c r="F184" s="9" t="s">
        <v>330</v>
      </c>
      <c r="G184" s="175"/>
      <c r="H184" s="175"/>
      <c r="I184" s="9" t="s">
        <v>62</v>
      </c>
      <c r="J184" s="174">
        <f>J187+J191</f>
        <v>3930</v>
      </c>
      <c r="K184" s="174"/>
      <c r="L184" s="174">
        <f>L187+L191</f>
        <v>3930</v>
      </c>
      <c r="M184" s="174">
        <f>M187+M191</f>
        <v>1185</v>
      </c>
      <c r="N184" s="174">
        <f>N187+N191</f>
        <v>3930</v>
      </c>
      <c r="O184" s="174">
        <f>O187+O191</f>
        <v>3930</v>
      </c>
      <c r="P184" s="426">
        <f>P187+P191</f>
        <v>3930</v>
      </c>
    </row>
    <row r="185" spans="2:16" ht="64.5" hidden="1" thickBot="1" x14ac:dyDescent="0.25">
      <c r="B185" s="157" t="s">
        <v>310</v>
      </c>
      <c r="C185" s="9"/>
      <c r="D185" s="9" t="s">
        <v>295</v>
      </c>
      <c r="E185" s="9" t="s">
        <v>62</v>
      </c>
      <c r="F185" s="9" t="s">
        <v>309</v>
      </c>
      <c r="G185" s="9"/>
      <c r="H185" s="9"/>
      <c r="I185" s="9" t="s">
        <v>62</v>
      </c>
      <c r="J185" s="53"/>
      <c r="K185" s="53"/>
      <c r="L185" s="53"/>
      <c r="M185" s="53"/>
      <c r="N185" s="53"/>
      <c r="O185" s="53"/>
      <c r="P185" s="419"/>
    </row>
    <row r="186" spans="2:16" ht="64.5" hidden="1" thickBot="1" x14ac:dyDescent="0.25">
      <c r="B186" s="76" t="s">
        <v>308</v>
      </c>
      <c r="C186" s="9"/>
      <c r="D186" s="9" t="s">
        <v>295</v>
      </c>
      <c r="E186" s="9" t="s">
        <v>62</v>
      </c>
      <c r="F186" s="9" t="s">
        <v>307</v>
      </c>
      <c r="G186" s="9"/>
      <c r="H186" s="9"/>
      <c r="I186" s="9" t="s">
        <v>62</v>
      </c>
      <c r="J186" s="53"/>
      <c r="K186" s="53"/>
      <c r="L186" s="53"/>
      <c r="M186" s="53"/>
      <c r="N186" s="53"/>
      <c r="O186" s="53"/>
      <c r="P186" s="419"/>
    </row>
    <row r="187" spans="2:16" ht="64.5" hidden="1" thickBot="1" x14ac:dyDescent="0.25">
      <c r="B187" s="157" t="s">
        <v>329</v>
      </c>
      <c r="C187" s="9"/>
      <c r="D187" s="9" t="s">
        <v>295</v>
      </c>
      <c r="E187" s="9" t="s">
        <v>62</v>
      </c>
      <c r="F187" s="34" t="s">
        <v>305</v>
      </c>
      <c r="G187" s="9"/>
      <c r="H187" s="9"/>
      <c r="I187" s="9" t="s">
        <v>62</v>
      </c>
      <c r="J187" s="92">
        <f>J188</f>
        <v>3600</v>
      </c>
      <c r="K187" s="92"/>
      <c r="L187" s="92">
        <f t="shared" ref="L187:P188" si="16">L188</f>
        <v>3600</v>
      </c>
      <c r="M187" s="92">
        <f t="shared" si="16"/>
        <v>850</v>
      </c>
      <c r="N187" s="92">
        <f t="shared" si="16"/>
        <v>3600</v>
      </c>
      <c r="O187" s="92">
        <f t="shared" si="16"/>
        <v>3600</v>
      </c>
      <c r="P187" s="125">
        <f t="shared" si="16"/>
        <v>3600</v>
      </c>
    </row>
    <row r="188" spans="2:16" ht="80.45" hidden="1" customHeight="1" x14ac:dyDescent="0.2">
      <c r="B188" s="49" t="s">
        <v>328</v>
      </c>
      <c r="C188" s="9"/>
      <c r="D188" s="9" t="s">
        <v>295</v>
      </c>
      <c r="E188" s="9" t="s">
        <v>62</v>
      </c>
      <c r="F188" s="9" t="s">
        <v>301</v>
      </c>
      <c r="G188" s="9"/>
      <c r="H188" s="9"/>
      <c r="I188" s="9" t="s">
        <v>62</v>
      </c>
      <c r="J188" s="53">
        <f>J189</f>
        <v>3600</v>
      </c>
      <c r="K188" s="53"/>
      <c r="L188" s="53">
        <f t="shared" si="16"/>
        <v>3600</v>
      </c>
      <c r="M188" s="53">
        <f t="shared" si="16"/>
        <v>850</v>
      </c>
      <c r="N188" s="53">
        <f t="shared" si="16"/>
        <v>3600</v>
      </c>
      <c r="O188" s="53">
        <f t="shared" si="16"/>
        <v>3600</v>
      </c>
      <c r="P188" s="419">
        <f t="shared" si="16"/>
        <v>3600</v>
      </c>
    </row>
    <row r="189" spans="2:16" ht="13.5" hidden="1" thickBot="1" x14ac:dyDescent="0.25">
      <c r="B189" s="16" t="s">
        <v>16</v>
      </c>
      <c r="C189" s="9"/>
      <c r="D189" s="9" t="s">
        <v>295</v>
      </c>
      <c r="E189" s="9" t="s">
        <v>62</v>
      </c>
      <c r="F189" s="9" t="s">
        <v>301</v>
      </c>
      <c r="G189" s="9" t="s">
        <v>1</v>
      </c>
      <c r="H189" s="9"/>
      <c r="I189" s="9" t="s">
        <v>62</v>
      </c>
      <c r="J189" s="53">
        <v>3600</v>
      </c>
      <c r="K189" s="53"/>
      <c r="L189" s="53">
        <v>3600</v>
      </c>
      <c r="M189" s="53">
        <v>850</v>
      </c>
      <c r="N189" s="53">
        <v>3600</v>
      </c>
      <c r="O189" s="53">
        <v>3600</v>
      </c>
      <c r="P189" s="419">
        <v>3600</v>
      </c>
    </row>
    <row r="190" spans="2:16" ht="64.5" hidden="1" thickBot="1" x14ac:dyDescent="0.25">
      <c r="B190" s="76" t="s">
        <v>303</v>
      </c>
      <c r="C190" s="9"/>
      <c r="D190" s="9" t="s">
        <v>295</v>
      </c>
      <c r="E190" s="9" t="s">
        <v>62</v>
      </c>
      <c r="F190" s="9" t="s">
        <v>302</v>
      </c>
      <c r="G190" s="9"/>
      <c r="H190" s="9"/>
      <c r="I190" s="9" t="s">
        <v>62</v>
      </c>
      <c r="J190" s="7"/>
      <c r="K190" s="7"/>
      <c r="L190" s="7"/>
      <c r="M190" s="7"/>
      <c r="N190" s="7"/>
      <c r="O190" s="7"/>
      <c r="P190" s="419"/>
    </row>
    <row r="191" spans="2:16" ht="64.5" hidden="1" thickBot="1" x14ac:dyDescent="0.25">
      <c r="B191" s="191" t="s">
        <v>327</v>
      </c>
      <c r="C191" s="9"/>
      <c r="D191" s="9" t="s">
        <v>295</v>
      </c>
      <c r="E191" s="9" t="s">
        <v>62</v>
      </c>
      <c r="F191" s="34" t="s">
        <v>326</v>
      </c>
      <c r="G191" s="9"/>
      <c r="H191" s="9"/>
      <c r="I191" s="9" t="s">
        <v>62</v>
      </c>
      <c r="J191" s="78">
        <f>J192</f>
        <v>330</v>
      </c>
      <c r="K191" s="78"/>
      <c r="L191" s="78">
        <f>L192</f>
        <v>330</v>
      </c>
      <c r="M191" s="78">
        <f>M192</f>
        <v>335</v>
      </c>
      <c r="N191" s="78">
        <f>N192</f>
        <v>330</v>
      </c>
      <c r="O191" s="78">
        <f>O192</f>
        <v>330</v>
      </c>
      <c r="P191" s="97">
        <f>P192</f>
        <v>330</v>
      </c>
    </row>
    <row r="192" spans="2:16" ht="92.25" hidden="1" customHeight="1" x14ac:dyDescent="0.2">
      <c r="B192" s="76" t="s">
        <v>325</v>
      </c>
      <c r="C192" s="9"/>
      <c r="D192" s="9" t="s">
        <v>295</v>
      </c>
      <c r="E192" s="9" t="s">
        <v>62</v>
      </c>
      <c r="F192" s="9" t="s">
        <v>324</v>
      </c>
      <c r="G192" s="9"/>
      <c r="H192" s="9"/>
      <c r="I192" s="9" t="s">
        <v>62</v>
      </c>
      <c r="J192" s="7">
        <f>J193</f>
        <v>330</v>
      </c>
      <c r="K192" s="7"/>
      <c r="L192" s="7">
        <f>L193</f>
        <v>330</v>
      </c>
      <c r="M192" s="7">
        <v>335</v>
      </c>
      <c r="N192" s="7">
        <f>N193</f>
        <v>330</v>
      </c>
      <c r="O192" s="7">
        <f>O193</f>
        <v>330</v>
      </c>
      <c r="P192" s="419">
        <f>P193</f>
        <v>330</v>
      </c>
    </row>
    <row r="193" spans="1:20" ht="13.9" hidden="1" customHeight="1" x14ac:dyDescent="0.2">
      <c r="B193" s="16" t="s">
        <v>16</v>
      </c>
      <c r="C193" s="9"/>
      <c r="D193" s="9" t="s">
        <v>295</v>
      </c>
      <c r="E193" s="9" t="s">
        <v>62</v>
      </c>
      <c r="F193" s="9" t="s">
        <v>324</v>
      </c>
      <c r="G193" s="9" t="s">
        <v>1</v>
      </c>
      <c r="H193" s="9"/>
      <c r="I193" s="9" t="s">
        <v>62</v>
      </c>
      <c r="J193" s="7">
        <v>330</v>
      </c>
      <c r="K193" s="7"/>
      <c r="L193" s="7">
        <v>330</v>
      </c>
      <c r="M193" s="7">
        <v>330</v>
      </c>
      <c r="N193" s="7">
        <v>330</v>
      </c>
      <c r="O193" s="7">
        <v>330</v>
      </c>
      <c r="P193" s="419">
        <v>330</v>
      </c>
    </row>
    <row r="194" spans="1:20" ht="13.5" hidden="1" thickBot="1" x14ac:dyDescent="0.25"/>
    <row r="195" spans="1:20" ht="13.5" hidden="1" thickBot="1" x14ac:dyDescent="0.25"/>
    <row r="196" spans="1:20" ht="13.5" hidden="1" thickBot="1" x14ac:dyDescent="0.25"/>
    <row r="197" spans="1:20" ht="47.25" x14ac:dyDescent="0.2">
      <c r="A197" s="190"/>
      <c r="B197" s="189" t="s">
        <v>323</v>
      </c>
      <c r="C197" s="188"/>
      <c r="D197" s="187"/>
      <c r="E197" s="187"/>
      <c r="F197" s="186" t="s">
        <v>322</v>
      </c>
      <c r="G197" s="186" t="s">
        <v>321</v>
      </c>
      <c r="H197" s="186" t="s">
        <v>785</v>
      </c>
      <c r="I197" s="186" t="s">
        <v>786</v>
      </c>
      <c r="J197" s="183" t="s">
        <v>320</v>
      </c>
      <c r="K197" s="185"/>
      <c r="L197" s="184" t="s">
        <v>319</v>
      </c>
      <c r="M197" s="184" t="s">
        <v>318</v>
      </c>
      <c r="N197" s="183" t="s">
        <v>317</v>
      </c>
      <c r="O197" s="183" t="s">
        <v>315</v>
      </c>
      <c r="P197" s="428" t="s">
        <v>801</v>
      </c>
    </row>
    <row r="198" spans="1:20" ht="15.75" x14ac:dyDescent="0.2">
      <c r="A198" s="32"/>
      <c r="B198" s="182" t="s">
        <v>314</v>
      </c>
      <c r="C198" s="179"/>
      <c r="D198" s="178"/>
      <c r="E198" s="178"/>
      <c r="F198" s="94"/>
      <c r="G198" s="94"/>
      <c r="H198" s="94"/>
      <c r="I198" s="94"/>
      <c r="J198" s="181">
        <f>J199+J326</f>
        <v>72325.900000000009</v>
      </c>
      <c r="K198" s="177"/>
      <c r="L198" s="176">
        <f>L199+L326</f>
        <v>70391</v>
      </c>
      <c r="M198" s="176">
        <f>M199+M326</f>
        <v>70022.100000000006</v>
      </c>
      <c r="N198" s="181">
        <f>N199+N326</f>
        <v>101533.09999999999</v>
      </c>
      <c r="O198" s="181">
        <f>O199+O326</f>
        <v>95184.69200000001</v>
      </c>
      <c r="P198" s="180">
        <f>P199+P326</f>
        <v>95774.035000000003</v>
      </c>
    </row>
    <row r="199" spans="1:20" ht="15.75" x14ac:dyDescent="0.2">
      <c r="A199" s="32"/>
      <c r="B199" s="129" t="s">
        <v>313</v>
      </c>
      <c r="C199" s="179"/>
      <c r="D199" s="178"/>
      <c r="E199" s="178"/>
      <c r="F199" s="94"/>
      <c r="G199" s="94"/>
      <c r="H199" s="94"/>
      <c r="I199" s="94"/>
      <c r="J199" s="176">
        <f>J200+J213+J224+J249+J269+J293+J299+J316</f>
        <v>25287.312000000002</v>
      </c>
      <c r="K199" s="177"/>
      <c r="L199" s="176">
        <f>L200+L213+L224+L249+L269+L293+L299+L316</f>
        <v>42242.735000000001</v>
      </c>
      <c r="M199" s="176">
        <f>M200+M213+M224+M249+M269+M293+M299+M316</f>
        <v>40917.551999999996</v>
      </c>
      <c r="N199" s="176">
        <f>N316+N308+N299+N293+N269+N249+N224+N213+N200</f>
        <v>69692.387999999992</v>
      </c>
      <c r="O199" s="176">
        <f>O316+O308+O299+O293+O269+O249+O224+O213+O200</f>
        <v>55134.17</v>
      </c>
      <c r="P199" s="180">
        <f>P316+P308+P299+P293+P269+P249+P224+P213+P200</f>
        <v>51261.637000000002</v>
      </c>
    </row>
    <row r="200" spans="1:20" ht="58.5" customHeight="1" x14ac:dyDescent="0.2">
      <c r="A200" s="91">
        <v>1</v>
      </c>
      <c r="B200" s="126" t="s">
        <v>312</v>
      </c>
      <c r="C200" s="9"/>
      <c r="D200" s="9" t="s">
        <v>295</v>
      </c>
      <c r="E200" s="9" t="s">
        <v>62</v>
      </c>
      <c r="F200" s="34" t="s">
        <v>311</v>
      </c>
      <c r="G200" s="175"/>
      <c r="H200" s="175"/>
      <c r="I200" s="9"/>
      <c r="J200" s="173">
        <f>J203+J208</f>
        <v>330</v>
      </c>
      <c r="K200" s="174"/>
      <c r="L200" s="174">
        <f>L203+L208</f>
        <v>3930</v>
      </c>
      <c r="M200" s="174">
        <f>M203+M208</f>
        <v>1185</v>
      </c>
      <c r="N200" s="173">
        <f>N203+N208</f>
        <v>400</v>
      </c>
      <c r="O200" s="173">
        <f>O203+O208</f>
        <v>500</v>
      </c>
      <c r="P200" s="781">
        <f>P203+P208</f>
        <v>550</v>
      </c>
      <c r="Q200" s="172"/>
    </row>
    <row r="201" spans="1:20" ht="63.75" hidden="1" x14ac:dyDescent="0.2">
      <c r="A201" s="32"/>
      <c r="B201" s="157" t="s">
        <v>310</v>
      </c>
      <c r="C201" s="9"/>
      <c r="D201" s="9" t="s">
        <v>295</v>
      </c>
      <c r="E201" s="9" t="s">
        <v>62</v>
      </c>
      <c r="F201" s="9" t="s">
        <v>309</v>
      </c>
      <c r="G201" s="9"/>
      <c r="H201" s="9"/>
      <c r="I201" s="9"/>
      <c r="J201" s="53"/>
      <c r="K201" s="53"/>
      <c r="L201" s="53"/>
      <c r="M201" s="53"/>
      <c r="N201" s="53"/>
      <c r="O201" s="53"/>
      <c r="P201" s="429"/>
    </row>
    <row r="202" spans="1:20" ht="63.75" hidden="1" x14ac:dyDescent="0.2">
      <c r="A202" s="32"/>
      <c r="B202" s="49" t="s">
        <v>308</v>
      </c>
      <c r="C202" s="9"/>
      <c r="D202" s="9" t="s">
        <v>295</v>
      </c>
      <c r="E202" s="9" t="s">
        <v>62</v>
      </c>
      <c r="F202" s="9" t="s">
        <v>307</v>
      </c>
      <c r="G202" s="9"/>
      <c r="H202" s="9"/>
      <c r="I202" s="9"/>
      <c r="J202" s="53"/>
      <c r="K202" s="53"/>
      <c r="L202" s="53"/>
      <c r="M202" s="53"/>
      <c r="N202" s="53"/>
      <c r="O202" s="53"/>
      <c r="P202" s="429"/>
    </row>
    <row r="203" spans="1:20" ht="63.75" hidden="1" x14ac:dyDescent="0.25">
      <c r="A203" s="32"/>
      <c r="B203" s="157" t="s">
        <v>306</v>
      </c>
      <c r="C203" s="9"/>
      <c r="D203" s="9" t="s">
        <v>295</v>
      </c>
      <c r="E203" s="9" t="s">
        <v>62</v>
      </c>
      <c r="F203" s="34" t="s">
        <v>305</v>
      </c>
      <c r="G203" s="9"/>
      <c r="H203" s="9"/>
      <c r="I203" s="9"/>
      <c r="J203" s="92">
        <f>J204</f>
        <v>0</v>
      </c>
      <c r="K203" s="92"/>
      <c r="L203" s="92">
        <f t="shared" ref="L203:P204" si="17">L204</f>
        <v>3600</v>
      </c>
      <c r="M203" s="92">
        <f t="shared" si="17"/>
        <v>850</v>
      </c>
      <c r="N203" s="92">
        <f t="shared" si="17"/>
        <v>0</v>
      </c>
      <c r="O203" s="92">
        <f t="shared" si="17"/>
        <v>0</v>
      </c>
      <c r="P203" s="124">
        <f t="shared" si="17"/>
        <v>0</v>
      </c>
      <c r="Q203" s="171"/>
      <c r="R203" s="171"/>
      <c r="S203" s="171"/>
      <c r="T203" s="171"/>
    </row>
    <row r="204" spans="1:20" ht="63.75" hidden="1" x14ac:dyDescent="0.25">
      <c r="A204" s="32"/>
      <c r="B204" s="49" t="s">
        <v>304</v>
      </c>
      <c r="C204" s="9"/>
      <c r="D204" s="9" t="s">
        <v>295</v>
      </c>
      <c r="E204" s="9" t="s">
        <v>62</v>
      </c>
      <c r="F204" s="9" t="s">
        <v>301</v>
      </c>
      <c r="G204" s="9"/>
      <c r="H204" s="9"/>
      <c r="I204" s="9"/>
      <c r="J204" s="53">
        <f>J205</f>
        <v>0</v>
      </c>
      <c r="K204" s="53"/>
      <c r="L204" s="53">
        <f t="shared" si="17"/>
        <v>3600</v>
      </c>
      <c r="M204" s="53">
        <f t="shared" si="17"/>
        <v>850</v>
      </c>
      <c r="N204" s="53">
        <f t="shared" si="17"/>
        <v>0</v>
      </c>
      <c r="O204" s="53">
        <f t="shared" si="17"/>
        <v>0</v>
      </c>
      <c r="P204" s="429">
        <f t="shared" si="17"/>
        <v>0</v>
      </c>
      <c r="Q204" s="171"/>
      <c r="R204" s="171"/>
      <c r="S204" s="171"/>
      <c r="T204" s="171"/>
    </row>
    <row r="205" spans="1:20" ht="25.5" hidden="1" x14ac:dyDescent="0.25">
      <c r="A205" s="32"/>
      <c r="B205" s="15" t="s">
        <v>4</v>
      </c>
      <c r="C205" s="9"/>
      <c r="D205" s="9" t="s">
        <v>295</v>
      </c>
      <c r="E205" s="9" t="s">
        <v>62</v>
      </c>
      <c r="F205" s="9" t="s">
        <v>301</v>
      </c>
      <c r="G205" s="9" t="s">
        <v>1</v>
      </c>
      <c r="H205" s="9"/>
      <c r="I205" s="9"/>
      <c r="J205" s="53">
        <f>J207</f>
        <v>0</v>
      </c>
      <c r="K205" s="53"/>
      <c r="L205" s="53">
        <v>3600</v>
      </c>
      <c r="M205" s="53">
        <v>850</v>
      </c>
      <c r="N205" s="53">
        <f>N207</f>
        <v>0</v>
      </c>
      <c r="O205" s="53">
        <f>O207</f>
        <v>0</v>
      </c>
      <c r="P205" s="429">
        <f>P207</f>
        <v>0</v>
      </c>
      <c r="Q205" s="171"/>
      <c r="R205" s="171"/>
      <c r="S205" s="171"/>
      <c r="T205" s="171"/>
    </row>
    <row r="206" spans="1:20" ht="63.75" hidden="1" x14ac:dyDescent="0.25">
      <c r="A206" s="32"/>
      <c r="B206" s="49" t="s">
        <v>303</v>
      </c>
      <c r="C206" s="9"/>
      <c r="D206" s="9" t="s">
        <v>295</v>
      </c>
      <c r="E206" s="9" t="s">
        <v>62</v>
      </c>
      <c r="F206" s="9" t="s">
        <v>302</v>
      </c>
      <c r="G206" s="9"/>
      <c r="H206" s="9"/>
      <c r="I206" s="9" t="s">
        <v>62</v>
      </c>
      <c r="J206" s="7"/>
      <c r="K206" s="7"/>
      <c r="L206" s="7"/>
      <c r="M206" s="7"/>
      <c r="N206" s="7"/>
      <c r="O206" s="7"/>
      <c r="P206" s="429"/>
      <c r="Q206" s="171"/>
      <c r="R206" s="171"/>
      <c r="S206" s="171"/>
      <c r="T206" s="171"/>
    </row>
    <row r="207" spans="1:20" ht="15.75" hidden="1" x14ac:dyDescent="0.25">
      <c r="A207" s="32"/>
      <c r="B207" s="49" t="s">
        <v>64</v>
      </c>
      <c r="C207" s="9"/>
      <c r="D207" s="9"/>
      <c r="E207" s="9"/>
      <c r="F207" s="9" t="s">
        <v>301</v>
      </c>
      <c r="G207" s="9" t="s">
        <v>1</v>
      </c>
      <c r="H207" s="9"/>
      <c r="I207" s="9" t="s">
        <v>62</v>
      </c>
      <c r="J207" s="53"/>
      <c r="K207" s="53"/>
      <c r="L207" s="53">
        <v>3600</v>
      </c>
      <c r="M207" s="53">
        <v>850</v>
      </c>
      <c r="N207" s="53"/>
      <c r="O207" s="53"/>
      <c r="P207" s="429"/>
      <c r="Q207" s="171"/>
      <c r="R207" s="171"/>
      <c r="S207" s="171"/>
      <c r="T207" s="171"/>
    </row>
    <row r="208" spans="1:20" ht="38.25" x14ac:dyDescent="0.25">
      <c r="A208" s="32"/>
      <c r="B208" s="157" t="s">
        <v>300</v>
      </c>
      <c r="C208" s="9"/>
      <c r="D208" s="9" t="s">
        <v>295</v>
      </c>
      <c r="E208" s="9" t="s">
        <v>62</v>
      </c>
      <c r="F208" s="34" t="s">
        <v>299</v>
      </c>
      <c r="G208" s="9"/>
      <c r="H208" s="9"/>
      <c r="I208" s="9"/>
      <c r="J208" s="78">
        <f>J209</f>
        <v>330</v>
      </c>
      <c r="K208" s="78"/>
      <c r="L208" s="78">
        <f>L209</f>
        <v>330</v>
      </c>
      <c r="M208" s="78">
        <f>M209</f>
        <v>335</v>
      </c>
      <c r="N208" s="78">
        <f>N209</f>
        <v>400</v>
      </c>
      <c r="O208" s="78">
        <f>O209</f>
        <v>500</v>
      </c>
      <c r="P208" s="96">
        <f>P209</f>
        <v>550</v>
      </c>
      <c r="Q208" s="171"/>
      <c r="R208" s="171"/>
      <c r="S208" s="171"/>
      <c r="T208" s="171"/>
    </row>
    <row r="209" spans="1:24" ht="38.25" x14ac:dyDescent="0.2">
      <c r="A209" s="32"/>
      <c r="B209" s="148" t="s">
        <v>298</v>
      </c>
      <c r="C209" s="9"/>
      <c r="D209" s="9" t="s">
        <v>295</v>
      </c>
      <c r="E209" s="9" t="s">
        <v>62</v>
      </c>
      <c r="F209" s="9" t="s">
        <v>297</v>
      </c>
      <c r="G209" s="9"/>
      <c r="H209" s="9"/>
      <c r="I209" s="9"/>
      <c r="J209" s="7">
        <f>J211</f>
        <v>330</v>
      </c>
      <c r="K209" s="7"/>
      <c r="L209" s="7">
        <f>L211</f>
        <v>330</v>
      </c>
      <c r="M209" s="7">
        <v>335</v>
      </c>
      <c r="N209" s="7">
        <f t="shared" ref="N209:P210" si="18">N211</f>
        <v>400</v>
      </c>
      <c r="O209" s="7">
        <f t="shared" si="18"/>
        <v>500</v>
      </c>
      <c r="P209" s="429">
        <f t="shared" si="18"/>
        <v>550</v>
      </c>
    </row>
    <row r="210" spans="1:24" ht="25.5" x14ac:dyDescent="0.2">
      <c r="A210" s="32"/>
      <c r="B210" s="49" t="s">
        <v>296</v>
      </c>
      <c r="C210" s="9"/>
      <c r="D210" s="9" t="s">
        <v>295</v>
      </c>
      <c r="E210" s="9" t="s">
        <v>62</v>
      </c>
      <c r="F210" s="9" t="s">
        <v>294</v>
      </c>
      <c r="G210" s="9"/>
      <c r="H210" s="9"/>
      <c r="I210" s="9"/>
      <c r="J210" s="7">
        <f>J212</f>
        <v>330</v>
      </c>
      <c r="K210" s="7"/>
      <c r="L210" s="7"/>
      <c r="M210" s="7"/>
      <c r="N210" s="7">
        <f t="shared" si="18"/>
        <v>400</v>
      </c>
      <c r="O210" s="7">
        <f t="shared" si="18"/>
        <v>500</v>
      </c>
      <c r="P210" s="429">
        <f t="shared" si="18"/>
        <v>550</v>
      </c>
    </row>
    <row r="211" spans="1:24" ht="25.15" customHeight="1" x14ac:dyDescent="0.2">
      <c r="A211" s="32"/>
      <c r="B211" s="15" t="s">
        <v>4</v>
      </c>
      <c r="C211" s="9"/>
      <c r="D211" s="9" t="s">
        <v>295</v>
      </c>
      <c r="E211" s="9" t="s">
        <v>62</v>
      </c>
      <c r="F211" s="9" t="s">
        <v>294</v>
      </c>
      <c r="G211" s="9" t="s">
        <v>1</v>
      </c>
      <c r="H211" s="9"/>
      <c r="I211" s="9"/>
      <c r="J211" s="7">
        <f>J212</f>
        <v>330</v>
      </c>
      <c r="K211" s="7"/>
      <c r="L211" s="7">
        <v>330</v>
      </c>
      <c r="M211" s="7">
        <v>330</v>
      </c>
      <c r="N211" s="7">
        <f>N212</f>
        <v>400</v>
      </c>
      <c r="O211" s="7">
        <f>O212</f>
        <v>500</v>
      </c>
      <c r="P211" s="429">
        <f>P212</f>
        <v>550</v>
      </c>
    </row>
    <row r="212" spans="1:24" ht="13.9" customHeight="1" x14ac:dyDescent="0.2">
      <c r="A212" s="32"/>
      <c r="B212" s="49" t="s">
        <v>64</v>
      </c>
      <c r="C212" s="9"/>
      <c r="D212" s="9"/>
      <c r="E212" s="9"/>
      <c r="F212" s="9" t="s">
        <v>294</v>
      </c>
      <c r="G212" s="9" t="s">
        <v>1</v>
      </c>
      <c r="H212" s="9" t="s">
        <v>465</v>
      </c>
      <c r="I212" s="9" t="s">
        <v>464</v>
      </c>
      <c r="J212" s="7">
        <v>330</v>
      </c>
      <c r="K212" s="7"/>
      <c r="L212" s="7">
        <v>330</v>
      </c>
      <c r="M212" s="7">
        <v>330</v>
      </c>
      <c r="N212" s="7">
        <v>400</v>
      </c>
      <c r="O212" s="7">
        <v>500</v>
      </c>
      <c r="P212" s="429">
        <v>550</v>
      </c>
    </row>
    <row r="213" spans="1:24" s="83" customFormat="1" ht="51.75" customHeight="1" x14ac:dyDescent="0.2">
      <c r="A213" s="91">
        <v>2</v>
      </c>
      <c r="B213" s="52" t="s">
        <v>293</v>
      </c>
      <c r="C213" s="9"/>
      <c r="D213" s="34" t="s">
        <v>52</v>
      </c>
      <c r="E213" s="34" t="s">
        <v>49</v>
      </c>
      <c r="F213" s="34" t="s">
        <v>292</v>
      </c>
      <c r="G213" s="131"/>
      <c r="H213" s="131"/>
      <c r="I213" s="34"/>
      <c r="J213" s="51">
        <f>J215</f>
        <v>305</v>
      </c>
      <c r="K213" s="51"/>
      <c r="L213" s="51">
        <f>L215</f>
        <v>305</v>
      </c>
      <c r="M213" s="51">
        <f>M215</f>
        <v>310</v>
      </c>
      <c r="N213" s="51">
        <f>N215</f>
        <v>310</v>
      </c>
      <c r="O213" s="51">
        <f>O215</f>
        <v>320</v>
      </c>
      <c r="P213" s="50">
        <f>P215</f>
        <v>320</v>
      </c>
      <c r="Q213" s="84"/>
      <c r="R213" s="84"/>
      <c r="S213" s="84"/>
      <c r="T213" s="84"/>
      <c r="U213" s="84"/>
      <c r="V213" s="84"/>
      <c r="W213" s="84"/>
      <c r="X213" s="84"/>
    </row>
    <row r="214" spans="1:24" s="83" customFormat="1" ht="78" hidden="1" customHeight="1" x14ac:dyDescent="0.2">
      <c r="A214" s="85"/>
      <c r="B214" s="170" t="s">
        <v>291</v>
      </c>
      <c r="C214" s="84"/>
      <c r="D214" s="33" t="s">
        <v>52</v>
      </c>
      <c r="E214" s="33" t="s">
        <v>49</v>
      </c>
      <c r="F214" s="33" t="s">
        <v>290</v>
      </c>
      <c r="G214" s="9"/>
      <c r="H214" s="9"/>
      <c r="I214" s="33"/>
      <c r="J214" s="78"/>
      <c r="K214" s="78"/>
      <c r="L214" s="78"/>
      <c r="M214" s="78"/>
      <c r="N214" s="78"/>
      <c r="O214" s="78"/>
      <c r="P214" s="96"/>
      <c r="Q214" s="84"/>
      <c r="R214" s="84"/>
      <c r="S214" s="84"/>
      <c r="T214" s="84"/>
      <c r="U214" s="84"/>
      <c r="V214" s="84"/>
      <c r="W214" s="84"/>
      <c r="X214" s="84"/>
    </row>
    <row r="215" spans="1:24" s="83" customFormat="1" ht="51" x14ac:dyDescent="0.2">
      <c r="A215" s="85"/>
      <c r="B215" s="102" t="s">
        <v>289</v>
      </c>
      <c r="C215" s="9"/>
      <c r="D215" s="33" t="s">
        <v>52</v>
      </c>
      <c r="E215" s="33" t="s">
        <v>49</v>
      </c>
      <c r="F215" s="9" t="s">
        <v>288</v>
      </c>
      <c r="G215" s="9"/>
      <c r="H215" s="9"/>
      <c r="I215" s="33"/>
      <c r="J215" s="7">
        <f>J217</f>
        <v>305</v>
      </c>
      <c r="K215" s="78"/>
      <c r="L215" s="78">
        <f>L217</f>
        <v>305</v>
      </c>
      <c r="M215" s="78">
        <f>M217</f>
        <v>310</v>
      </c>
      <c r="N215" s="7">
        <f>N217</f>
        <v>310</v>
      </c>
      <c r="O215" s="7">
        <f>O217</f>
        <v>320</v>
      </c>
      <c r="P215" s="429">
        <f>P217</f>
        <v>320</v>
      </c>
      <c r="Q215" s="84"/>
      <c r="R215" s="84"/>
      <c r="S215" s="84"/>
      <c r="T215" s="84"/>
      <c r="U215" s="84"/>
      <c r="V215" s="84"/>
      <c r="W215" s="84"/>
      <c r="X215" s="84"/>
    </row>
    <row r="216" spans="1:24" s="83" customFormat="1" ht="25.5" x14ac:dyDescent="0.2">
      <c r="A216" s="85"/>
      <c r="B216" s="169" t="s">
        <v>287</v>
      </c>
      <c r="C216" s="9"/>
      <c r="D216" s="33"/>
      <c r="E216" s="33"/>
      <c r="F216" s="9" t="s">
        <v>286</v>
      </c>
      <c r="G216" s="9"/>
      <c r="H216" s="9"/>
      <c r="I216" s="33"/>
      <c r="J216" s="7">
        <f>J217</f>
        <v>305</v>
      </c>
      <c r="K216" s="78"/>
      <c r="L216" s="78"/>
      <c r="M216" s="78"/>
      <c r="N216" s="7">
        <f>N217</f>
        <v>310</v>
      </c>
      <c r="O216" s="7">
        <f>O217</f>
        <v>320</v>
      </c>
      <c r="P216" s="429">
        <f>P217</f>
        <v>320</v>
      </c>
      <c r="Q216" s="84"/>
      <c r="R216" s="84"/>
      <c r="S216" s="84"/>
      <c r="T216" s="84"/>
      <c r="U216" s="84"/>
      <c r="V216" s="84"/>
      <c r="W216" s="84"/>
      <c r="X216" s="84"/>
    </row>
    <row r="217" spans="1:24" s="83" customFormat="1" ht="25.15" customHeight="1" x14ac:dyDescent="0.2">
      <c r="A217" s="85"/>
      <c r="B217" s="15" t="s">
        <v>4</v>
      </c>
      <c r="C217" s="9"/>
      <c r="D217" s="33" t="s">
        <v>52</v>
      </c>
      <c r="E217" s="33" t="s">
        <v>49</v>
      </c>
      <c r="F217" s="9" t="s">
        <v>286</v>
      </c>
      <c r="G217" s="9" t="s">
        <v>1</v>
      </c>
      <c r="H217" s="9"/>
      <c r="I217" s="33"/>
      <c r="J217" s="7">
        <f>J223</f>
        <v>305</v>
      </c>
      <c r="K217" s="78"/>
      <c r="L217" s="7">
        <v>305</v>
      </c>
      <c r="M217" s="7">
        <v>310</v>
      </c>
      <c r="N217" s="7">
        <f>N223</f>
        <v>310</v>
      </c>
      <c r="O217" s="7">
        <f>O223</f>
        <v>320</v>
      </c>
      <c r="P217" s="429">
        <f>P223</f>
        <v>320</v>
      </c>
      <c r="Q217" s="84"/>
      <c r="R217" s="84"/>
      <c r="S217" s="84"/>
      <c r="T217" s="84"/>
      <c r="U217" s="84"/>
      <c r="V217" s="84"/>
      <c r="W217" s="84"/>
      <c r="X217" s="84"/>
    </row>
    <row r="218" spans="1:24" ht="53.45" hidden="1" customHeight="1" x14ac:dyDescent="0.2">
      <c r="A218" s="32"/>
      <c r="B218" s="52" t="s">
        <v>285</v>
      </c>
      <c r="C218" s="34"/>
      <c r="D218" s="94" t="s">
        <v>15</v>
      </c>
      <c r="E218" s="34" t="s">
        <v>9</v>
      </c>
      <c r="F218" s="34" t="s">
        <v>284</v>
      </c>
      <c r="G218" s="131"/>
      <c r="H218" s="131"/>
      <c r="I218" s="34" t="s">
        <v>9</v>
      </c>
      <c r="J218" s="131"/>
      <c r="K218" s="131"/>
      <c r="L218" s="2"/>
      <c r="M218" s="13"/>
      <c r="N218" s="131"/>
      <c r="O218" s="131"/>
      <c r="P218" s="50"/>
    </row>
    <row r="219" spans="1:24" ht="63.75" hidden="1" x14ac:dyDescent="0.2">
      <c r="A219" s="32"/>
      <c r="B219" s="168" t="s">
        <v>283</v>
      </c>
      <c r="C219" s="9"/>
      <c r="D219" s="88" t="s">
        <v>15</v>
      </c>
      <c r="E219" s="9" t="s">
        <v>9</v>
      </c>
      <c r="F219" s="9" t="s">
        <v>282</v>
      </c>
      <c r="G219" s="9"/>
      <c r="H219" s="9"/>
      <c r="I219" s="9" t="s">
        <v>9</v>
      </c>
      <c r="J219" s="101"/>
      <c r="K219" s="101"/>
      <c r="L219" s="101"/>
      <c r="M219" s="101"/>
      <c r="N219" s="101"/>
      <c r="O219" s="101"/>
      <c r="P219" s="124"/>
    </row>
    <row r="220" spans="1:24" ht="81.599999999999994" hidden="1" customHeight="1" x14ac:dyDescent="0.2">
      <c r="A220" s="32"/>
      <c r="B220" s="167" t="s">
        <v>281</v>
      </c>
      <c r="C220" s="9"/>
      <c r="D220" s="88" t="s">
        <v>15</v>
      </c>
      <c r="E220" s="9" t="s">
        <v>9</v>
      </c>
      <c r="F220" s="9" t="s">
        <v>280</v>
      </c>
      <c r="G220" s="9"/>
      <c r="H220" s="9"/>
      <c r="I220" s="9" t="s">
        <v>9</v>
      </c>
      <c r="J220" s="101"/>
      <c r="K220" s="101"/>
      <c r="L220" s="101"/>
      <c r="M220" s="101"/>
      <c r="N220" s="101"/>
      <c r="O220" s="101"/>
      <c r="P220" s="124"/>
    </row>
    <row r="221" spans="1:24" ht="81" hidden="1" customHeight="1" x14ac:dyDescent="0.2">
      <c r="A221" s="32"/>
      <c r="B221" s="168" t="s">
        <v>279</v>
      </c>
      <c r="C221" s="9"/>
      <c r="D221" s="88" t="s">
        <v>15</v>
      </c>
      <c r="E221" s="9" t="s">
        <v>9</v>
      </c>
      <c r="F221" s="9" t="s">
        <v>278</v>
      </c>
      <c r="G221" s="9"/>
      <c r="H221" s="9"/>
      <c r="I221" s="9" t="s">
        <v>9</v>
      </c>
      <c r="J221" s="78"/>
      <c r="K221" s="78"/>
      <c r="L221" s="78"/>
      <c r="M221" s="78"/>
      <c r="N221" s="78"/>
      <c r="O221" s="78"/>
      <c r="P221" s="96"/>
    </row>
    <row r="222" spans="1:24" ht="63.75" hidden="1" x14ac:dyDescent="0.2">
      <c r="A222" s="32"/>
      <c r="B222" s="167" t="s">
        <v>277</v>
      </c>
      <c r="C222" s="9"/>
      <c r="D222" s="88" t="s">
        <v>15</v>
      </c>
      <c r="E222" s="9" t="s">
        <v>9</v>
      </c>
      <c r="F222" s="9" t="s">
        <v>276</v>
      </c>
      <c r="G222" s="9"/>
      <c r="H222" s="9"/>
      <c r="I222" s="9" t="s">
        <v>9</v>
      </c>
      <c r="J222" s="78"/>
      <c r="K222" s="78"/>
      <c r="L222" s="78"/>
      <c r="M222" s="78"/>
      <c r="N222" s="78"/>
      <c r="O222" s="78"/>
      <c r="P222" s="96"/>
    </row>
    <row r="223" spans="1:24" x14ac:dyDescent="0.2">
      <c r="A223" s="32"/>
      <c r="B223" s="167" t="s">
        <v>51</v>
      </c>
      <c r="C223" s="9"/>
      <c r="D223" s="88"/>
      <c r="E223" s="9"/>
      <c r="F223" s="9" t="s">
        <v>275</v>
      </c>
      <c r="G223" s="9" t="s">
        <v>1</v>
      </c>
      <c r="H223" s="9" t="s">
        <v>453</v>
      </c>
      <c r="I223" s="33" t="s">
        <v>535</v>
      </c>
      <c r="J223" s="7">
        <v>305</v>
      </c>
      <c r="K223" s="78"/>
      <c r="L223" s="7">
        <v>305</v>
      </c>
      <c r="M223" s="7">
        <v>310</v>
      </c>
      <c r="N223" s="7">
        <v>310</v>
      </c>
      <c r="O223" s="7">
        <v>320</v>
      </c>
      <c r="P223" s="429">
        <v>320</v>
      </c>
    </row>
    <row r="224" spans="1:24" ht="53.25" customHeight="1" x14ac:dyDescent="0.2">
      <c r="A224" s="91">
        <v>3</v>
      </c>
      <c r="B224" s="52" t="s">
        <v>274</v>
      </c>
      <c r="C224" s="34"/>
      <c r="D224" s="34" t="s">
        <v>265</v>
      </c>
      <c r="E224" s="34" t="s">
        <v>262</v>
      </c>
      <c r="F224" s="34" t="s">
        <v>273</v>
      </c>
      <c r="G224" s="131"/>
      <c r="H224" s="131"/>
      <c r="I224" s="34"/>
      <c r="J224" s="51">
        <f>J225+J233+J243</f>
        <v>7755.5</v>
      </c>
      <c r="K224" s="51"/>
      <c r="L224" s="51">
        <f>L225+L233+L243</f>
        <v>7755.5</v>
      </c>
      <c r="M224" s="51">
        <f>M225+M233+M243</f>
        <v>8382.5</v>
      </c>
      <c r="N224" s="51">
        <f>N225+N233+N243</f>
        <v>8482.5</v>
      </c>
      <c r="O224" s="51">
        <f>O225+O233+O243</f>
        <v>8600</v>
      </c>
      <c r="P224" s="50">
        <f>P225+P233+P243</f>
        <v>8600</v>
      </c>
    </row>
    <row r="225" spans="1:16" ht="38.25" x14ac:dyDescent="0.2">
      <c r="A225" s="32"/>
      <c r="B225" s="157" t="s">
        <v>272</v>
      </c>
      <c r="C225" s="34"/>
      <c r="D225" s="34" t="s">
        <v>265</v>
      </c>
      <c r="E225" s="34" t="s">
        <v>262</v>
      </c>
      <c r="F225" s="9" t="s">
        <v>271</v>
      </c>
      <c r="G225" s="9"/>
      <c r="H225" s="9"/>
      <c r="I225" s="34"/>
      <c r="J225" s="103">
        <f>J229</f>
        <v>272</v>
      </c>
      <c r="K225" s="103"/>
      <c r="L225" s="103">
        <f>L229</f>
        <v>172</v>
      </c>
      <c r="M225" s="103">
        <f>M229</f>
        <v>184</v>
      </c>
      <c r="N225" s="103">
        <f>N228</f>
        <v>284</v>
      </c>
      <c r="O225" s="103">
        <f>O228</f>
        <v>337</v>
      </c>
      <c r="P225" s="122">
        <f>P228</f>
        <v>348</v>
      </c>
    </row>
    <row r="226" spans="1:16" ht="75" hidden="1" customHeight="1" x14ac:dyDescent="0.2">
      <c r="A226" s="32"/>
      <c r="B226" s="90" t="s">
        <v>270</v>
      </c>
      <c r="C226" s="34"/>
      <c r="D226" s="34" t="s">
        <v>265</v>
      </c>
      <c r="E226" s="34" t="s">
        <v>262</v>
      </c>
      <c r="F226" s="9" t="s">
        <v>269</v>
      </c>
      <c r="G226" s="9"/>
      <c r="H226" s="9"/>
      <c r="I226" s="34"/>
      <c r="J226" s="103"/>
      <c r="K226" s="103"/>
      <c r="L226" s="103"/>
      <c r="M226" s="103"/>
      <c r="N226" s="103"/>
      <c r="O226" s="103"/>
      <c r="P226" s="122"/>
    </row>
    <row r="227" spans="1:16" ht="25.15" hidden="1" customHeight="1" x14ac:dyDescent="0.2">
      <c r="A227" s="32"/>
      <c r="B227" s="15" t="s">
        <v>4</v>
      </c>
      <c r="C227" s="34"/>
      <c r="D227" s="34" t="s">
        <v>265</v>
      </c>
      <c r="E227" s="34" t="s">
        <v>262</v>
      </c>
      <c r="F227" s="9" t="s">
        <v>269</v>
      </c>
      <c r="G227" s="9" t="s">
        <v>1</v>
      </c>
      <c r="H227" s="9"/>
      <c r="I227" s="34"/>
      <c r="J227" s="103"/>
      <c r="K227" s="103"/>
      <c r="L227" s="103"/>
      <c r="M227" s="103"/>
      <c r="N227" s="103"/>
      <c r="O227" s="103"/>
      <c r="P227" s="122"/>
    </row>
    <row r="228" spans="1:16" ht="25.15" customHeight="1" x14ac:dyDescent="0.2">
      <c r="A228" s="32"/>
      <c r="B228" s="102" t="s">
        <v>268</v>
      </c>
      <c r="C228" s="34"/>
      <c r="D228" s="34"/>
      <c r="E228" s="34"/>
      <c r="F228" s="9" t="s">
        <v>267</v>
      </c>
      <c r="G228" s="9"/>
      <c r="H228" s="9"/>
      <c r="I228" s="34"/>
      <c r="J228" s="103">
        <f>J229</f>
        <v>272</v>
      </c>
      <c r="K228" s="103"/>
      <c r="L228" s="103"/>
      <c r="M228" s="103"/>
      <c r="N228" s="103">
        <f t="shared" ref="N228:P230" si="19">N229</f>
        <v>284</v>
      </c>
      <c r="O228" s="103">
        <f t="shared" si="19"/>
        <v>337</v>
      </c>
      <c r="P228" s="122">
        <f t="shared" si="19"/>
        <v>348</v>
      </c>
    </row>
    <row r="229" spans="1:16" ht="25.5" x14ac:dyDescent="0.2">
      <c r="A229" s="32"/>
      <c r="B229" s="49" t="s">
        <v>266</v>
      </c>
      <c r="C229" s="34"/>
      <c r="D229" s="34" t="s">
        <v>265</v>
      </c>
      <c r="E229" s="34" t="s">
        <v>262</v>
      </c>
      <c r="F229" s="9" t="s">
        <v>263</v>
      </c>
      <c r="G229" s="9"/>
      <c r="H229" s="9"/>
      <c r="I229" s="34"/>
      <c r="J229" s="103">
        <f>J230</f>
        <v>272</v>
      </c>
      <c r="K229" s="103"/>
      <c r="L229" s="103">
        <f>L230</f>
        <v>172</v>
      </c>
      <c r="M229" s="103">
        <f>M230</f>
        <v>184</v>
      </c>
      <c r="N229" s="103">
        <f t="shared" si="19"/>
        <v>284</v>
      </c>
      <c r="O229" s="103">
        <f t="shared" si="19"/>
        <v>337</v>
      </c>
      <c r="P229" s="122">
        <f t="shared" si="19"/>
        <v>348</v>
      </c>
    </row>
    <row r="230" spans="1:16" ht="25.15" customHeight="1" x14ac:dyDescent="0.2">
      <c r="A230" s="32"/>
      <c r="B230" s="15" t="s">
        <v>4</v>
      </c>
      <c r="C230" s="34"/>
      <c r="D230" s="34" t="s">
        <v>265</v>
      </c>
      <c r="E230" s="34" t="s">
        <v>262</v>
      </c>
      <c r="F230" s="9" t="s">
        <v>263</v>
      </c>
      <c r="G230" s="9" t="s">
        <v>1</v>
      </c>
      <c r="H230" s="9"/>
      <c r="I230" s="9"/>
      <c r="J230" s="103">
        <f>J231</f>
        <v>272</v>
      </c>
      <c r="K230" s="103"/>
      <c r="L230" s="103">
        <v>172</v>
      </c>
      <c r="M230" s="103">
        <v>184</v>
      </c>
      <c r="N230" s="103">
        <f t="shared" si="19"/>
        <v>284</v>
      </c>
      <c r="O230" s="103">
        <f t="shared" si="19"/>
        <v>337</v>
      </c>
      <c r="P230" s="122">
        <f t="shared" si="19"/>
        <v>348</v>
      </c>
    </row>
    <row r="231" spans="1:16" ht="16.899999999999999" customHeight="1" x14ac:dyDescent="0.2">
      <c r="A231" s="32"/>
      <c r="B231" s="86" t="s">
        <v>264</v>
      </c>
      <c r="C231" s="34"/>
      <c r="D231" s="34"/>
      <c r="E231" s="34"/>
      <c r="F231" s="9" t="s">
        <v>263</v>
      </c>
      <c r="G231" s="9" t="s">
        <v>1</v>
      </c>
      <c r="H231" s="9" t="s">
        <v>507</v>
      </c>
      <c r="I231" s="9" t="s">
        <v>507</v>
      </c>
      <c r="J231" s="103">
        <v>272</v>
      </c>
      <c r="K231" s="103"/>
      <c r="L231" s="103">
        <v>172</v>
      </c>
      <c r="M231" s="103">
        <v>184</v>
      </c>
      <c r="N231" s="103">
        <v>284</v>
      </c>
      <c r="O231" s="103">
        <v>337</v>
      </c>
      <c r="P231" s="122">
        <v>348</v>
      </c>
    </row>
    <row r="232" spans="1:16" ht="55.5" hidden="1" customHeight="1" x14ac:dyDescent="0.2">
      <c r="A232" s="91">
        <v>4</v>
      </c>
      <c r="B232" s="52" t="s">
        <v>253</v>
      </c>
      <c r="C232" s="34"/>
      <c r="D232" s="34" t="s">
        <v>246</v>
      </c>
      <c r="E232" s="34" t="s">
        <v>85</v>
      </c>
      <c r="F232" s="34" t="s">
        <v>252</v>
      </c>
      <c r="G232" s="131"/>
      <c r="H232" s="131"/>
      <c r="I232" s="34"/>
      <c r="J232" s="51">
        <f>J233</f>
        <v>6205</v>
      </c>
      <c r="K232" s="51"/>
      <c r="L232" s="51">
        <f>L233</f>
        <v>6305</v>
      </c>
      <c r="M232" s="51">
        <f>M233</f>
        <v>6960</v>
      </c>
      <c r="N232" s="51">
        <f>N233</f>
        <v>6960</v>
      </c>
      <c r="O232" s="51">
        <f>O233</f>
        <v>6915</v>
      </c>
      <c r="P232" s="50">
        <f>P233</f>
        <v>6858</v>
      </c>
    </row>
    <row r="233" spans="1:16" ht="51" x14ac:dyDescent="0.2">
      <c r="A233" s="32"/>
      <c r="B233" s="157" t="s">
        <v>261</v>
      </c>
      <c r="C233" s="9"/>
      <c r="D233" s="9" t="s">
        <v>246</v>
      </c>
      <c r="E233" s="9" t="s">
        <v>85</v>
      </c>
      <c r="F233" s="9" t="s">
        <v>260</v>
      </c>
      <c r="G233" s="9"/>
      <c r="H233" s="9"/>
      <c r="I233" s="9"/>
      <c r="J233" s="93">
        <f>J235</f>
        <v>6205</v>
      </c>
      <c r="K233" s="93"/>
      <c r="L233" s="93">
        <f>L235</f>
        <v>6305</v>
      </c>
      <c r="M233" s="93">
        <f>M235</f>
        <v>6960</v>
      </c>
      <c r="N233" s="93">
        <f>N235</f>
        <v>6960</v>
      </c>
      <c r="O233" s="93">
        <f>O235</f>
        <v>6915</v>
      </c>
      <c r="P233" s="122">
        <f>P235</f>
        <v>6858</v>
      </c>
    </row>
    <row r="234" spans="1:16" ht="25.5" x14ac:dyDescent="0.2">
      <c r="A234" s="32"/>
      <c r="B234" s="102" t="s">
        <v>259</v>
      </c>
      <c r="C234" s="9"/>
      <c r="D234" s="9"/>
      <c r="E234" s="9"/>
      <c r="F234" s="9" t="s">
        <v>258</v>
      </c>
      <c r="G234" s="9"/>
      <c r="H234" s="9"/>
      <c r="I234" s="9"/>
      <c r="J234" s="93">
        <f>J235</f>
        <v>6205</v>
      </c>
      <c r="K234" s="93"/>
      <c r="L234" s="93"/>
      <c r="M234" s="93"/>
      <c r="N234" s="93">
        <f>N235</f>
        <v>6960</v>
      </c>
      <c r="O234" s="93">
        <f>O235</f>
        <v>6915</v>
      </c>
      <c r="P234" s="122">
        <f>P235</f>
        <v>6858</v>
      </c>
    </row>
    <row r="235" spans="1:16" ht="25.5" x14ac:dyDescent="0.2">
      <c r="A235" s="32"/>
      <c r="B235" s="49" t="s">
        <v>257</v>
      </c>
      <c r="C235" s="9"/>
      <c r="D235" s="9" t="s">
        <v>246</v>
      </c>
      <c r="E235" s="9" t="s">
        <v>85</v>
      </c>
      <c r="F235" s="9" t="s">
        <v>254</v>
      </c>
      <c r="G235" s="9"/>
      <c r="H235" s="9"/>
      <c r="I235" s="9"/>
      <c r="J235" s="93">
        <f>J236+J238+J240</f>
        <v>6205</v>
      </c>
      <c r="K235" s="93"/>
      <c r="L235" s="93">
        <f>L236+L238+L240</f>
        <v>6305</v>
      </c>
      <c r="M235" s="93">
        <f>M236+M238+M240</f>
        <v>6960</v>
      </c>
      <c r="N235" s="93">
        <f>N236+N238+N240</f>
        <v>6960</v>
      </c>
      <c r="O235" s="93">
        <f>O236+O238+O240</f>
        <v>6915</v>
      </c>
      <c r="P235" s="122">
        <f>P236+P238+P240</f>
        <v>6858</v>
      </c>
    </row>
    <row r="236" spans="1:16" x14ac:dyDescent="0.2">
      <c r="A236" s="32"/>
      <c r="B236" s="16" t="s">
        <v>256</v>
      </c>
      <c r="C236" s="9"/>
      <c r="D236" s="9" t="s">
        <v>246</v>
      </c>
      <c r="E236" s="9" t="s">
        <v>85</v>
      </c>
      <c r="F236" s="9" t="s">
        <v>254</v>
      </c>
      <c r="G236" s="9" t="s">
        <v>255</v>
      </c>
      <c r="H236" s="9"/>
      <c r="I236" s="9"/>
      <c r="J236" s="93">
        <f>J237</f>
        <v>4156.915</v>
      </c>
      <c r="K236" s="166"/>
      <c r="L236" s="93">
        <v>5305.1139999999996</v>
      </c>
      <c r="M236" s="93">
        <v>6631.482</v>
      </c>
      <c r="N236" s="93">
        <f>N237</f>
        <v>4510.8630000000003</v>
      </c>
      <c r="O236" s="93">
        <f>O237</f>
        <v>4781.5150000000003</v>
      </c>
      <c r="P236" s="122">
        <v>5068.4070000000002</v>
      </c>
    </row>
    <row r="237" spans="1:16" x14ac:dyDescent="0.2">
      <c r="A237" s="32"/>
      <c r="B237" s="16" t="s">
        <v>87</v>
      </c>
      <c r="C237" s="9"/>
      <c r="D237" s="9"/>
      <c r="E237" s="9"/>
      <c r="F237" s="9" t="s">
        <v>254</v>
      </c>
      <c r="G237" s="9" t="s">
        <v>255</v>
      </c>
      <c r="H237" s="9" t="s">
        <v>454</v>
      </c>
      <c r="I237" s="9" t="s">
        <v>457</v>
      </c>
      <c r="J237" s="93">
        <v>4156.915</v>
      </c>
      <c r="K237" s="166"/>
      <c r="L237" s="93"/>
      <c r="M237" s="93"/>
      <c r="N237" s="93">
        <v>4510.8630000000003</v>
      </c>
      <c r="O237" s="93">
        <f>4781.515</f>
        <v>4781.5150000000003</v>
      </c>
      <c r="P237" s="122">
        <v>5375.0079999999998</v>
      </c>
    </row>
    <row r="238" spans="1:16" ht="25.15" customHeight="1" x14ac:dyDescent="0.2">
      <c r="A238" s="32"/>
      <c r="B238" s="15" t="s">
        <v>4</v>
      </c>
      <c r="C238" s="9"/>
      <c r="D238" s="9" t="s">
        <v>246</v>
      </c>
      <c r="E238" s="9" t="s">
        <v>85</v>
      </c>
      <c r="F238" s="9" t="s">
        <v>254</v>
      </c>
      <c r="G238" s="9" t="s">
        <v>1</v>
      </c>
      <c r="H238" s="9"/>
      <c r="I238" s="9"/>
      <c r="J238" s="93">
        <f>J239</f>
        <v>2047.085</v>
      </c>
      <c r="K238" s="93"/>
      <c r="L238" s="93">
        <f>999.886-0.886</f>
        <v>999</v>
      </c>
      <c r="M238" s="93">
        <v>328</v>
      </c>
      <c r="N238" s="93">
        <f>N239</f>
        <v>2448.424</v>
      </c>
      <c r="O238" s="93">
        <f>O239</f>
        <v>2132.4850000000001</v>
      </c>
      <c r="P238" s="122">
        <f>P239</f>
        <v>1788.5930000000001</v>
      </c>
    </row>
    <row r="239" spans="1:16" x14ac:dyDescent="0.2">
      <c r="A239" s="32"/>
      <c r="B239" s="16" t="s">
        <v>87</v>
      </c>
      <c r="C239" s="9"/>
      <c r="D239" s="9"/>
      <c r="E239" s="9"/>
      <c r="F239" s="9" t="s">
        <v>254</v>
      </c>
      <c r="G239" s="9" t="s">
        <v>1</v>
      </c>
      <c r="H239" s="9" t="s">
        <v>454</v>
      </c>
      <c r="I239" s="9" t="s">
        <v>457</v>
      </c>
      <c r="J239" s="93">
        <v>2047.085</v>
      </c>
      <c r="K239" s="93"/>
      <c r="L239" s="93"/>
      <c r="M239" s="93"/>
      <c r="N239" s="93">
        <v>2448.424</v>
      </c>
      <c r="O239" s="93">
        <v>2132.4850000000001</v>
      </c>
      <c r="P239" s="122">
        <v>1788.5930000000001</v>
      </c>
    </row>
    <row r="240" spans="1:16" x14ac:dyDescent="0.2">
      <c r="A240" s="32"/>
      <c r="B240" s="16" t="s">
        <v>94</v>
      </c>
      <c r="C240" s="9"/>
      <c r="D240" s="9" t="s">
        <v>246</v>
      </c>
      <c r="E240" s="9" t="s">
        <v>85</v>
      </c>
      <c r="F240" s="9" t="s">
        <v>254</v>
      </c>
      <c r="G240" s="9" t="s">
        <v>91</v>
      </c>
      <c r="H240" s="9"/>
      <c r="I240" s="9"/>
      <c r="J240" s="103">
        <f>J241</f>
        <v>1</v>
      </c>
      <c r="K240" s="103"/>
      <c r="L240" s="103">
        <v>0.88600000000000001</v>
      </c>
      <c r="M240" s="103">
        <v>0.51800000000000002</v>
      </c>
      <c r="N240" s="103">
        <f>N241</f>
        <v>0.71299999999999997</v>
      </c>
      <c r="O240" s="103">
        <f>O241</f>
        <v>1</v>
      </c>
      <c r="P240" s="122">
        <f>P241</f>
        <v>1</v>
      </c>
    </row>
    <row r="241" spans="1:24" x14ac:dyDescent="0.2">
      <c r="A241" s="32"/>
      <c r="B241" s="16" t="s">
        <v>87</v>
      </c>
      <c r="C241" s="9"/>
      <c r="D241" s="9"/>
      <c r="E241" s="9"/>
      <c r="F241" s="9" t="s">
        <v>254</v>
      </c>
      <c r="G241" s="9" t="s">
        <v>91</v>
      </c>
      <c r="H241" s="9" t="s">
        <v>454</v>
      </c>
      <c r="I241" s="9" t="s">
        <v>457</v>
      </c>
      <c r="J241" s="103">
        <v>1</v>
      </c>
      <c r="K241" s="103"/>
      <c r="L241" s="103">
        <f>L236+L238+L240</f>
        <v>6305</v>
      </c>
      <c r="M241" s="103">
        <f>M236+M238+M240</f>
        <v>6960</v>
      </c>
      <c r="N241" s="103">
        <v>0.71299999999999997</v>
      </c>
      <c r="O241" s="103">
        <v>1</v>
      </c>
      <c r="P241" s="122">
        <v>1</v>
      </c>
    </row>
    <row r="242" spans="1:24" ht="39.6" hidden="1" customHeight="1" x14ac:dyDescent="0.2">
      <c r="A242" s="91">
        <v>5</v>
      </c>
      <c r="B242" s="52" t="s">
        <v>253</v>
      </c>
      <c r="C242" s="34"/>
      <c r="D242" s="34" t="s">
        <v>246</v>
      </c>
      <c r="E242" s="34" t="s">
        <v>242</v>
      </c>
      <c r="F242" s="9" t="s">
        <v>252</v>
      </c>
      <c r="G242" s="131"/>
      <c r="H242" s="131"/>
      <c r="I242" s="34"/>
      <c r="J242" s="51">
        <f>J243</f>
        <v>1278.5</v>
      </c>
      <c r="K242" s="51"/>
      <c r="L242" s="51">
        <f>L243</f>
        <v>1278.5</v>
      </c>
      <c r="M242" s="51">
        <f>M243</f>
        <v>1238.5</v>
      </c>
      <c r="N242" s="51">
        <f>N243</f>
        <v>1238.5</v>
      </c>
      <c r="O242" s="51">
        <f>O243</f>
        <v>1348</v>
      </c>
      <c r="P242" s="50">
        <f>P243</f>
        <v>1394</v>
      </c>
    </row>
    <row r="243" spans="1:24" ht="25.5" x14ac:dyDescent="0.2">
      <c r="A243" s="32"/>
      <c r="B243" s="157" t="s">
        <v>860</v>
      </c>
      <c r="C243" s="9"/>
      <c r="D243" s="9" t="s">
        <v>246</v>
      </c>
      <c r="E243" s="9" t="s">
        <v>242</v>
      </c>
      <c r="F243" s="9" t="s">
        <v>251</v>
      </c>
      <c r="G243" s="9"/>
      <c r="H243" s="9"/>
      <c r="I243" s="9"/>
      <c r="J243" s="93">
        <f>J245</f>
        <v>1278.5</v>
      </c>
      <c r="K243" s="93"/>
      <c r="L243" s="93">
        <f>L245</f>
        <v>1278.5</v>
      </c>
      <c r="M243" s="93">
        <f>M245</f>
        <v>1238.5</v>
      </c>
      <c r="N243" s="93">
        <f>N245</f>
        <v>1238.5</v>
      </c>
      <c r="O243" s="93">
        <f>O245</f>
        <v>1348</v>
      </c>
      <c r="P243" s="122">
        <f>P245</f>
        <v>1394</v>
      </c>
    </row>
    <row r="244" spans="1:24" ht="25.5" x14ac:dyDescent="0.2">
      <c r="A244" s="32"/>
      <c r="B244" s="102" t="s">
        <v>250</v>
      </c>
      <c r="C244" s="9"/>
      <c r="D244" s="9"/>
      <c r="E244" s="9"/>
      <c r="F244" s="9" t="s">
        <v>249</v>
      </c>
      <c r="G244" s="9"/>
      <c r="H244" s="9"/>
      <c r="I244" s="9"/>
      <c r="J244" s="93">
        <f>J245</f>
        <v>1278.5</v>
      </c>
      <c r="K244" s="93"/>
      <c r="L244" s="93"/>
      <c r="M244" s="93"/>
      <c r="N244" s="93">
        <f t="shared" ref="N244:P245" si="20">N245</f>
        <v>1238.5</v>
      </c>
      <c r="O244" s="93">
        <f t="shared" si="20"/>
        <v>1348</v>
      </c>
      <c r="P244" s="122">
        <f t="shared" si="20"/>
        <v>1394</v>
      </c>
    </row>
    <row r="245" spans="1:24" x14ac:dyDescent="0.2">
      <c r="A245" s="32"/>
      <c r="B245" s="49" t="s">
        <v>248</v>
      </c>
      <c r="C245" s="9"/>
      <c r="D245" s="9" t="s">
        <v>246</v>
      </c>
      <c r="E245" s="9" t="s">
        <v>242</v>
      </c>
      <c r="F245" s="9" t="s">
        <v>243</v>
      </c>
      <c r="G245" s="9"/>
      <c r="H245" s="9"/>
      <c r="I245" s="9"/>
      <c r="J245" s="93">
        <f>J246</f>
        <v>1278.5</v>
      </c>
      <c r="K245" s="93"/>
      <c r="L245" s="93">
        <f>L246</f>
        <v>1278.5</v>
      </c>
      <c r="M245" s="93">
        <f>M246</f>
        <v>1238.5</v>
      </c>
      <c r="N245" s="93">
        <f t="shared" si="20"/>
        <v>1238.5</v>
      </c>
      <c r="O245" s="93">
        <f t="shared" si="20"/>
        <v>1348</v>
      </c>
      <c r="P245" s="122">
        <f t="shared" si="20"/>
        <v>1394</v>
      </c>
    </row>
    <row r="246" spans="1:24" ht="25.15" customHeight="1" x14ac:dyDescent="0.2">
      <c r="A246" s="32"/>
      <c r="B246" s="15" t="s">
        <v>4</v>
      </c>
      <c r="C246" s="9"/>
      <c r="D246" s="9" t="s">
        <v>246</v>
      </c>
      <c r="E246" s="9" t="s">
        <v>242</v>
      </c>
      <c r="F246" s="9" t="s">
        <v>243</v>
      </c>
      <c r="G246" s="9" t="s">
        <v>1</v>
      </c>
      <c r="H246" s="9"/>
      <c r="I246" s="9"/>
      <c r="J246" s="93">
        <f>J248</f>
        <v>1278.5</v>
      </c>
      <c r="K246" s="93"/>
      <c r="L246" s="93">
        <v>1278.5</v>
      </c>
      <c r="M246" s="93">
        <v>1238.5</v>
      </c>
      <c r="N246" s="93">
        <f>N248</f>
        <v>1238.5</v>
      </c>
      <c r="O246" s="93">
        <f>O248</f>
        <v>1348</v>
      </c>
      <c r="P246" s="122">
        <f>P248</f>
        <v>1394</v>
      </c>
    </row>
    <row r="247" spans="1:24" s="162" customFormat="1" ht="51" hidden="1" x14ac:dyDescent="0.25">
      <c r="A247" s="165"/>
      <c r="B247" s="164" t="s">
        <v>247</v>
      </c>
      <c r="C247" s="33"/>
      <c r="D247" s="33" t="s">
        <v>246</v>
      </c>
      <c r="E247" s="9" t="s">
        <v>242</v>
      </c>
      <c r="F247" s="33" t="s">
        <v>245</v>
      </c>
      <c r="G247" s="31"/>
      <c r="H247" s="31"/>
      <c r="I247" s="9" t="s">
        <v>242</v>
      </c>
      <c r="J247" s="103"/>
      <c r="K247" s="103"/>
      <c r="L247" s="103"/>
      <c r="M247" s="103"/>
      <c r="N247" s="103"/>
      <c r="O247" s="103"/>
      <c r="P247" s="122"/>
      <c r="Q247" s="163"/>
      <c r="R247" s="163"/>
      <c r="S247" s="163"/>
      <c r="T247" s="163"/>
      <c r="U247" s="163"/>
      <c r="V247" s="163"/>
      <c r="W247" s="163"/>
      <c r="X247" s="163"/>
    </row>
    <row r="248" spans="1:24" s="162" customFormat="1" ht="15.75" x14ac:dyDescent="0.25">
      <c r="A248" s="165"/>
      <c r="B248" s="164" t="s">
        <v>244</v>
      </c>
      <c r="C248" s="33"/>
      <c r="D248" s="33"/>
      <c r="E248" s="9"/>
      <c r="F248" s="9" t="s">
        <v>243</v>
      </c>
      <c r="G248" s="9" t="s">
        <v>1</v>
      </c>
      <c r="H248" s="9" t="s">
        <v>454</v>
      </c>
      <c r="I248" s="9" t="s">
        <v>453</v>
      </c>
      <c r="J248" s="93">
        <v>1278.5</v>
      </c>
      <c r="K248" s="93"/>
      <c r="L248" s="93">
        <v>1278.5</v>
      </c>
      <c r="M248" s="93">
        <v>1238.5</v>
      </c>
      <c r="N248" s="93">
        <v>1238.5</v>
      </c>
      <c r="O248" s="93">
        <v>1348</v>
      </c>
      <c r="P248" s="122">
        <v>1394</v>
      </c>
      <c r="Q248" s="163"/>
      <c r="R248" s="163"/>
      <c r="S248" s="163"/>
      <c r="T248" s="163"/>
      <c r="U248" s="163"/>
      <c r="V248" s="163"/>
      <c r="W248" s="163"/>
      <c r="X248" s="163"/>
    </row>
    <row r="249" spans="1:24" ht="39.6" customHeight="1" x14ac:dyDescent="0.2">
      <c r="A249" s="91">
        <v>4</v>
      </c>
      <c r="B249" s="52" t="s">
        <v>241</v>
      </c>
      <c r="C249" s="34"/>
      <c r="D249" s="34" t="s">
        <v>168</v>
      </c>
      <c r="E249" s="34" t="s">
        <v>166</v>
      </c>
      <c r="F249" s="34" t="s">
        <v>240</v>
      </c>
      <c r="G249" s="131"/>
      <c r="H249" s="131"/>
      <c r="I249" s="34"/>
      <c r="J249" s="51">
        <f>J250+J263</f>
        <v>1182</v>
      </c>
      <c r="K249" s="51"/>
      <c r="L249" s="51">
        <f>L250+L263</f>
        <v>1182</v>
      </c>
      <c r="M249" s="51">
        <f>M250+M263</f>
        <v>1022</v>
      </c>
      <c r="N249" s="51">
        <f>N250+N263</f>
        <v>1179</v>
      </c>
      <c r="O249" s="51">
        <f>O250+O263</f>
        <v>676</v>
      </c>
      <c r="P249" s="50">
        <f>P250+P263</f>
        <v>836</v>
      </c>
    </row>
    <row r="250" spans="1:24" ht="63.75" x14ac:dyDescent="0.2">
      <c r="A250" s="32"/>
      <c r="B250" s="157" t="s">
        <v>239</v>
      </c>
      <c r="C250" s="9"/>
      <c r="D250" s="9" t="s">
        <v>168</v>
      </c>
      <c r="E250" s="9" t="s">
        <v>166</v>
      </c>
      <c r="F250" s="9" t="s">
        <v>238</v>
      </c>
      <c r="G250" s="88"/>
      <c r="H250" s="88"/>
      <c r="I250" s="9"/>
      <c r="J250" s="7">
        <f>J251</f>
        <v>496</v>
      </c>
      <c r="K250" s="7"/>
      <c r="L250" s="7">
        <f>L252+L260</f>
        <v>496</v>
      </c>
      <c r="M250" s="7">
        <f>M252+M260</f>
        <v>336</v>
      </c>
      <c r="N250" s="7">
        <f>N251+N255</f>
        <v>473</v>
      </c>
      <c r="O250" s="7">
        <f>O251+O255</f>
        <v>556</v>
      </c>
      <c r="P250" s="429">
        <f>P251+P255</f>
        <v>606</v>
      </c>
    </row>
    <row r="251" spans="1:24" ht="38.25" hidden="1" x14ac:dyDescent="0.2">
      <c r="A251" s="32"/>
      <c r="B251" s="102" t="s">
        <v>236</v>
      </c>
      <c r="C251" s="9"/>
      <c r="D251" s="9"/>
      <c r="E251" s="9"/>
      <c r="F251" s="9" t="s">
        <v>235</v>
      </c>
      <c r="G251" s="88"/>
      <c r="H251" s="88"/>
      <c r="I251" s="9"/>
      <c r="J251" s="7">
        <f>J252+J260</f>
        <v>496</v>
      </c>
      <c r="K251" s="7"/>
      <c r="L251" s="7"/>
      <c r="M251" s="7"/>
      <c r="N251" s="7">
        <f t="shared" ref="N251:P253" si="21">N252</f>
        <v>0</v>
      </c>
      <c r="O251" s="7">
        <f t="shared" si="21"/>
        <v>0</v>
      </c>
      <c r="P251" s="429">
        <f t="shared" si="21"/>
        <v>0</v>
      </c>
    </row>
    <row r="252" spans="1:24" ht="25.5" hidden="1" x14ac:dyDescent="0.2">
      <c r="A252" s="32"/>
      <c r="B252" s="49" t="s">
        <v>237</v>
      </c>
      <c r="C252" s="9"/>
      <c r="D252" s="9" t="s">
        <v>168</v>
      </c>
      <c r="E252" s="9" t="s">
        <v>166</v>
      </c>
      <c r="F252" s="9" t="s">
        <v>233</v>
      </c>
      <c r="G252" s="88"/>
      <c r="H252" s="88"/>
      <c r="I252" s="9"/>
      <c r="J252" s="7">
        <f>J253</f>
        <v>296</v>
      </c>
      <c r="K252" s="7"/>
      <c r="L252" s="7">
        <f>L253</f>
        <v>296</v>
      </c>
      <c r="M252" s="7">
        <f>M253</f>
        <v>136</v>
      </c>
      <c r="N252" s="7">
        <f t="shared" si="21"/>
        <v>0</v>
      </c>
      <c r="O252" s="7">
        <f t="shared" si="21"/>
        <v>0</v>
      </c>
      <c r="P252" s="429">
        <f t="shared" si="21"/>
        <v>0</v>
      </c>
    </row>
    <row r="253" spans="1:24" ht="25.15" hidden="1" customHeight="1" x14ac:dyDescent="0.2">
      <c r="A253" s="32"/>
      <c r="B253" s="15" t="s">
        <v>4</v>
      </c>
      <c r="C253" s="9"/>
      <c r="D253" s="9" t="s">
        <v>168</v>
      </c>
      <c r="E253" s="9" t="s">
        <v>166</v>
      </c>
      <c r="F253" s="9" t="s">
        <v>233</v>
      </c>
      <c r="G253" s="88">
        <v>240</v>
      </c>
      <c r="H253" s="88"/>
      <c r="I253" s="9"/>
      <c r="J253" s="7">
        <f>J254</f>
        <v>296</v>
      </c>
      <c r="K253" s="7"/>
      <c r="L253" s="7">
        <v>296</v>
      </c>
      <c r="M253" s="7">
        <v>136</v>
      </c>
      <c r="N253" s="7">
        <f t="shared" si="21"/>
        <v>0</v>
      </c>
      <c r="O253" s="7">
        <f t="shared" si="21"/>
        <v>0</v>
      </c>
      <c r="P253" s="429">
        <f t="shared" si="21"/>
        <v>0</v>
      </c>
    </row>
    <row r="254" spans="1:24" ht="25.5" hidden="1" x14ac:dyDescent="0.2">
      <c r="A254" s="32"/>
      <c r="B254" s="82" t="s">
        <v>221</v>
      </c>
      <c r="C254" s="9"/>
      <c r="D254" s="9"/>
      <c r="E254" s="9"/>
      <c r="F254" s="9" t="s">
        <v>233</v>
      </c>
      <c r="G254" s="88">
        <v>240</v>
      </c>
      <c r="H254" s="88"/>
      <c r="I254" s="9" t="s">
        <v>166</v>
      </c>
      <c r="J254" s="7">
        <v>296</v>
      </c>
      <c r="K254" s="7"/>
      <c r="L254" s="7">
        <v>296</v>
      </c>
      <c r="M254" s="7">
        <v>136</v>
      </c>
      <c r="N254" s="7"/>
      <c r="O254" s="7"/>
      <c r="P254" s="429"/>
    </row>
    <row r="255" spans="1:24" ht="38.25" x14ac:dyDescent="0.2">
      <c r="A255" s="32"/>
      <c r="B255" s="102" t="s">
        <v>236</v>
      </c>
      <c r="C255" s="9"/>
      <c r="D255" s="9"/>
      <c r="E255" s="9"/>
      <c r="F255" s="9" t="s">
        <v>235</v>
      </c>
      <c r="G255" s="88"/>
      <c r="H255" s="88"/>
      <c r="I255" s="9"/>
      <c r="J255" s="7">
        <f>J260</f>
        <v>200</v>
      </c>
      <c r="K255" s="7"/>
      <c r="L255" s="7"/>
      <c r="M255" s="7"/>
      <c r="N255" s="7">
        <f>N260+N256</f>
        <v>473</v>
      </c>
      <c r="O255" s="7">
        <f>O260+O256</f>
        <v>556</v>
      </c>
      <c r="P255" s="429">
        <f>P260+P256</f>
        <v>606</v>
      </c>
    </row>
    <row r="256" spans="1:24" ht="25.5" x14ac:dyDescent="0.2">
      <c r="A256" s="32"/>
      <c r="B256" s="114" t="s">
        <v>234</v>
      </c>
      <c r="C256" s="9"/>
      <c r="D256" s="9"/>
      <c r="E256" s="9"/>
      <c r="F256" s="9" t="s">
        <v>233</v>
      </c>
      <c r="G256" s="88"/>
      <c r="H256" s="88"/>
      <c r="I256" s="9"/>
      <c r="J256" s="7"/>
      <c r="K256" s="7"/>
      <c r="L256" s="7"/>
      <c r="M256" s="7"/>
      <c r="N256" s="7">
        <f t="shared" ref="N256:P257" si="22">N257</f>
        <v>240</v>
      </c>
      <c r="O256" s="7">
        <f t="shared" si="22"/>
        <v>286</v>
      </c>
      <c r="P256" s="429">
        <f t="shared" si="22"/>
        <v>376</v>
      </c>
    </row>
    <row r="257" spans="1:24" ht="25.5" x14ac:dyDescent="0.2">
      <c r="A257" s="32"/>
      <c r="B257" s="15" t="s">
        <v>4</v>
      </c>
      <c r="C257" s="9"/>
      <c r="D257" s="9"/>
      <c r="E257" s="9"/>
      <c r="F257" s="9" t="s">
        <v>233</v>
      </c>
      <c r="G257" s="88">
        <v>240</v>
      </c>
      <c r="H257" s="88"/>
      <c r="I257" s="9"/>
      <c r="J257" s="7"/>
      <c r="K257" s="7"/>
      <c r="L257" s="7"/>
      <c r="M257" s="7"/>
      <c r="N257" s="7">
        <f t="shared" si="22"/>
        <v>240</v>
      </c>
      <c r="O257" s="7">
        <f t="shared" si="22"/>
        <v>286</v>
      </c>
      <c r="P257" s="429">
        <f t="shared" si="22"/>
        <v>376</v>
      </c>
    </row>
    <row r="258" spans="1:24" ht="25.5" x14ac:dyDescent="0.2">
      <c r="A258" s="32"/>
      <c r="B258" s="95" t="s">
        <v>221</v>
      </c>
      <c r="C258" s="9"/>
      <c r="D258" s="9"/>
      <c r="E258" s="9"/>
      <c r="F258" s="9" t="s">
        <v>233</v>
      </c>
      <c r="G258" s="88">
        <v>240</v>
      </c>
      <c r="H258" s="9" t="s">
        <v>496</v>
      </c>
      <c r="I258" s="9" t="s">
        <v>540</v>
      </c>
      <c r="J258" s="7"/>
      <c r="K258" s="7"/>
      <c r="L258" s="7"/>
      <c r="M258" s="7"/>
      <c r="N258" s="7">
        <v>240</v>
      </c>
      <c r="O258" s="7">
        <v>286</v>
      </c>
      <c r="P258" s="429">
        <v>376</v>
      </c>
    </row>
    <row r="259" spans="1:24" x14ac:dyDescent="0.2">
      <c r="A259" s="32"/>
      <c r="B259" s="102" t="s">
        <v>232</v>
      </c>
      <c r="C259" s="9"/>
      <c r="D259" s="9"/>
      <c r="E259" s="9"/>
      <c r="F259" s="9" t="s">
        <v>231</v>
      </c>
      <c r="G259" s="88"/>
      <c r="H259" s="88"/>
      <c r="I259" s="9"/>
      <c r="J259" s="7"/>
      <c r="K259" s="7"/>
      <c r="L259" s="7"/>
      <c r="M259" s="7"/>
      <c r="N259" s="7">
        <f t="shared" ref="N259:P261" si="23">N260</f>
        <v>233</v>
      </c>
      <c r="O259" s="7">
        <f t="shared" si="23"/>
        <v>270</v>
      </c>
      <c r="P259" s="429">
        <f t="shared" si="23"/>
        <v>230</v>
      </c>
    </row>
    <row r="260" spans="1:24" x14ac:dyDescent="0.2">
      <c r="A260" s="32"/>
      <c r="B260" s="114" t="s">
        <v>230</v>
      </c>
      <c r="C260" s="9"/>
      <c r="D260" s="9" t="s">
        <v>168</v>
      </c>
      <c r="E260" s="9" t="s">
        <v>166</v>
      </c>
      <c r="F260" s="9" t="s">
        <v>229</v>
      </c>
      <c r="G260" s="88"/>
      <c r="H260" s="88"/>
      <c r="I260" s="9"/>
      <c r="J260" s="7">
        <f>J261</f>
        <v>200</v>
      </c>
      <c r="K260" s="7"/>
      <c r="L260" s="7">
        <f>L261</f>
        <v>200</v>
      </c>
      <c r="M260" s="7">
        <f>M261</f>
        <v>200</v>
      </c>
      <c r="N260" s="7">
        <f t="shared" si="23"/>
        <v>233</v>
      </c>
      <c r="O260" s="7">
        <f t="shared" si="23"/>
        <v>270</v>
      </c>
      <c r="P260" s="429">
        <f t="shared" si="23"/>
        <v>230</v>
      </c>
    </row>
    <row r="261" spans="1:24" ht="25.15" customHeight="1" x14ac:dyDescent="0.2">
      <c r="A261" s="32"/>
      <c r="B261" s="15" t="s">
        <v>4</v>
      </c>
      <c r="C261" s="9"/>
      <c r="D261" s="9" t="s">
        <v>168</v>
      </c>
      <c r="E261" s="9" t="s">
        <v>166</v>
      </c>
      <c r="F261" s="9" t="s">
        <v>229</v>
      </c>
      <c r="G261" s="88">
        <v>240</v>
      </c>
      <c r="H261" s="88"/>
      <c r="I261" s="9"/>
      <c r="J261" s="7">
        <f>J262</f>
        <v>200</v>
      </c>
      <c r="K261" s="7"/>
      <c r="L261" s="7">
        <v>200</v>
      </c>
      <c r="M261" s="7">
        <v>200</v>
      </c>
      <c r="N261" s="7">
        <f t="shared" si="23"/>
        <v>233</v>
      </c>
      <c r="O261" s="7">
        <f t="shared" si="23"/>
        <v>270</v>
      </c>
      <c r="P261" s="429">
        <f t="shared" si="23"/>
        <v>230</v>
      </c>
    </row>
    <row r="262" spans="1:24" ht="25.5" x14ac:dyDescent="0.2">
      <c r="A262" s="32"/>
      <c r="B262" s="95" t="s">
        <v>221</v>
      </c>
      <c r="C262" s="9"/>
      <c r="D262" s="9"/>
      <c r="E262" s="9"/>
      <c r="F262" s="9" t="s">
        <v>229</v>
      </c>
      <c r="G262" s="88">
        <v>240</v>
      </c>
      <c r="H262" s="9" t="s">
        <v>496</v>
      </c>
      <c r="I262" s="9" t="s">
        <v>540</v>
      </c>
      <c r="J262" s="7">
        <v>200</v>
      </c>
      <c r="K262" s="7"/>
      <c r="L262" s="7">
        <v>200</v>
      </c>
      <c r="M262" s="7">
        <v>200</v>
      </c>
      <c r="N262" s="7">
        <v>233</v>
      </c>
      <c r="O262" s="7">
        <v>270</v>
      </c>
      <c r="P262" s="429">
        <v>230</v>
      </c>
    </row>
    <row r="263" spans="1:24" ht="63.75" x14ac:dyDescent="0.2">
      <c r="A263" s="32"/>
      <c r="B263" s="157" t="s">
        <v>228</v>
      </c>
      <c r="C263" s="34"/>
      <c r="D263" s="9" t="s">
        <v>168</v>
      </c>
      <c r="E263" s="9" t="s">
        <v>166</v>
      </c>
      <c r="F263" s="9" t="s">
        <v>227</v>
      </c>
      <c r="G263" s="9"/>
      <c r="H263" s="9"/>
      <c r="I263" s="9"/>
      <c r="J263" s="7">
        <f>J265</f>
        <v>686</v>
      </c>
      <c r="K263" s="7"/>
      <c r="L263" s="7">
        <f>L265</f>
        <v>686</v>
      </c>
      <c r="M263" s="7">
        <f>M265</f>
        <v>686</v>
      </c>
      <c r="N263" s="7">
        <f t="shared" ref="N263:P264" si="24">N264</f>
        <v>706</v>
      </c>
      <c r="O263" s="7">
        <f t="shared" si="24"/>
        <v>120</v>
      </c>
      <c r="P263" s="429">
        <f t="shared" si="24"/>
        <v>230</v>
      </c>
    </row>
    <row r="264" spans="1:24" ht="51" x14ac:dyDescent="0.2">
      <c r="A264" s="32"/>
      <c r="B264" s="102" t="s">
        <v>226</v>
      </c>
      <c r="C264" s="34"/>
      <c r="D264" s="9"/>
      <c r="E264" s="9"/>
      <c r="F264" s="9" t="s">
        <v>225</v>
      </c>
      <c r="G264" s="9"/>
      <c r="H264" s="9"/>
      <c r="I264" s="9"/>
      <c r="J264" s="7">
        <f>J263</f>
        <v>686</v>
      </c>
      <c r="K264" s="7"/>
      <c r="L264" s="7"/>
      <c r="M264" s="7"/>
      <c r="N264" s="7">
        <f t="shared" si="24"/>
        <v>706</v>
      </c>
      <c r="O264" s="7">
        <f t="shared" si="24"/>
        <v>120</v>
      </c>
      <c r="P264" s="429">
        <f t="shared" si="24"/>
        <v>230</v>
      </c>
    </row>
    <row r="265" spans="1:24" x14ac:dyDescent="0.2">
      <c r="A265" s="32"/>
      <c r="B265" s="114" t="s">
        <v>224</v>
      </c>
      <c r="C265" s="34"/>
      <c r="D265" s="9" t="s">
        <v>168</v>
      </c>
      <c r="E265" s="9" t="s">
        <v>166</v>
      </c>
      <c r="F265" s="9" t="s">
        <v>220</v>
      </c>
      <c r="G265" s="34"/>
      <c r="H265" s="34"/>
      <c r="I265" s="9"/>
      <c r="J265" s="7">
        <f>J267</f>
        <v>686</v>
      </c>
      <c r="K265" s="7"/>
      <c r="L265" s="7">
        <f>L267</f>
        <v>686</v>
      </c>
      <c r="M265" s="7">
        <f>M267</f>
        <v>686</v>
      </c>
      <c r="N265" s="7">
        <f>N267</f>
        <v>706</v>
      </c>
      <c r="O265" s="7">
        <f>O267</f>
        <v>120</v>
      </c>
      <c r="P265" s="429">
        <f>P267</f>
        <v>230</v>
      </c>
    </row>
    <row r="266" spans="1:24" ht="40.5" hidden="1" customHeight="1" x14ac:dyDescent="0.2">
      <c r="A266" s="32"/>
      <c r="B266" s="42" t="s">
        <v>223</v>
      </c>
      <c r="C266" s="160"/>
      <c r="D266" s="31" t="s">
        <v>168</v>
      </c>
      <c r="E266" s="31" t="s">
        <v>166</v>
      </c>
      <c r="F266" s="31" t="s">
        <v>222</v>
      </c>
      <c r="G266" s="161"/>
      <c r="H266" s="161"/>
      <c r="I266" s="31" t="s">
        <v>166</v>
      </c>
      <c r="J266" s="159"/>
      <c r="K266" s="159"/>
      <c r="L266" s="159"/>
      <c r="M266" s="159"/>
      <c r="N266" s="159"/>
      <c r="O266" s="159"/>
      <c r="P266" s="430"/>
    </row>
    <row r="267" spans="1:24" ht="25.15" customHeight="1" x14ac:dyDescent="0.2">
      <c r="A267" s="32"/>
      <c r="B267" s="15" t="s">
        <v>4</v>
      </c>
      <c r="C267" s="160"/>
      <c r="D267" s="9" t="s">
        <v>168</v>
      </c>
      <c r="E267" s="9" t="s">
        <v>166</v>
      </c>
      <c r="F267" s="9" t="s">
        <v>220</v>
      </c>
      <c r="G267" s="33" t="s">
        <v>1</v>
      </c>
      <c r="H267" s="33"/>
      <c r="I267" s="9"/>
      <c r="J267" s="7">
        <v>686</v>
      </c>
      <c r="K267" s="159"/>
      <c r="L267" s="7">
        <v>686</v>
      </c>
      <c r="M267" s="7">
        <v>686</v>
      </c>
      <c r="N267" s="7">
        <f>N268</f>
        <v>706</v>
      </c>
      <c r="O267" s="7">
        <f>O268</f>
        <v>120</v>
      </c>
      <c r="P267" s="429">
        <f>P268</f>
        <v>230</v>
      </c>
    </row>
    <row r="268" spans="1:24" ht="27.6" customHeight="1" x14ac:dyDescent="0.2">
      <c r="A268" s="32"/>
      <c r="B268" s="95" t="s">
        <v>221</v>
      </c>
      <c r="C268" s="160"/>
      <c r="D268" s="9"/>
      <c r="E268" s="9"/>
      <c r="F268" s="9" t="s">
        <v>220</v>
      </c>
      <c r="G268" s="33" t="s">
        <v>1</v>
      </c>
      <c r="H268" s="9" t="s">
        <v>496</v>
      </c>
      <c r="I268" s="9" t="s">
        <v>540</v>
      </c>
      <c r="J268" s="7">
        <v>686</v>
      </c>
      <c r="K268" s="159"/>
      <c r="L268" s="7">
        <v>686</v>
      </c>
      <c r="M268" s="7">
        <v>686</v>
      </c>
      <c r="N268" s="7">
        <v>706</v>
      </c>
      <c r="O268" s="7">
        <v>120</v>
      </c>
      <c r="P268" s="429">
        <v>230</v>
      </c>
    </row>
    <row r="269" spans="1:24" s="83" customFormat="1" ht="38.25" customHeight="1" x14ac:dyDescent="0.2">
      <c r="A269" s="91">
        <v>5</v>
      </c>
      <c r="B269" s="52" t="s">
        <v>219</v>
      </c>
      <c r="C269" s="89"/>
      <c r="D269" s="89" t="s">
        <v>52</v>
      </c>
      <c r="E269" s="89" t="s">
        <v>58</v>
      </c>
      <c r="F269" s="89" t="s">
        <v>218</v>
      </c>
      <c r="G269" s="131"/>
      <c r="H269" s="131"/>
      <c r="I269" s="89"/>
      <c r="J269" s="51">
        <f>J270+J285</f>
        <v>1600</v>
      </c>
      <c r="K269" s="158"/>
      <c r="L269" s="51">
        <f>L270+L285</f>
        <v>11444.685000000001</v>
      </c>
      <c r="M269" s="51">
        <f>M270+M285</f>
        <v>14038.547</v>
      </c>
      <c r="N269" s="51">
        <f>N270+N285</f>
        <v>6230</v>
      </c>
      <c r="O269" s="51">
        <f>O270+O285</f>
        <v>5980</v>
      </c>
      <c r="P269" s="50">
        <f>P270+P285</f>
        <v>3170</v>
      </c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25.5" hidden="1" x14ac:dyDescent="0.2">
      <c r="A270" s="85"/>
      <c r="B270" s="157" t="s">
        <v>217</v>
      </c>
      <c r="C270" s="33"/>
      <c r="D270" s="33" t="s">
        <v>52</v>
      </c>
      <c r="E270" s="33" t="s">
        <v>58</v>
      </c>
      <c r="F270" s="33" t="s">
        <v>216</v>
      </c>
      <c r="G270" s="33"/>
      <c r="H270" s="33"/>
      <c r="I270" s="33"/>
      <c r="J270" s="53">
        <f>J271</f>
        <v>800</v>
      </c>
      <c r="K270" s="7"/>
      <c r="L270" s="7">
        <f>L272</f>
        <v>10777.685000000001</v>
      </c>
      <c r="M270" s="53">
        <f>M272</f>
        <v>13305.547</v>
      </c>
      <c r="N270" s="53">
        <f>N271</f>
        <v>3125.5</v>
      </c>
      <c r="O270" s="53">
        <f>O271</f>
        <v>0</v>
      </c>
      <c r="P270" s="429">
        <f>P271</f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63.75" hidden="1" x14ac:dyDescent="0.2">
      <c r="A271" s="85"/>
      <c r="B271" s="102" t="s">
        <v>215</v>
      </c>
      <c r="C271" s="33"/>
      <c r="D271" s="33"/>
      <c r="E271" s="33"/>
      <c r="F271" s="33" t="s">
        <v>214</v>
      </c>
      <c r="G271" s="89"/>
      <c r="H271" s="89"/>
      <c r="I271" s="33"/>
      <c r="J271" s="53">
        <f>J274+J278+J281+J284</f>
        <v>800</v>
      </c>
      <c r="K271" s="7"/>
      <c r="L271" s="7"/>
      <c r="M271" s="53"/>
      <c r="N271" s="53">
        <f>N274+N278+N284</f>
        <v>3125.5</v>
      </c>
      <c r="O271" s="53">
        <f>O274+O278+O284</f>
        <v>0</v>
      </c>
      <c r="P271" s="429">
        <f>P274+P278+P284</f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">
      <c r="A272" s="85"/>
      <c r="B272" s="114" t="s">
        <v>201</v>
      </c>
      <c r="C272" s="33"/>
      <c r="D272" s="33" t="s">
        <v>52</v>
      </c>
      <c r="E272" s="33" t="s">
        <v>58</v>
      </c>
      <c r="F272" s="33" t="s">
        <v>213</v>
      </c>
      <c r="G272" s="33"/>
      <c r="H272" s="33"/>
      <c r="I272" s="33"/>
      <c r="J272" s="53">
        <f>J273</f>
        <v>0</v>
      </c>
      <c r="K272" s="7"/>
      <c r="L272" s="53">
        <f>L276</f>
        <v>10777.685000000001</v>
      </c>
      <c r="M272" s="53">
        <f>M276</f>
        <v>13305.547</v>
      </c>
      <c r="N272" s="53">
        <f t="shared" ref="N272:P273" si="25">N273</f>
        <v>2530</v>
      </c>
      <c r="O272" s="53">
        <f t="shared" si="25"/>
        <v>0</v>
      </c>
      <c r="P272" s="429">
        <f t="shared" si="25"/>
        <v>0</v>
      </c>
      <c r="Q272" s="84"/>
      <c r="R272" s="84"/>
      <c r="S272" s="84"/>
      <c r="T272" s="84"/>
      <c r="U272" s="84"/>
      <c r="V272" s="84"/>
      <c r="W272" s="84"/>
      <c r="X272" s="84"/>
    </row>
    <row r="273" spans="1:24" s="83" customFormat="1" ht="25.5" hidden="1" x14ac:dyDescent="0.2">
      <c r="A273" s="85"/>
      <c r="B273" s="15" t="s">
        <v>4</v>
      </c>
      <c r="C273" s="33"/>
      <c r="D273" s="33"/>
      <c r="E273" s="33"/>
      <c r="F273" s="33" t="s">
        <v>213</v>
      </c>
      <c r="G273" s="33" t="s">
        <v>1</v>
      </c>
      <c r="H273" s="33"/>
      <c r="I273" s="33"/>
      <c r="J273" s="53">
        <f>J274</f>
        <v>0</v>
      </c>
      <c r="K273" s="7"/>
      <c r="L273" s="53"/>
      <c r="M273" s="53"/>
      <c r="N273" s="53">
        <f t="shared" si="25"/>
        <v>2530</v>
      </c>
      <c r="O273" s="53">
        <f t="shared" si="25"/>
        <v>0</v>
      </c>
      <c r="P273" s="429">
        <f t="shared" si="25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4" s="83" customFormat="1" hidden="1" x14ac:dyDescent="0.2">
      <c r="A274" s="85"/>
      <c r="B274" s="16" t="s">
        <v>60</v>
      </c>
      <c r="C274" s="33"/>
      <c r="D274" s="33"/>
      <c r="E274" s="33"/>
      <c r="F274" s="33" t="s">
        <v>213</v>
      </c>
      <c r="G274" s="33" t="s">
        <v>1</v>
      </c>
      <c r="H274" s="33"/>
      <c r="I274" s="33" t="s">
        <v>58</v>
      </c>
      <c r="J274" s="53"/>
      <c r="K274" s="7"/>
      <c r="L274" s="53"/>
      <c r="M274" s="53"/>
      <c r="N274" s="53">
        <v>2530</v>
      </c>
      <c r="O274" s="53"/>
      <c r="P274" s="429"/>
      <c r="Q274" s="84"/>
      <c r="R274" s="84"/>
      <c r="S274" s="84"/>
      <c r="T274" s="84"/>
      <c r="U274" s="84"/>
      <c r="V274" s="84"/>
      <c r="W274" s="84"/>
      <c r="X274" s="84"/>
    </row>
    <row r="275" spans="1:24" s="83" customFormat="1" ht="25.5" hidden="1" x14ac:dyDescent="0.2">
      <c r="A275" s="85"/>
      <c r="B275" s="114" t="s">
        <v>212</v>
      </c>
      <c r="C275" s="33"/>
      <c r="D275" s="33"/>
      <c r="E275" s="33"/>
      <c r="F275" s="33" t="s">
        <v>209</v>
      </c>
      <c r="G275" s="33"/>
      <c r="H275" s="33"/>
      <c r="I275" s="33"/>
      <c r="J275" s="53">
        <f>J276</f>
        <v>800</v>
      </c>
      <c r="K275" s="7"/>
      <c r="L275" s="53"/>
      <c r="M275" s="53"/>
      <c r="N275" s="53">
        <f>N276</f>
        <v>100</v>
      </c>
      <c r="O275" s="53">
        <f>O276</f>
        <v>0</v>
      </c>
      <c r="P275" s="429">
        <f>P276</f>
        <v>0</v>
      </c>
      <c r="Q275" s="84"/>
      <c r="R275" s="84"/>
      <c r="S275" s="84"/>
      <c r="T275" s="84"/>
      <c r="U275" s="84"/>
      <c r="V275" s="84"/>
      <c r="W275" s="84"/>
      <c r="X275" s="84"/>
    </row>
    <row r="276" spans="1:24" s="83" customFormat="1" ht="25.15" hidden="1" customHeight="1" x14ac:dyDescent="0.2">
      <c r="A276" s="85"/>
      <c r="B276" s="15" t="s">
        <v>4</v>
      </c>
      <c r="C276" s="33"/>
      <c r="D276" s="33" t="s">
        <v>52</v>
      </c>
      <c r="E276" s="33" t="s">
        <v>58</v>
      </c>
      <c r="F276" s="33" t="s">
        <v>209</v>
      </c>
      <c r="G276" s="33" t="s">
        <v>1</v>
      </c>
      <c r="H276" s="33"/>
      <c r="I276" s="33"/>
      <c r="J276" s="53">
        <f>J278</f>
        <v>800</v>
      </c>
      <c r="K276" s="7"/>
      <c r="L276" s="53">
        <f>22480.2-11702.515</f>
        <v>10777.685000000001</v>
      </c>
      <c r="M276" s="53">
        <v>13305.547</v>
      </c>
      <c r="N276" s="53">
        <f>N278</f>
        <v>100</v>
      </c>
      <c r="O276" s="53">
        <f>O278</f>
        <v>0</v>
      </c>
      <c r="P276" s="429">
        <f>P278</f>
        <v>0</v>
      </c>
      <c r="Q276" s="84"/>
      <c r="R276" s="84"/>
      <c r="S276" s="84"/>
      <c r="T276" s="84"/>
      <c r="U276" s="84"/>
      <c r="V276" s="84"/>
      <c r="W276" s="84"/>
      <c r="X276" s="84"/>
    </row>
    <row r="277" spans="1:24" s="83" customFormat="1" ht="63.75" hidden="1" x14ac:dyDescent="0.2">
      <c r="A277" s="85"/>
      <c r="B277" s="90" t="s">
        <v>211</v>
      </c>
      <c r="C277" s="89"/>
      <c r="D277" s="33" t="s">
        <v>52</v>
      </c>
      <c r="E277" s="33" t="s">
        <v>58</v>
      </c>
      <c r="F277" s="33" t="s">
        <v>210</v>
      </c>
      <c r="G277" s="89"/>
      <c r="H277" s="89"/>
      <c r="I277" s="33" t="s">
        <v>58</v>
      </c>
      <c r="J277" s="7"/>
      <c r="K277" s="7"/>
      <c r="L277" s="7"/>
      <c r="M277" s="7"/>
      <c r="N277" s="7"/>
      <c r="O277" s="7"/>
      <c r="P277" s="429"/>
      <c r="Q277" s="84"/>
      <c r="R277" s="84"/>
      <c r="S277" s="84"/>
      <c r="T277" s="84"/>
      <c r="U277" s="84"/>
      <c r="V277" s="84"/>
      <c r="W277" s="84"/>
      <c r="X277" s="84"/>
    </row>
    <row r="278" spans="1:24" s="83" customFormat="1" hidden="1" x14ac:dyDescent="0.2">
      <c r="A278" s="85"/>
      <c r="B278" s="16" t="s">
        <v>60</v>
      </c>
      <c r="C278" s="89"/>
      <c r="D278" s="33"/>
      <c r="E278" s="33"/>
      <c r="F278" s="33" t="s">
        <v>209</v>
      </c>
      <c r="G278" s="33" t="s">
        <v>1</v>
      </c>
      <c r="H278" s="33"/>
      <c r="I278" s="33" t="s">
        <v>58</v>
      </c>
      <c r="J278" s="53">
        <v>800</v>
      </c>
      <c r="K278" s="7"/>
      <c r="L278" s="53">
        <f>22480.2-11702.515</f>
        <v>10777.685000000001</v>
      </c>
      <c r="M278" s="53">
        <v>13305.547</v>
      </c>
      <c r="N278" s="53">
        <v>100</v>
      </c>
      <c r="O278" s="53"/>
      <c r="P278" s="429"/>
      <c r="Q278" s="84"/>
      <c r="R278" s="84"/>
      <c r="S278" s="84"/>
      <c r="T278" s="84"/>
      <c r="U278" s="84"/>
      <c r="V278" s="84"/>
      <c r="W278" s="84"/>
      <c r="X278" s="84"/>
    </row>
    <row r="279" spans="1:24" s="83" customFormat="1" ht="51" hidden="1" x14ac:dyDescent="0.2">
      <c r="A279" s="85"/>
      <c r="B279" s="114" t="s">
        <v>208</v>
      </c>
      <c r="C279" s="89"/>
      <c r="D279" s="33"/>
      <c r="E279" s="33"/>
      <c r="F279" s="33" t="s">
        <v>207</v>
      </c>
      <c r="G279" s="33"/>
      <c r="H279" s="33"/>
      <c r="I279" s="33"/>
      <c r="J279" s="53">
        <f>J280</f>
        <v>0</v>
      </c>
      <c r="K279" s="7"/>
      <c r="L279" s="53"/>
      <c r="M279" s="53"/>
      <c r="N279" s="53">
        <f t="shared" ref="N279:P280" si="26">N280</f>
        <v>0</v>
      </c>
      <c r="O279" s="53">
        <f t="shared" si="26"/>
        <v>0</v>
      </c>
      <c r="P279" s="429">
        <f t="shared" si="26"/>
        <v>0</v>
      </c>
      <c r="Q279" s="84"/>
      <c r="R279" s="84"/>
      <c r="S279" s="84"/>
      <c r="T279" s="84"/>
      <c r="U279" s="84"/>
      <c r="V279" s="84"/>
      <c r="W279" s="84"/>
      <c r="X279" s="84"/>
    </row>
    <row r="280" spans="1:24" s="83" customFormat="1" ht="25.5" hidden="1" x14ac:dyDescent="0.2">
      <c r="A280" s="85"/>
      <c r="B280" s="15" t="s">
        <v>4</v>
      </c>
      <c r="C280" s="89"/>
      <c r="D280" s="33"/>
      <c r="E280" s="33"/>
      <c r="F280" s="33" t="s">
        <v>207</v>
      </c>
      <c r="G280" s="33" t="s">
        <v>1</v>
      </c>
      <c r="H280" s="33"/>
      <c r="I280" s="33"/>
      <c r="J280" s="53">
        <f>J281</f>
        <v>0</v>
      </c>
      <c r="K280" s="7"/>
      <c r="L280" s="53"/>
      <c r="M280" s="53"/>
      <c r="N280" s="53">
        <f t="shared" si="26"/>
        <v>0</v>
      </c>
      <c r="O280" s="53">
        <f t="shared" si="26"/>
        <v>0</v>
      </c>
      <c r="P280" s="429">
        <f t="shared" si="26"/>
        <v>0</v>
      </c>
      <c r="Q280" s="84"/>
      <c r="R280" s="84"/>
      <c r="S280" s="84"/>
      <c r="T280" s="84"/>
      <c r="U280" s="84"/>
      <c r="V280" s="84"/>
      <c r="W280" s="84"/>
      <c r="X280" s="84"/>
    </row>
    <row r="281" spans="1:24" s="83" customFormat="1" hidden="1" x14ac:dyDescent="0.2">
      <c r="A281" s="85"/>
      <c r="B281" s="16" t="s">
        <v>60</v>
      </c>
      <c r="C281" s="89"/>
      <c r="D281" s="33"/>
      <c r="E281" s="33"/>
      <c r="F281" s="33" t="s">
        <v>207</v>
      </c>
      <c r="G281" s="33" t="s">
        <v>1</v>
      </c>
      <c r="H281" s="33"/>
      <c r="I281" s="33" t="s">
        <v>58</v>
      </c>
      <c r="J281" s="53"/>
      <c r="K281" s="7"/>
      <c r="L281" s="53"/>
      <c r="M281" s="53"/>
      <c r="N281" s="53"/>
      <c r="O281" s="53"/>
      <c r="P281" s="429"/>
      <c r="Q281" s="84"/>
      <c r="R281" s="84"/>
      <c r="S281" s="84"/>
      <c r="T281" s="84"/>
      <c r="U281" s="84"/>
      <c r="V281" s="84"/>
      <c r="W281" s="84"/>
      <c r="X281" s="84"/>
    </row>
    <row r="282" spans="1:24" s="83" customFormat="1" ht="25.5" hidden="1" x14ac:dyDescent="0.2">
      <c r="A282" s="85" t="s">
        <v>106</v>
      </c>
      <c r="B282" s="95" t="s">
        <v>206</v>
      </c>
      <c r="C282" s="89"/>
      <c r="D282" s="33"/>
      <c r="E282" s="33"/>
      <c r="F282" s="33" t="s">
        <v>205</v>
      </c>
      <c r="G282" s="33"/>
      <c r="H282" s="33"/>
      <c r="I282" s="33"/>
      <c r="J282" s="53">
        <f>J283</f>
        <v>0</v>
      </c>
      <c r="K282" s="7"/>
      <c r="L282" s="53"/>
      <c r="M282" s="53"/>
      <c r="N282" s="53">
        <f t="shared" ref="N282:P283" si="27">N283</f>
        <v>495.5</v>
      </c>
      <c r="O282" s="53">
        <f t="shared" si="27"/>
        <v>0</v>
      </c>
      <c r="P282" s="429">
        <f t="shared" si="27"/>
        <v>0</v>
      </c>
      <c r="Q282" s="84"/>
      <c r="R282" s="84"/>
      <c r="S282" s="84"/>
      <c r="T282" s="84"/>
      <c r="U282" s="84"/>
      <c r="V282" s="84"/>
      <c r="W282" s="84"/>
      <c r="X282" s="84"/>
    </row>
    <row r="283" spans="1:24" s="83" customFormat="1" ht="25.5" hidden="1" x14ac:dyDescent="0.2">
      <c r="A283" s="85"/>
      <c r="B283" s="15" t="s">
        <v>4</v>
      </c>
      <c r="C283" s="89"/>
      <c r="D283" s="33"/>
      <c r="E283" s="33"/>
      <c r="F283" s="33" t="s">
        <v>205</v>
      </c>
      <c r="G283" s="33" t="s">
        <v>1</v>
      </c>
      <c r="H283" s="33"/>
      <c r="I283" s="33"/>
      <c r="J283" s="53">
        <f>J284</f>
        <v>0</v>
      </c>
      <c r="K283" s="7"/>
      <c r="L283" s="53"/>
      <c r="M283" s="53"/>
      <c r="N283" s="53">
        <f t="shared" si="27"/>
        <v>495.5</v>
      </c>
      <c r="O283" s="53">
        <f t="shared" si="27"/>
        <v>0</v>
      </c>
      <c r="P283" s="429">
        <f t="shared" si="27"/>
        <v>0</v>
      </c>
      <c r="Q283" s="84"/>
      <c r="R283" s="84"/>
      <c r="S283" s="84"/>
      <c r="T283" s="84"/>
      <c r="U283" s="84"/>
      <c r="V283" s="84"/>
      <c r="W283" s="84"/>
      <c r="X283" s="84"/>
    </row>
    <row r="284" spans="1:24" s="83" customFormat="1" hidden="1" x14ac:dyDescent="0.2">
      <c r="A284" s="85"/>
      <c r="B284" s="16" t="s">
        <v>60</v>
      </c>
      <c r="C284" s="89"/>
      <c r="D284" s="33"/>
      <c r="E284" s="33"/>
      <c r="F284" s="33" t="s">
        <v>205</v>
      </c>
      <c r="G284" s="33" t="s">
        <v>1</v>
      </c>
      <c r="H284" s="33"/>
      <c r="I284" s="33" t="s">
        <v>58</v>
      </c>
      <c r="J284" s="53"/>
      <c r="K284" s="7"/>
      <c r="L284" s="53"/>
      <c r="M284" s="53"/>
      <c r="N284" s="53">
        <v>495.5</v>
      </c>
      <c r="O284" s="53"/>
      <c r="P284" s="429"/>
      <c r="Q284" s="84"/>
      <c r="R284" s="84"/>
      <c r="S284" s="84"/>
      <c r="T284" s="84"/>
      <c r="U284" s="84"/>
      <c r="V284" s="84"/>
      <c r="W284" s="84"/>
      <c r="X284" s="84"/>
    </row>
    <row r="285" spans="1:24" s="83" customFormat="1" ht="42" customHeight="1" x14ac:dyDescent="0.2">
      <c r="A285" s="85"/>
      <c r="B285" s="157" t="s">
        <v>861</v>
      </c>
      <c r="C285" s="89"/>
      <c r="D285" s="33" t="s">
        <v>52</v>
      </c>
      <c r="E285" s="33" t="s">
        <v>58</v>
      </c>
      <c r="F285" s="33" t="s">
        <v>204</v>
      </c>
      <c r="G285" s="33"/>
      <c r="H285" s="33"/>
      <c r="I285" s="33"/>
      <c r="J285" s="7">
        <f>J286</f>
        <v>800</v>
      </c>
      <c r="K285" s="7"/>
      <c r="L285" s="7">
        <f>L286</f>
        <v>667</v>
      </c>
      <c r="M285" s="7">
        <f>M286</f>
        <v>733</v>
      </c>
      <c r="N285" s="7">
        <f>N289+N292</f>
        <v>3104.5</v>
      </c>
      <c r="O285" s="7">
        <f>O289+O292</f>
        <v>5980</v>
      </c>
      <c r="P285" s="429">
        <f>P289+P292</f>
        <v>3170</v>
      </c>
      <c r="Q285" s="84"/>
      <c r="R285" s="84"/>
      <c r="S285" s="84"/>
      <c r="T285" s="84"/>
      <c r="U285" s="84"/>
      <c r="V285" s="84"/>
      <c r="W285" s="84"/>
      <c r="X285" s="84"/>
    </row>
    <row r="286" spans="1:24" s="83" customFormat="1" ht="25.5" x14ac:dyDescent="0.2">
      <c r="A286" s="85"/>
      <c r="B286" s="102" t="s">
        <v>203</v>
      </c>
      <c r="C286" s="89"/>
      <c r="D286" s="33" t="s">
        <v>52</v>
      </c>
      <c r="E286" s="33" t="s">
        <v>58</v>
      </c>
      <c r="F286" s="33" t="s">
        <v>202</v>
      </c>
      <c r="G286" s="88"/>
      <c r="H286" s="88"/>
      <c r="I286" s="33"/>
      <c r="J286" s="7">
        <f>J290</f>
        <v>800</v>
      </c>
      <c r="K286" s="7"/>
      <c r="L286" s="7">
        <f>L291</f>
        <v>667</v>
      </c>
      <c r="M286" s="7">
        <f>M291</f>
        <v>733</v>
      </c>
      <c r="N286" s="7">
        <f>N290</f>
        <v>400</v>
      </c>
      <c r="O286" s="7">
        <f>O290</f>
        <v>600</v>
      </c>
      <c r="P286" s="429">
        <f>P290</f>
        <v>1200</v>
      </c>
      <c r="Q286" s="84"/>
      <c r="R286" s="84"/>
      <c r="S286" s="84"/>
      <c r="T286" s="84"/>
      <c r="U286" s="84"/>
      <c r="V286" s="84"/>
      <c r="W286" s="84"/>
      <c r="X286" s="84"/>
    </row>
    <row r="287" spans="1:24" s="83" customFormat="1" x14ac:dyDescent="0.2">
      <c r="A287" s="85"/>
      <c r="B287" s="114" t="s">
        <v>201</v>
      </c>
      <c r="C287" s="89"/>
      <c r="D287" s="33"/>
      <c r="E287" s="33"/>
      <c r="F287" s="33" t="s">
        <v>200</v>
      </c>
      <c r="G287" s="88"/>
      <c r="H287" s="88"/>
      <c r="I287" s="33"/>
      <c r="J287" s="7"/>
      <c r="K287" s="7"/>
      <c r="L287" s="7"/>
      <c r="M287" s="7"/>
      <c r="N287" s="7">
        <f t="shared" ref="N287:P288" si="28">N288</f>
        <v>2704.5</v>
      </c>
      <c r="O287" s="7">
        <f t="shared" si="28"/>
        <v>5380</v>
      </c>
      <c r="P287" s="429">
        <f t="shared" si="28"/>
        <v>1970</v>
      </c>
      <c r="Q287" s="84"/>
      <c r="R287" s="84"/>
      <c r="S287" s="84"/>
      <c r="T287" s="84"/>
      <c r="U287" s="84"/>
      <c r="V287" s="84"/>
      <c r="W287" s="84"/>
      <c r="X287" s="84"/>
    </row>
    <row r="288" spans="1:24" s="83" customFormat="1" ht="25.5" x14ac:dyDescent="0.2">
      <c r="A288" s="85"/>
      <c r="B288" s="15" t="s">
        <v>4</v>
      </c>
      <c r="C288" s="89"/>
      <c r="D288" s="33"/>
      <c r="E288" s="33"/>
      <c r="F288" s="33" t="s">
        <v>200</v>
      </c>
      <c r="G288" s="88">
        <v>240</v>
      </c>
      <c r="H288" s="88"/>
      <c r="I288" s="33"/>
      <c r="J288" s="7"/>
      <c r="K288" s="7"/>
      <c r="L288" s="7"/>
      <c r="M288" s="7"/>
      <c r="N288" s="7">
        <f t="shared" si="28"/>
        <v>2704.5</v>
      </c>
      <c r="O288" s="7">
        <f t="shared" si="28"/>
        <v>5380</v>
      </c>
      <c r="P288" s="429">
        <f t="shared" si="28"/>
        <v>1970</v>
      </c>
      <c r="Q288" s="84"/>
      <c r="R288" s="84"/>
      <c r="S288" s="84"/>
      <c r="T288" s="84"/>
      <c r="U288" s="84"/>
      <c r="V288" s="84"/>
      <c r="W288" s="84"/>
      <c r="X288" s="84"/>
    </row>
    <row r="289" spans="1:257" s="83" customFormat="1" x14ac:dyDescent="0.2">
      <c r="A289" s="85"/>
      <c r="B289" s="16" t="s">
        <v>60</v>
      </c>
      <c r="C289" s="89"/>
      <c r="D289" s="33"/>
      <c r="E289" s="33"/>
      <c r="F289" s="33" t="s">
        <v>200</v>
      </c>
      <c r="G289" s="88">
        <v>240</v>
      </c>
      <c r="H289" s="9" t="s">
        <v>453</v>
      </c>
      <c r="I289" s="33" t="s">
        <v>540</v>
      </c>
      <c r="J289" s="7"/>
      <c r="K289" s="7"/>
      <c r="L289" s="7"/>
      <c r="M289" s="7"/>
      <c r="N289" s="7">
        <v>2704.5</v>
      </c>
      <c r="O289" s="53">
        <v>5380</v>
      </c>
      <c r="P289" s="429">
        <v>1970</v>
      </c>
      <c r="Q289" s="84"/>
      <c r="R289" s="84"/>
      <c r="S289" s="84"/>
      <c r="T289" s="84"/>
      <c r="U289" s="84"/>
      <c r="V289" s="84"/>
      <c r="W289" s="84"/>
      <c r="X289" s="84"/>
    </row>
    <row r="290" spans="1:257" s="83" customFormat="1" ht="25.5" x14ac:dyDescent="0.2">
      <c r="A290" s="85"/>
      <c r="B290" s="114" t="s">
        <v>199</v>
      </c>
      <c r="C290" s="89"/>
      <c r="D290" s="33"/>
      <c r="E290" s="33"/>
      <c r="F290" s="33" t="s">
        <v>198</v>
      </c>
      <c r="G290" s="88"/>
      <c r="H290" s="88"/>
      <c r="I290" s="33"/>
      <c r="J290" s="7">
        <f>J291</f>
        <v>800</v>
      </c>
      <c r="K290" s="7"/>
      <c r="L290" s="7"/>
      <c r="M290" s="7"/>
      <c r="N290" s="7">
        <f t="shared" ref="N290:P291" si="29">N291</f>
        <v>400</v>
      </c>
      <c r="O290" s="7">
        <f t="shared" si="29"/>
        <v>600</v>
      </c>
      <c r="P290" s="429">
        <f t="shared" si="29"/>
        <v>1200</v>
      </c>
      <c r="Q290" s="84"/>
      <c r="R290" s="84"/>
      <c r="S290" s="84"/>
      <c r="T290" s="84"/>
      <c r="U290" s="84"/>
      <c r="V290" s="84"/>
      <c r="W290" s="84"/>
      <c r="X290" s="84"/>
    </row>
    <row r="291" spans="1:257" s="83" customFormat="1" ht="25.15" customHeight="1" x14ac:dyDescent="0.2">
      <c r="A291" s="85"/>
      <c r="B291" s="15" t="s">
        <v>4</v>
      </c>
      <c r="C291" s="89"/>
      <c r="D291" s="33" t="s">
        <v>52</v>
      </c>
      <c r="E291" s="33" t="s">
        <v>58</v>
      </c>
      <c r="F291" s="33" t="s">
        <v>198</v>
      </c>
      <c r="G291" s="88">
        <v>240</v>
      </c>
      <c r="H291" s="88"/>
      <c r="I291" s="33"/>
      <c r="J291" s="7">
        <f>J292</f>
        <v>800</v>
      </c>
      <c r="K291" s="7"/>
      <c r="L291" s="7">
        <v>667</v>
      </c>
      <c r="M291" s="7">
        <v>733</v>
      </c>
      <c r="N291" s="7">
        <f t="shared" si="29"/>
        <v>400</v>
      </c>
      <c r="O291" s="7">
        <f t="shared" si="29"/>
        <v>600</v>
      </c>
      <c r="P291" s="429">
        <f t="shared" si="29"/>
        <v>1200</v>
      </c>
      <c r="Q291" s="84"/>
      <c r="R291" s="84"/>
      <c r="S291" s="84"/>
      <c r="T291" s="84"/>
      <c r="U291" s="84"/>
      <c r="V291" s="84"/>
      <c r="W291" s="84"/>
      <c r="X291" s="84"/>
    </row>
    <row r="292" spans="1:257" s="83" customFormat="1" x14ac:dyDescent="0.2">
      <c r="A292" s="85"/>
      <c r="B292" s="16" t="s">
        <v>60</v>
      </c>
      <c r="C292" s="89"/>
      <c r="D292" s="33"/>
      <c r="E292" s="33"/>
      <c r="F292" s="33" t="s">
        <v>198</v>
      </c>
      <c r="G292" s="88">
        <v>240</v>
      </c>
      <c r="H292" s="9" t="s">
        <v>453</v>
      </c>
      <c r="I292" s="33" t="s">
        <v>540</v>
      </c>
      <c r="J292" s="7">
        <v>800</v>
      </c>
      <c r="K292" s="7"/>
      <c r="L292" s="7">
        <v>667</v>
      </c>
      <c r="M292" s="7">
        <v>733</v>
      </c>
      <c r="N292" s="7">
        <v>400</v>
      </c>
      <c r="O292" s="7">
        <v>600</v>
      </c>
      <c r="P292" s="429">
        <v>1200</v>
      </c>
      <c r="Q292" s="84"/>
      <c r="R292" s="84"/>
      <c r="S292" s="84"/>
      <c r="T292" s="84"/>
      <c r="U292" s="84"/>
      <c r="V292" s="84"/>
      <c r="W292" s="84"/>
      <c r="X292" s="84"/>
    </row>
    <row r="293" spans="1:257" ht="38.25" x14ac:dyDescent="0.2">
      <c r="A293" s="156">
        <v>6</v>
      </c>
      <c r="B293" s="155" t="s">
        <v>197</v>
      </c>
      <c r="C293" s="152"/>
      <c r="D293" s="154" t="s">
        <v>15</v>
      </c>
      <c r="E293" s="152" t="s">
        <v>13</v>
      </c>
      <c r="F293" s="152" t="s">
        <v>196</v>
      </c>
      <c r="G293" s="153"/>
      <c r="H293" s="153"/>
      <c r="I293" s="152"/>
      <c r="J293" s="150">
        <f>J294</f>
        <v>3497.6120000000001</v>
      </c>
      <c r="K293" s="151"/>
      <c r="L293" s="150">
        <f>L295</f>
        <v>4000</v>
      </c>
      <c r="M293" s="150">
        <f>M295</f>
        <v>0</v>
      </c>
      <c r="N293" s="150">
        <f t="shared" ref="N293:P295" si="30">N294</f>
        <v>2200</v>
      </c>
      <c r="O293" s="150">
        <f t="shared" si="30"/>
        <v>4016.12</v>
      </c>
      <c r="P293" s="782">
        <f t="shared" si="30"/>
        <v>1800</v>
      </c>
    </row>
    <row r="294" spans="1:257" s="2" customFormat="1" ht="31.15" customHeight="1" x14ac:dyDescent="0.2">
      <c r="A294" s="149"/>
      <c r="B294" s="148" t="s">
        <v>195</v>
      </c>
      <c r="C294" s="148"/>
      <c r="D294" s="148"/>
      <c r="E294" s="148"/>
      <c r="F294" s="9" t="s">
        <v>194</v>
      </c>
      <c r="G294" s="148"/>
      <c r="H294" s="148"/>
      <c r="I294" s="148"/>
      <c r="J294" s="147">
        <f>J295</f>
        <v>3497.6120000000001</v>
      </c>
      <c r="K294" s="148"/>
      <c r="L294" s="148"/>
      <c r="M294" s="148"/>
      <c r="N294" s="147">
        <f t="shared" si="30"/>
        <v>2200</v>
      </c>
      <c r="O294" s="147">
        <f t="shared" si="30"/>
        <v>4016.12</v>
      </c>
      <c r="P294" s="556">
        <f t="shared" si="30"/>
        <v>1800</v>
      </c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  <c r="CW294" s="146"/>
      <c r="CX294" s="146"/>
      <c r="CY294" s="146"/>
      <c r="CZ294" s="146"/>
      <c r="DA294" s="146"/>
      <c r="DB294" s="146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6"/>
      <c r="DN294" s="146"/>
      <c r="DO294" s="146"/>
      <c r="DP294" s="146"/>
      <c r="DQ294" s="146"/>
      <c r="DR294" s="146"/>
      <c r="DS294" s="146"/>
      <c r="DT294" s="146"/>
      <c r="DU294" s="146"/>
      <c r="DV294" s="146"/>
      <c r="DW294" s="146"/>
      <c r="DX294" s="146"/>
      <c r="DY294" s="146"/>
      <c r="DZ294" s="146"/>
      <c r="EA294" s="146"/>
      <c r="EB294" s="146"/>
      <c r="EC294" s="146"/>
      <c r="ED294" s="146"/>
      <c r="EE294" s="146"/>
      <c r="EF294" s="146"/>
      <c r="EG294" s="146"/>
      <c r="EH294" s="146"/>
      <c r="EI294" s="146"/>
      <c r="EJ294" s="146"/>
      <c r="EK294" s="146"/>
      <c r="EL294" s="146"/>
      <c r="EM294" s="146"/>
      <c r="EN294" s="146"/>
      <c r="EO294" s="146"/>
      <c r="EP294" s="146"/>
      <c r="EQ294" s="146"/>
      <c r="ER294" s="146"/>
      <c r="ES294" s="146"/>
      <c r="ET294" s="146"/>
      <c r="EU294" s="146"/>
      <c r="EV294" s="146"/>
      <c r="EW294" s="146"/>
      <c r="EX294" s="146"/>
      <c r="EY294" s="146"/>
      <c r="EZ294" s="146"/>
      <c r="FA294" s="146"/>
      <c r="FB294" s="146"/>
      <c r="FC294" s="146"/>
      <c r="FD294" s="146"/>
      <c r="FE294" s="146"/>
      <c r="FF294" s="146"/>
      <c r="FG294" s="146"/>
      <c r="FH294" s="146"/>
      <c r="FI294" s="146"/>
      <c r="FJ294" s="146"/>
      <c r="FK294" s="146"/>
      <c r="FL294" s="146"/>
      <c r="FM294" s="146"/>
      <c r="FN294" s="146"/>
      <c r="FO294" s="146"/>
      <c r="FP294" s="146"/>
      <c r="FQ294" s="146"/>
      <c r="FR294" s="146"/>
      <c r="FS294" s="146"/>
      <c r="FT294" s="146"/>
      <c r="FU294" s="146"/>
      <c r="FV294" s="146"/>
      <c r="FW294" s="146"/>
      <c r="FX294" s="146"/>
      <c r="FY294" s="146"/>
      <c r="FZ294" s="146"/>
      <c r="GA294" s="146"/>
      <c r="GB294" s="146"/>
      <c r="GC294" s="146"/>
      <c r="GD294" s="146"/>
      <c r="GE294" s="146"/>
      <c r="GF294" s="146"/>
      <c r="GG294" s="146"/>
      <c r="GH294" s="146"/>
      <c r="GI294" s="146"/>
      <c r="GJ294" s="146"/>
      <c r="GK294" s="146"/>
      <c r="GL294" s="146"/>
      <c r="GM294" s="146"/>
      <c r="GN294" s="146"/>
      <c r="GO294" s="146"/>
      <c r="GP294" s="146"/>
      <c r="GQ294" s="146"/>
      <c r="GR294" s="146"/>
      <c r="GS294" s="146"/>
      <c r="GT294" s="146"/>
      <c r="GU294" s="146"/>
      <c r="GV294" s="146"/>
      <c r="GW294" s="146"/>
      <c r="GX294" s="146"/>
      <c r="GY294" s="146"/>
      <c r="GZ294" s="146"/>
      <c r="HA294" s="146"/>
      <c r="HB294" s="146"/>
      <c r="HC294" s="146"/>
      <c r="HD294" s="146"/>
      <c r="HE294" s="146"/>
      <c r="HF294" s="146"/>
      <c r="HG294" s="146"/>
      <c r="HH294" s="146"/>
      <c r="HI294" s="146"/>
      <c r="HJ294" s="146"/>
      <c r="HK294" s="146"/>
      <c r="HL294" s="146"/>
      <c r="HM294" s="146"/>
      <c r="HN294" s="146"/>
      <c r="HO294" s="146"/>
      <c r="HP294" s="146"/>
      <c r="HQ294" s="146"/>
      <c r="HR294" s="146"/>
      <c r="HS294" s="146"/>
      <c r="HT294" s="146"/>
      <c r="HU294" s="146"/>
      <c r="HV294" s="146"/>
      <c r="HW294" s="146"/>
      <c r="HX294" s="146"/>
      <c r="HY294" s="146"/>
      <c r="HZ294" s="146"/>
      <c r="IA294" s="146"/>
      <c r="IB294" s="146"/>
      <c r="IC294" s="146"/>
      <c r="ID294" s="146"/>
      <c r="IE294" s="146"/>
      <c r="IF294" s="146"/>
      <c r="IG294" s="146"/>
      <c r="IH294" s="146"/>
      <c r="II294" s="146"/>
      <c r="IJ294" s="146"/>
      <c r="IK294" s="146"/>
      <c r="IL294" s="146"/>
      <c r="IM294" s="146"/>
      <c r="IN294" s="146"/>
      <c r="IO294" s="146"/>
      <c r="IP294" s="146"/>
      <c r="IQ294" s="146"/>
      <c r="IR294" s="146"/>
      <c r="IS294" s="146"/>
      <c r="IT294" s="146"/>
      <c r="IU294" s="146"/>
      <c r="IV294" s="146"/>
      <c r="IW294" s="146"/>
    </row>
    <row r="295" spans="1:257" ht="25.5" x14ac:dyDescent="0.2">
      <c r="A295" s="145"/>
      <c r="B295" s="144" t="s">
        <v>193</v>
      </c>
      <c r="C295" s="142"/>
      <c r="D295" s="143" t="s">
        <v>15</v>
      </c>
      <c r="E295" s="142" t="s">
        <v>13</v>
      </c>
      <c r="F295" s="142" t="s">
        <v>191</v>
      </c>
      <c r="G295" s="142"/>
      <c r="H295" s="142"/>
      <c r="I295" s="142"/>
      <c r="J295" s="139">
        <f>J296</f>
        <v>3497.6120000000001</v>
      </c>
      <c r="K295" s="141"/>
      <c r="L295" s="141">
        <f>L296</f>
        <v>4000</v>
      </c>
      <c r="M295" s="140">
        <f>M296</f>
        <v>0</v>
      </c>
      <c r="N295" s="139">
        <f t="shared" si="30"/>
        <v>2200</v>
      </c>
      <c r="O295" s="139">
        <f t="shared" si="30"/>
        <v>4016.12</v>
      </c>
      <c r="P295" s="431">
        <f t="shared" si="30"/>
        <v>1800</v>
      </c>
    </row>
    <row r="296" spans="1:257" x14ac:dyDescent="0.2">
      <c r="A296" s="32"/>
      <c r="B296" s="58" t="s">
        <v>28</v>
      </c>
      <c r="C296" s="9"/>
      <c r="D296" s="88" t="s">
        <v>15</v>
      </c>
      <c r="E296" s="9" t="s">
        <v>13</v>
      </c>
      <c r="F296" s="9" t="s">
        <v>191</v>
      </c>
      <c r="G296" s="9" t="s">
        <v>26</v>
      </c>
      <c r="H296" s="9"/>
      <c r="I296" s="9"/>
      <c r="J296" s="53">
        <f>J298</f>
        <v>3497.6120000000001</v>
      </c>
      <c r="K296" s="138"/>
      <c r="L296" s="137">
        <v>4000</v>
      </c>
      <c r="M296" s="78"/>
      <c r="N296" s="53">
        <f>N298</f>
        <v>2200</v>
      </c>
      <c r="O296" s="53">
        <f>O298</f>
        <v>4016.12</v>
      </c>
      <c r="P296" s="429">
        <f>P298</f>
        <v>1800</v>
      </c>
    </row>
    <row r="297" spans="1:257" ht="51" hidden="1" x14ac:dyDescent="0.2">
      <c r="A297" s="32"/>
      <c r="B297" s="58" t="s">
        <v>192</v>
      </c>
      <c r="C297" s="9"/>
      <c r="D297" s="88" t="s">
        <v>15</v>
      </c>
      <c r="E297" s="9" t="s">
        <v>13</v>
      </c>
      <c r="F297" s="9" t="s">
        <v>191</v>
      </c>
      <c r="G297" s="9"/>
      <c r="H297" s="9"/>
      <c r="I297" s="9" t="s">
        <v>13</v>
      </c>
      <c r="J297" s="78"/>
      <c r="K297" s="78"/>
      <c r="L297" s="78"/>
      <c r="M297" s="78"/>
      <c r="N297" s="78"/>
      <c r="O297" s="78"/>
      <c r="P297" s="96"/>
    </row>
    <row r="298" spans="1:257" x14ac:dyDescent="0.2">
      <c r="A298" s="32"/>
      <c r="B298" s="58" t="s">
        <v>39</v>
      </c>
      <c r="C298" s="9"/>
      <c r="D298" s="88"/>
      <c r="E298" s="9"/>
      <c r="F298" s="9" t="s">
        <v>191</v>
      </c>
      <c r="G298" s="9" t="s">
        <v>26</v>
      </c>
      <c r="H298" s="9" t="s">
        <v>464</v>
      </c>
      <c r="I298" s="9" t="s">
        <v>489</v>
      </c>
      <c r="J298" s="53">
        <v>3497.6120000000001</v>
      </c>
      <c r="K298" s="78"/>
      <c r="L298" s="78"/>
      <c r="M298" s="78"/>
      <c r="N298" s="53">
        <v>2200</v>
      </c>
      <c r="O298" s="53">
        <f>816.12+3200</f>
        <v>4016.12</v>
      </c>
      <c r="P298" s="429">
        <v>1800</v>
      </c>
      <c r="Q298" s="1024">
        <v>3200000</v>
      </c>
    </row>
    <row r="299" spans="1:257" ht="56.45" customHeight="1" x14ac:dyDescent="0.2">
      <c r="A299" s="91">
        <v>7</v>
      </c>
      <c r="B299" s="132" t="s">
        <v>190</v>
      </c>
      <c r="C299" s="9"/>
      <c r="D299" s="34" t="s">
        <v>15</v>
      </c>
      <c r="E299" s="34" t="s">
        <v>32</v>
      </c>
      <c r="F299" s="34" t="s">
        <v>189</v>
      </c>
      <c r="G299" s="131"/>
      <c r="H299" s="131"/>
      <c r="I299" s="34"/>
      <c r="J299" s="51">
        <f>J300</f>
        <v>7617.2000000000007</v>
      </c>
      <c r="K299" s="131"/>
      <c r="L299" s="51">
        <f>L301+L304</f>
        <v>7617.2</v>
      </c>
      <c r="M299" s="136">
        <f>M301+M304</f>
        <v>7463.8</v>
      </c>
      <c r="N299" s="51">
        <f>N300</f>
        <v>44242.388999999996</v>
      </c>
      <c r="O299" s="51">
        <f>O300</f>
        <v>31004.17</v>
      </c>
      <c r="P299" s="50">
        <f>P300</f>
        <v>31817.447</v>
      </c>
    </row>
    <row r="300" spans="1:257" ht="56.45" customHeight="1" x14ac:dyDescent="0.2">
      <c r="A300" s="91"/>
      <c r="B300" s="114" t="s">
        <v>188</v>
      </c>
      <c r="C300" s="9"/>
      <c r="D300" s="34"/>
      <c r="E300" s="34"/>
      <c r="F300" s="9" t="s">
        <v>187</v>
      </c>
      <c r="G300" s="131"/>
      <c r="H300" s="131"/>
      <c r="I300" s="34"/>
      <c r="J300" s="47">
        <f>J301+J304</f>
        <v>7617.2000000000007</v>
      </c>
      <c r="K300" s="131"/>
      <c r="L300" s="51"/>
      <c r="M300" s="136"/>
      <c r="N300" s="47">
        <f>N301+N304</f>
        <v>44242.388999999996</v>
      </c>
      <c r="O300" s="47">
        <f>O301+O304</f>
        <v>31004.17</v>
      </c>
      <c r="P300" s="46">
        <f>P301+P304</f>
        <v>31817.447</v>
      </c>
    </row>
    <row r="301" spans="1:257" ht="38.25" x14ac:dyDescent="0.2">
      <c r="A301" s="32"/>
      <c r="B301" s="49" t="s">
        <v>186</v>
      </c>
      <c r="C301" s="9"/>
      <c r="D301" s="34" t="s">
        <v>15</v>
      </c>
      <c r="E301" s="34" t="s">
        <v>32</v>
      </c>
      <c r="F301" s="9" t="s">
        <v>185</v>
      </c>
      <c r="G301" s="9"/>
      <c r="H301" s="9"/>
      <c r="I301" s="34"/>
      <c r="J301" s="53">
        <f>J302</f>
        <v>5253.4660000000003</v>
      </c>
      <c r="K301" s="78"/>
      <c r="L301" s="78">
        <f>L302</f>
        <v>5406.2</v>
      </c>
      <c r="M301" s="78">
        <f>M302</f>
        <v>5230.3</v>
      </c>
      <c r="N301" s="53">
        <f>N302</f>
        <v>23803.393</v>
      </c>
      <c r="O301" s="53">
        <f>O302</f>
        <v>6288.7259999999997</v>
      </c>
      <c r="P301" s="429">
        <f>P302</f>
        <v>6794.38</v>
      </c>
    </row>
    <row r="302" spans="1:257" ht="25.15" customHeight="1" x14ac:dyDescent="0.2">
      <c r="A302" s="32"/>
      <c r="B302" s="15" t="s">
        <v>4</v>
      </c>
      <c r="C302" s="9"/>
      <c r="D302" s="9" t="s">
        <v>15</v>
      </c>
      <c r="E302" s="9" t="s">
        <v>32</v>
      </c>
      <c r="F302" s="9" t="s">
        <v>185</v>
      </c>
      <c r="G302" s="9" t="s">
        <v>1</v>
      </c>
      <c r="H302" s="9"/>
      <c r="I302" s="9"/>
      <c r="J302" s="53">
        <f>J303</f>
        <v>5253.4660000000003</v>
      </c>
      <c r="K302" s="78"/>
      <c r="L302" s="53">
        <v>5406.2</v>
      </c>
      <c r="M302" s="53">
        <v>5230.3</v>
      </c>
      <c r="N302" s="53">
        <f>N303</f>
        <v>23803.393</v>
      </c>
      <c r="O302" s="53">
        <f>O303</f>
        <v>6288.7259999999997</v>
      </c>
      <c r="P302" s="429">
        <f>P303</f>
        <v>6794.38</v>
      </c>
    </row>
    <row r="303" spans="1:257" x14ac:dyDescent="0.2">
      <c r="A303" s="32"/>
      <c r="B303" s="16" t="s">
        <v>34</v>
      </c>
      <c r="C303" s="9"/>
      <c r="D303" s="9"/>
      <c r="E303" s="9"/>
      <c r="F303" s="9" t="s">
        <v>185</v>
      </c>
      <c r="G303" s="9" t="s">
        <v>1</v>
      </c>
      <c r="H303" s="9" t="s">
        <v>464</v>
      </c>
      <c r="I303" s="9" t="s">
        <v>496</v>
      </c>
      <c r="J303" s="53">
        <v>5253.4660000000003</v>
      </c>
      <c r="K303" s="78"/>
      <c r="L303" s="53"/>
      <c r="M303" s="53"/>
      <c r="N303" s="53">
        <v>23803.393</v>
      </c>
      <c r="O303" s="53">
        <v>6288.7259999999997</v>
      </c>
      <c r="P303" s="429">
        <v>6794.38</v>
      </c>
    </row>
    <row r="304" spans="1:257" ht="38.25" x14ac:dyDescent="0.2">
      <c r="A304" s="32"/>
      <c r="B304" s="49" t="s">
        <v>184</v>
      </c>
      <c r="C304" s="9"/>
      <c r="D304" s="34" t="s">
        <v>15</v>
      </c>
      <c r="E304" s="34" t="s">
        <v>32</v>
      </c>
      <c r="F304" s="9" t="s">
        <v>183</v>
      </c>
      <c r="G304" s="9"/>
      <c r="H304" s="9"/>
      <c r="I304" s="34"/>
      <c r="J304" s="53">
        <f>J305</f>
        <v>2363.7339999999999</v>
      </c>
      <c r="K304" s="87"/>
      <c r="L304" s="87">
        <f>L305</f>
        <v>2211</v>
      </c>
      <c r="M304" s="87">
        <f>M305</f>
        <v>2233.5</v>
      </c>
      <c r="N304" s="53">
        <f>N305</f>
        <v>20438.995999999999</v>
      </c>
      <c r="O304" s="53">
        <f>O305</f>
        <v>24715.444</v>
      </c>
      <c r="P304" s="429">
        <f>P305</f>
        <v>25023.066999999999</v>
      </c>
    </row>
    <row r="305" spans="1:16" ht="25.15" customHeight="1" x14ac:dyDescent="0.2">
      <c r="A305" s="32"/>
      <c r="B305" s="15" t="s">
        <v>4</v>
      </c>
      <c r="C305" s="9"/>
      <c r="D305" s="9" t="s">
        <v>15</v>
      </c>
      <c r="E305" s="9" t="s">
        <v>32</v>
      </c>
      <c r="F305" s="9" t="s">
        <v>183</v>
      </c>
      <c r="G305" s="9" t="s">
        <v>1</v>
      </c>
      <c r="H305" s="9"/>
      <c r="I305" s="9"/>
      <c r="J305" s="53">
        <f>J307</f>
        <v>2363.7339999999999</v>
      </c>
      <c r="K305" s="87"/>
      <c r="L305" s="87">
        <v>2211</v>
      </c>
      <c r="M305" s="87">
        <v>2233.5</v>
      </c>
      <c r="N305" s="53">
        <f>N307</f>
        <v>20438.995999999999</v>
      </c>
      <c r="O305" s="53">
        <f>O307</f>
        <v>24715.444</v>
      </c>
      <c r="P305" s="429">
        <f>P307</f>
        <v>25023.066999999999</v>
      </c>
    </row>
    <row r="306" spans="1:16" ht="18.600000000000001" hidden="1" customHeight="1" x14ac:dyDescent="0.2">
      <c r="A306" s="32"/>
      <c r="B306" s="86"/>
      <c r="C306" s="9"/>
      <c r="D306" s="9"/>
      <c r="E306" s="9"/>
      <c r="F306" s="9"/>
      <c r="G306" s="9"/>
      <c r="H306" s="9"/>
      <c r="I306" s="9"/>
      <c r="J306" s="53"/>
      <c r="K306" s="87"/>
      <c r="L306" s="87"/>
      <c r="M306" s="87"/>
      <c r="N306" s="53"/>
      <c r="O306" s="53"/>
      <c r="P306" s="429"/>
    </row>
    <row r="307" spans="1:16" x14ac:dyDescent="0.2">
      <c r="A307" s="32"/>
      <c r="B307" s="16" t="s">
        <v>34</v>
      </c>
      <c r="C307" s="9"/>
      <c r="D307" s="9"/>
      <c r="E307" s="9"/>
      <c r="F307" s="9" t="s">
        <v>183</v>
      </c>
      <c r="G307" s="9" t="s">
        <v>1</v>
      </c>
      <c r="H307" s="9" t="s">
        <v>464</v>
      </c>
      <c r="I307" s="9" t="s">
        <v>496</v>
      </c>
      <c r="J307" s="53">
        <v>2363.7339999999999</v>
      </c>
      <c r="K307" s="87"/>
      <c r="L307" s="87"/>
      <c r="M307" s="87"/>
      <c r="N307" s="53">
        <v>20438.995999999999</v>
      </c>
      <c r="O307" s="53">
        <v>24715.444</v>
      </c>
      <c r="P307" s="429">
        <v>25023.066999999999</v>
      </c>
    </row>
    <row r="308" spans="1:16" ht="63.75" x14ac:dyDescent="0.2">
      <c r="A308" s="91">
        <v>8</v>
      </c>
      <c r="B308" s="135" t="s">
        <v>182</v>
      </c>
      <c r="C308" s="9"/>
      <c r="D308" s="9"/>
      <c r="E308" s="9"/>
      <c r="F308" s="34" t="s">
        <v>181</v>
      </c>
      <c r="G308" s="9"/>
      <c r="H308" s="9"/>
      <c r="I308" s="9"/>
      <c r="J308" s="53"/>
      <c r="K308" s="87"/>
      <c r="L308" s="87"/>
      <c r="M308" s="87"/>
      <c r="N308" s="87">
        <f>N309</f>
        <v>3648.4989999999998</v>
      </c>
      <c r="O308" s="87">
        <f>O309</f>
        <v>4037.88</v>
      </c>
      <c r="P308" s="96">
        <f>P309</f>
        <v>4168.1899999999996</v>
      </c>
    </row>
    <row r="309" spans="1:16" ht="38.25" x14ac:dyDescent="0.2">
      <c r="A309" s="32"/>
      <c r="B309" s="102" t="s">
        <v>180</v>
      </c>
      <c r="C309" s="9"/>
      <c r="D309" s="9"/>
      <c r="E309" s="9"/>
      <c r="F309" s="9" t="s">
        <v>179</v>
      </c>
      <c r="G309" s="9"/>
      <c r="H309" s="9"/>
      <c r="I309" s="9"/>
      <c r="J309" s="53"/>
      <c r="K309" s="87"/>
      <c r="L309" s="87"/>
      <c r="M309" s="87"/>
      <c r="N309" s="53">
        <f>N313+N310</f>
        <v>3648.4989999999998</v>
      </c>
      <c r="O309" s="53">
        <f>O313+O310</f>
        <v>4037.88</v>
      </c>
      <c r="P309" s="429">
        <f>P313+P310</f>
        <v>4168.1899999999996</v>
      </c>
    </row>
    <row r="310" spans="1:16" ht="38.25" x14ac:dyDescent="0.2">
      <c r="A310" s="32"/>
      <c r="B310" s="114" t="s">
        <v>23</v>
      </c>
      <c r="C310" s="9"/>
      <c r="D310" s="9"/>
      <c r="E310" s="9"/>
      <c r="F310" s="9" t="s">
        <v>178</v>
      </c>
      <c r="G310" s="9"/>
      <c r="H310" s="9"/>
      <c r="I310" s="9"/>
      <c r="J310" s="53"/>
      <c r="K310" s="87"/>
      <c r="L310" s="87"/>
      <c r="M310" s="87"/>
      <c r="N310" s="53">
        <f t="shared" ref="N310:P311" si="31">N311</f>
        <v>3282.5</v>
      </c>
      <c r="O310" s="53">
        <f t="shared" si="31"/>
        <v>3595.0210000000002</v>
      </c>
      <c r="P310" s="429">
        <f t="shared" si="31"/>
        <v>3705.89</v>
      </c>
    </row>
    <row r="311" spans="1:16" ht="25.5" x14ac:dyDescent="0.2">
      <c r="A311" s="32"/>
      <c r="B311" s="15" t="s">
        <v>4</v>
      </c>
      <c r="C311" s="9"/>
      <c r="D311" s="9"/>
      <c r="E311" s="9"/>
      <c r="F311" s="9" t="s">
        <v>178</v>
      </c>
      <c r="G311" s="9" t="s">
        <v>1</v>
      </c>
      <c r="H311" s="9"/>
      <c r="I311" s="9"/>
      <c r="J311" s="53"/>
      <c r="K311" s="87"/>
      <c r="L311" s="87"/>
      <c r="M311" s="87"/>
      <c r="N311" s="53">
        <f t="shared" si="31"/>
        <v>3282.5</v>
      </c>
      <c r="O311" s="53">
        <f t="shared" si="31"/>
        <v>3595.0210000000002</v>
      </c>
      <c r="P311" s="429">
        <f t="shared" si="31"/>
        <v>3705.89</v>
      </c>
    </row>
    <row r="312" spans="1:16" x14ac:dyDescent="0.2">
      <c r="A312" s="32"/>
      <c r="B312" s="16" t="s">
        <v>39</v>
      </c>
      <c r="C312" s="9"/>
      <c r="D312" s="9"/>
      <c r="E312" s="9"/>
      <c r="F312" s="9" t="s">
        <v>178</v>
      </c>
      <c r="G312" s="9" t="s">
        <v>1</v>
      </c>
      <c r="H312" s="9" t="s">
        <v>464</v>
      </c>
      <c r="I312" s="9" t="s">
        <v>489</v>
      </c>
      <c r="J312" s="53"/>
      <c r="K312" s="87"/>
      <c r="L312" s="87"/>
      <c r="M312" s="87"/>
      <c r="N312" s="53">
        <f>3250+32.5</f>
        <v>3282.5</v>
      </c>
      <c r="O312" s="53">
        <v>3595.0210000000002</v>
      </c>
      <c r="P312" s="429">
        <v>3705.89</v>
      </c>
    </row>
    <row r="313" spans="1:16" ht="25.5" x14ac:dyDescent="0.2">
      <c r="A313" s="32"/>
      <c r="B313" s="66" t="s">
        <v>40</v>
      </c>
      <c r="C313" s="9"/>
      <c r="D313" s="9"/>
      <c r="E313" s="9"/>
      <c r="F313" s="9" t="s">
        <v>177</v>
      </c>
      <c r="G313" s="9"/>
      <c r="H313" s="9"/>
      <c r="I313" s="9"/>
      <c r="J313" s="53"/>
      <c r="K313" s="87"/>
      <c r="L313" s="87"/>
      <c r="M313" s="87"/>
      <c r="N313" s="53">
        <f t="shared" ref="N313:P314" si="32">N314</f>
        <v>365.99900000000002</v>
      </c>
      <c r="O313" s="53">
        <f t="shared" si="32"/>
        <v>442.85899999999998</v>
      </c>
      <c r="P313" s="429">
        <f t="shared" si="32"/>
        <v>462.3</v>
      </c>
    </row>
    <row r="314" spans="1:16" ht="25.5" x14ac:dyDescent="0.2">
      <c r="A314" s="32"/>
      <c r="B314" s="15" t="s">
        <v>4</v>
      </c>
      <c r="C314" s="9"/>
      <c r="D314" s="9"/>
      <c r="E314" s="9"/>
      <c r="F314" s="9" t="s">
        <v>177</v>
      </c>
      <c r="G314" s="9" t="s">
        <v>1</v>
      </c>
      <c r="H314" s="9"/>
      <c r="I314" s="9"/>
      <c r="J314" s="53"/>
      <c r="K314" s="87"/>
      <c r="L314" s="87"/>
      <c r="M314" s="87"/>
      <c r="N314" s="53">
        <f t="shared" si="32"/>
        <v>365.99900000000002</v>
      </c>
      <c r="O314" s="53">
        <f t="shared" si="32"/>
        <v>442.85899999999998</v>
      </c>
      <c r="P314" s="429">
        <f t="shared" si="32"/>
        <v>462.3</v>
      </c>
    </row>
    <row r="315" spans="1:16" x14ac:dyDescent="0.2">
      <c r="A315" s="32"/>
      <c r="B315" s="16" t="s">
        <v>39</v>
      </c>
      <c r="C315" s="9"/>
      <c r="D315" s="9"/>
      <c r="E315" s="9"/>
      <c r="F315" s="9" t="s">
        <v>177</v>
      </c>
      <c r="G315" s="9" t="s">
        <v>1</v>
      </c>
      <c r="H315" s="9" t="s">
        <v>464</v>
      </c>
      <c r="I315" s="9" t="s">
        <v>489</v>
      </c>
      <c r="J315" s="53"/>
      <c r="K315" s="87"/>
      <c r="L315" s="87"/>
      <c r="M315" s="87"/>
      <c r="N315" s="53">
        <f>85+280.199+0.8</f>
        <v>365.99900000000002</v>
      </c>
      <c r="O315" s="53">
        <v>442.85899999999998</v>
      </c>
      <c r="P315" s="429">
        <v>462.3</v>
      </c>
    </row>
    <row r="316" spans="1:16" ht="55.15" hidden="1" customHeight="1" x14ac:dyDescent="0.2">
      <c r="A316" s="91">
        <v>9</v>
      </c>
      <c r="B316" s="134" t="s">
        <v>176</v>
      </c>
      <c r="C316" s="34"/>
      <c r="D316" s="94" t="s">
        <v>15</v>
      </c>
      <c r="E316" s="34" t="s">
        <v>32</v>
      </c>
      <c r="F316" s="34" t="s">
        <v>175</v>
      </c>
      <c r="G316" s="131"/>
      <c r="H316" s="131"/>
      <c r="I316" s="34"/>
      <c r="J316" s="51">
        <f>J317</f>
        <v>3000</v>
      </c>
      <c r="K316" s="51"/>
      <c r="L316" s="51">
        <f>L318</f>
        <v>6008.35</v>
      </c>
      <c r="M316" s="51">
        <f>M318</f>
        <v>8515.7049999999999</v>
      </c>
      <c r="N316" s="51">
        <f t="shared" ref="N316:P318" si="33">N317</f>
        <v>3000</v>
      </c>
      <c r="O316" s="51">
        <f t="shared" si="33"/>
        <v>0</v>
      </c>
      <c r="P316" s="50">
        <f t="shared" si="33"/>
        <v>0</v>
      </c>
    </row>
    <row r="317" spans="1:16" ht="38.25" hidden="1" x14ac:dyDescent="0.2">
      <c r="A317" s="91"/>
      <c r="B317" s="114" t="s">
        <v>174</v>
      </c>
      <c r="C317" s="34"/>
      <c r="D317" s="94"/>
      <c r="E317" s="34"/>
      <c r="F317" s="9" t="s">
        <v>173</v>
      </c>
      <c r="G317" s="48"/>
      <c r="H317" s="48"/>
      <c r="I317" s="9"/>
      <c r="J317" s="47">
        <f>J318</f>
        <v>3000</v>
      </c>
      <c r="K317" s="51"/>
      <c r="L317" s="51"/>
      <c r="M317" s="51"/>
      <c r="N317" s="47">
        <f t="shared" si="33"/>
        <v>3000</v>
      </c>
      <c r="O317" s="47">
        <f t="shared" si="33"/>
        <v>0</v>
      </c>
      <c r="P317" s="46">
        <f t="shared" si="33"/>
        <v>0</v>
      </c>
    </row>
    <row r="318" spans="1:16" ht="25.5" hidden="1" x14ac:dyDescent="0.2">
      <c r="A318" s="32"/>
      <c r="B318" s="133" t="s">
        <v>172</v>
      </c>
      <c r="C318" s="9"/>
      <c r="D318" s="88" t="s">
        <v>15</v>
      </c>
      <c r="E318" s="9" t="s">
        <v>32</v>
      </c>
      <c r="F318" s="9" t="s">
        <v>159</v>
      </c>
      <c r="G318" s="9"/>
      <c r="H318" s="9"/>
      <c r="I318" s="9"/>
      <c r="J318" s="53">
        <f>J319</f>
        <v>3000</v>
      </c>
      <c r="K318" s="78"/>
      <c r="L318" s="87">
        <f>L319</f>
        <v>6008.35</v>
      </c>
      <c r="M318" s="87">
        <f>M319</f>
        <v>8515.7049999999999</v>
      </c>
      <c r="N318" s="53">
        <f t="shared" si="33"/>
        <v>3000</v>
      </c>
      <c r="O318" s="53">
        <f t="shared" si="33"/>
        <v>0</v>
      </c>
      <c r="P318" s="429">
        <f t="shared" si="33"/>
        <v>0</v>
      </c>
    </row>
    <row r="319" spans="1:16" ht="12.6" hidden="1" customHeight="1" x14ac:dyDescent="0.2">
      <c r="A319" s="32"/>
      <c r="B319" s="86" t="s">
        <v>16</v>
      </c>
      <c r="C319" s="9"/>
      <c r="D319" s="88" t="s">
        <v>15</v>
      </c>
      <c r="E319" s="9" t="s">
        <v>32</v>
      </c>
      <c r="F319" s="9" t="s">
        <v>159</v>
      </c>
      <c r="G319" s="9" t="s">
        <v>1</v>
      </c>
      <c r="H319" s="9"/>
      <c r="I319" s="9"/>
      <c r="J319" s="53">
        <f>J325</f>
        <v>3000</v>
      </c>
      <c r="K319" s="78"/>
      <c r="L319" s="87">
        <v>6008.35</v>
      </c>
      <c r="M319" s="87">
        <v>8515.7049999999999</v>
      </c>
      <c r="N319" s="53">
        <f>N325</f>
        <v>3000</v>
      </c>
      <c r="O319" s="53">
        <f>O325</f>
        <v>0</v>
      </c>
      <c r="P319" s="429">
        <f>P325</f>
        <v>0</v>
      </c>
    </row>
    <row r="320" spans="1:16" ht="44.25" hidden="1" customHeight="1" x14ac:dyDescent="0.2">
      <c r="A320" s="32"/>
      <c r="B320" s="52" t="s">
        <v>171</v>
      </c>
      <c r="C320" s="9"/>
      <c r="D320" s="34" t="s">
        <v>168</v>
      </c>
      <c r="E320" s="34" t="s">
        <v>166</v>
      </c>
      <c r="F320" s="34" t="s">
        <v>170</v>
      </c>
      <c r="G320" s="131"/>
      <c r="H320" s="131"/>
      <c r="I320" s="34" t="s">
        <v>166</v>
      </c>
      <c r="J320" s="48"/>
      <c r="K320" s="131"/>
      <c r="L320" s="2"/>
      <c r="M320" s="24"/>
      <c r="N320" s="48"/>
      <c r="O320" s="48"/>
      <c r="P320" s="46"/>
    </row>
    <row r="321" spans="1:24" ht="38.25" hidden="1" x14ac:dyDescent="0.2">
      <c r="A321" s="32"/>
      <c r="B321" s="49" t="s">
        <v>169</v>
      </c>
      <c r="C321" s="9"/>
      <c r="D321" s="9" t="s">
        <v>168</v>
      </c>
      <c r="E321" s="9" t="s">
        <v>166</v>
      </c>
      <c r="F321" s="9" t="s">
        <v>167</v>
      </c>
      <c r="G321" s="88"/>
      <c r="H321" s="88"/>
      <c r="I321" s="9" t="s">
        <v>166</v>
      </c>
      <c r="J321" s="7"/>
      <c r="K321" s="7"/>
      <c r="L321" s="7"/>
      <c r="M321" s="7"/>
      <c r="N321" s="7"/>
      <c r="O321" s="7"/>
      <c r="P321" s="429"/>
    </row>
    <row r="322" spans="1:24" ht="42.75" hidden="1" customHeight="1" x14ac:dyDescent="0.2">
      <c r="A322" s="32"/>
      <c r="B322" s="132" t="s">
        <v>165</v>
      </c>
      <c r="C322" s="34"/>
      <c r="D322" s="94" t="s">
        <v>15</v>
      </c>
      <c r="E322" s="34" t="s">
        <v>13</v>
      </c>
      <c r="F322" s="34" t="s">
        <v>164</v>
      </c>
      <c r="G322" s="131"/>
      <c r="H322" s="131"/>
      <c r="I322" s="34" t="s">
        <v>13</v>
      </c>
      <c r="J322" s="48"/>
      <c r="K322" s="130"/>
      <c r="L322" s="2"/>
      <c r="M322" s="13"/>
      <c r="N322" s="48"/>
      <c r="O322" s="48"/>
      <c r="P322" s="46"/>
    </row>
    <row r="323" spans="1:24" ht="72.75" hidden="1" customHeight="1" x14ac:dyDescent="0.2">
      <c r="A323" s="32"/>
      <c r="B323" s="49" t="s">
        <v>163</v>
      </c>
      <c r="C323" s="9"/>
      <c r="D323" s="88" t="s">
        <v>15</v>
      </c>
      <c r="E323" s="9" t="s">
        <v>13</v>
      </c>
      <c r="F323" s="9" t="s">
        <v>162</v>
      </c>
      <c r="G323" s="9"/>
      <c r="H323" s="9"/>
      <c r="I323" s="9" t="s">
        <v>13</v>
      </c>
      <c r="J323" s="7"/>
      <c r="K323" s="78"/>
      <c r="L323" s="78"/>
      <c r="M323" s="78"/>
      <c r="N323" s="7"/>
      <c r="O323" s="7"/>
      <c r="P323" s="429"/>
    </row>
    <row r="324" spans="1:24" ht="57" hidden="1" customHeight="1" x14ac:dyDescent="0.2">
      <c r="A324" s="32"/>
      <c r="B324" s="58" t="s">
        <v>161</v>
      </c>
      <c r="C324" s="34"/>
      <c r="D324" s="88" t="s">
        <v>15</v>
      </c>
      <c r="E324" s="9" t="s">
        <v>13</v>
      </c>
      <c r="F324" s="9" t="s">
        <v>160</v>
      </c>
      <c r="G324" s="9"/>
      <c r="H324" s="9"/>
      <c r="I324" s="9" t="s">
        <v>13</v>
      </c>
      <c r="J324" s="7"/>
      <c r="K324" s="78"/>
      <c r="L324" s="78"/>
      <c r="M324" s="78"/>
      <c r="N324" s="7"/>
      <c r="O324" s="7"/>
      <c r="P324" s="429"/>
    </row>
    <row r="325" spans="1:24" hidden="1" x14ac:dyDescent="0.2">
      <c r="A325" s="32"/>
      <c r="B325" s="16" t="s">
        <v>34</v>
      </c>
      <c r="C325" s="9"/>
      <c r="D325" s="88" t="s">
        <v>15</v>
      </c>
      <c r="E325" s="9" t="s">
        <v>32</v>
      </c>
      <c r="F325" s="9" t="s">
        <v>159</v>
      </c>
      <c r="G325" s="9" t="s">
        <v>1</v>
      </c>
      <c r="H325" s="9"/>
      <c r="I325" s="9" t="s">
        <v>32</v>
      </c>
      <c r="J325" s="53">
        <v>3000</v>
      </c>
      <c r="K325" s="78"/>
      <c r="L325" s="87">
        <v>6008.35</v>
      </c>
      <c r="M325" s="87">
        <v>8515.7049999999999</v>
      </c>
      <c r="N325" s="53">
        <v>3000</v>
      </c>
      <c r="O325" s="53">
        <v>0</v>
      </c>
      <c r="P325" s="429">
        <v>0</v>
      </c>
    </row>
    <row r="326" spans="1:24" ht="25.9" customHeight="1" x14ac:dyDescent="0.2">
      <c r="A326" s="32"/>
      <c r="B326" s="129" t="s">
        <v>158</v>
      </c>
      <c r="C326" s="34"/>
      <c r="D326" s="88"/>
      <c r="E326" s="9"/>
      <c r="F326" s="9"/>
      <c r="G326" s="9"/>
      <c r="H326" s="9"/>
      <c r="I326" s="9"/>
      <c r="J326" s="128">
        <f>J327+J393+J403</f>
        <v>47038.588000000003</v>
      </c>
      <c r="K326" s="78"/>
      <c r="L326" s="87">
        <f>L327+L393+L403</f>
        <v>28148.264999999999</v>
      </c>
      <c r="M326" s="87">
        <f>M327+M393+M403</f>
        <v>29104.548000000003</v>
      </c>
      <c r="N326" s="128">
        <f>N327+N393+N403</f>
        <v>31840.712</v>
      </c>
      <c r="O326" s="128">
        <f>O327+O393+O403</f>
        <v>40050.522000000004</v>
      </c>
      <c r="P326" s="127">
        <f>P327+P393+P403</f>
        <v>44512.398000000001</v>
      </c>
    </row>
    <row r="327" spans="1:24" s="83" customFormat="1" ht="38.25" x14ac:dyDescent="0.2">
      <c r="A327" s="91">
        <v>9</v>
      </c>
      <c r="B327" s="126" t="s">
        <v>126</v>
      </c>
      <c r="C327" s="118"/>
      <c r="D327" s="89" t="s">
        <v>69</v>
      </c>
      <c r="E327" s="89" t="s">
        <v>112</v>
      </c>
      <c r="F327" s="113" t="s">
        <v>157</v>
      </c>
      <c r="G327" s="118"/>
      <c r="H327" s="118"/>
      <c r="I327" s="89"/>
      <c r="J327" s="125">
        <f>J329+J388+J359+J362+J366+J373+J370</f>
        <v>14363.046000000004</v>
      </c>
      <c r="K327" s="92"/>
      <c r="L327" s="92">
        <f>L329+L356+L359+L362+L366+L373+L380</f>
        <v>14872.082</v>
      </c>
      <c r="M327" s="92">
        <f>M329+M356+M359+M362+M366+M373+M380</f>
        <v>15828.365000000002</v>
      </c>
      <c r="N327" s="125">
        <f>N332+N333+N336+N338+N345+N348+N353+N372+N375+N377+N392+N383</f>
        <v>18638.369000000002</v>
      </c>
      <c r="O327" s="125">
        <f>O332+O333+O336+O338+O345+O348+O353+O372+O375+O377+O392+O383</f>
        <v>16857.248000000003</v>
      </c>
      <c r="P327" s="124">
        <f>P332+P333+P336+P338+P345+P348+P353+P372+P375+P377+P392+P383</f>
        <v>17832.772000000001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38.25" x14ac:dyDescent="0.2">
      <c r="A328" s="91"/>
      <c r="B328" s="102" t="s">
        <v>156</v>
      </c>
      <c r="C328" s="118"/>
      <c r="D328" s="89"/>
      <c r="E328" s="89"/>
      <c r="F328" s="112" t="s">
        <v>155</v>
      </c>
      <c r="G328" s="118"/>
      <c r="H328" s="118"/>
      <c r="I328" s="89"/>
      <c r="J328" s="123">
        <f>J327</f>
        <v>14363.046000000004</v>
      </c>
      <c r="K328" s="92"/>
      <c r="L328" s="92"/>
      <c r="M328" s="92"/>
      <c r="N328" s="123">
        <f>N327</f>
        <v>18638.369000000002</v>
      </c>
      <c r="O328" s="123">
        <f>O327</f>
        <v>16857.248000000003</v>
      </c>
      <c r="P328" s="122">
        <f>P327</f>
        <v>17832.772000000001</v>
      </c>
      <c r="Q328" s="84"/>
      <c r="R328" s="84"/>
      <c r="S328" s="84"/>
      <c r="T328" s="84"/>
      <c r="U328" s="84"/>
      <c r="V328" s="84"/>
      <c r="W328" s="84"/>
      <c r="X328" s="84"/>
    </row>
    <row r="329" spans="1:24" s="83" customFormat="1" x14ac:dyDescent="0.2">
      <c r="A329" s="85"/>
      <c r="B329" s="102" t="s">
        <v>109</v>
      </c>
      <c r="C329" s="118"/>
      <c r="D329" s="33" t="s">
        <v>69</v>
      </c>
      <c r="E329" s="33" t="s">
        <v>112</v>
      </c>
      <c r="F329" s="112" t="s">
        <v>154</v>
      </c>
      <c r="G329" s="118"/>
      <c r="H329" s="118"/>
      <c r="I329" s="33"/>
      <c r="J329" s="93">
        <f>J331+J334+J344+J347+J352</f>
        <v>12462.203000000003</v>
      </c>
      <c r="K329" s="101"/>
      <c r="L329" s="92">
        <f>L331+L334</f>
        <v>12437.288999999999</v>
      </c>
      <c r="M329" s="92">
        <f>M331+M334</f>
        <v>13307.900000000001</v>
      </c>
      <c r="N329" s="93">
        <f>N331+N334+N344+N347+N352</f>
        <v>15801.2</v>
      </c>
      <c r="O329" s="93">
        <f>O331+O334+O344+O347+O352</f>
        <v>14108.218000000001</v>
      </c>
      <c r="P329" s="122">
        <f>P331+P334+P344+P347+P352</f>
        <v>14954.710999999999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x14ac:dyDescent="0.2">
      <c r="A330" s="85"/>
      <c r="B330" s="104" t="s">
        <v>153</v>
      </c>
      <c r="C330" s="118"/>
      <c r="D330" s="33"/>
      <c r="E330" s="33"/>
      <c r="F330" s="113" t="s">
        <v>152</v>
      </c>
      <c r="G330" s="118"/>
      <c r="H330" s="118"/>
      <c r="I330" s="89"/>
      <c r="J330" s="92">
        <f>J329</f>
        <v>12462.203000000003</v>
      </c>
      <c r="K330" s="101"/>
      <c r="L330" s="92"/>
      <c r="M330" s="92"/>
      <c r="N330" s="92">
        <f>N329</f>
        <v>15801.2</v>
      </c>
      <c r="O330" s="92">
        <f>O329</f>
        <v>14108.218000000001</v>
      </c>
      <c r="P330" s="124">
        <f>P329</f>
        <v>14954.710999999999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2.15" customHeight="1" x14ac:dyDescent="0.2">
      <c r="A331" s="85"/>
      <c r="B331" s="86" t="s">
        <v>7</v>
      </c>
      <c r="C331" s="118"/>
      <c r="D331" s="33"/>
      <c r="E331" s="33"/>
      <c r="F331" s="112" t="s">
        <v>152</v>
      </c>
      <c r="G331" s="119">
        <v>120</v>
      </c>
      <c r="H331" s="119"/>
      <c r="I331" s="89"/>
      <c r="J331" s="93">
        <f>J332+J333</f>
        <v>8197.5570000000007</v>
      </c>
      <c r="K331" s="101"/>
      <c r="L331" s="92">
        <f>L332+L333</f>
        <v>9181.8719999999994</v>
      </c>
      <c r="M331" s="92">
        <f>M332+M333</f>
        <v>9824.6040000000012</v>
      </c>
      <c r="N331" s="93">
        <f>N332+N333</f>
        <v>8858.7470000000012</v>
      </c>
      <c r="O331" s="93">
        <f>O332+O333</f>
        <v>9044.5519999999997</v>
      </c>
      <c r="P331" s="122">
        <f>P332+P333</f>
        <v>9587.2240000000002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1.45" customHeight="1" x14ac:dyDescent="0.2">
      <c r="A332" s="85"/>
      <c r="B332" s="95" t="s">
        <v>114</v>
      </c>
      <c r="C332" s="118"/>
      <c r="D332" s="33" t="s">
        <v>69</v>
      </c>
      <c r="E332" s="33" t="s">
        <v>112</v>
      </c>
      <c r="F332" s="112" t="s">
        <v>152</v>
      </c>
      <c r="G332" s="119">
        <v>120</v>
      </c>
      <c r="H332" s="9" t="s">
        <v>457</v>
      </c>
      <c r="I332" s="33" t="s">
        <v>496</v>
      </c>
      <c r="J332" s="93">
        <f>807.519+241.455</f>
        <v>1048.9739999999999</v>
      </c>
      <c r="K332" s="92"/>
      <c r="L332" s="53">
        <v>1378.2239999999999</v>
      </c>
      <c r="M332" s="121">
        <v>1474.6990000000001</v>
      </c>
      <c r="N332" s="93">
        <v>611.298</v>
      </c>
      <c r="O332" s="93">
        <v>818.93100000000004</v>
      </c>
      <c r="P332" s="122">
        <v>868.06600000000003</v>
      </c>
      <c r="Q332" s="84"/>
      <c r="R332" s="84"/>
      <c r="S332" s="84"/>
      <c r="T332" s="84"/>
      <c r="U332" s="84"/>
      <c r="V332" s="84"/>
      <c r="W332" s="84"/>
      <c r="X332" s="84"/>
    </row>
    <row r="333" spans="1:24" ht="41.45" customHeight="1" x14ac:dyDescent="0.2">
      <c r="A333" s="32"/>
      <c r="B333" s="100" t="s">
        <v>105</v>
      </c>
      <c r="C333" s="88"/>
      <c r="D333" s="88" t="s">
        <v>69</v>
      </c>
      <c r="E333" s="88" t="s">
        <v>103</v>
      </c>
      <c r="F333" s="112" t="s">
        <v>152</v>
      </c>
      <c r="G333" s="88">
        <v>120</v>
      </c>
      <c r="H333" s="9" t="s">
        <v>457</v>
      </c>
      <c r="I333" s="33" t="s">
        <v>453</v>
      </c>
      <c r="J333" s="53">
        <f>5450.283+1.2+1697.1</f>
        <v>7148.5830000000005</v>
      </c>
      <c r="K333" s="53"/>
      <c r="L333" s="53">
        <v>7803.6480000000001</v>
      </c>
      <c r="M333" s="120">
        <v>8349.9050000000007</v>
      </c>
      <c r="N333" s="53">
        <v>8247.4490000000005</v>
      </c>
      <c r="O333" s="53">
        <v>8225.6209999999992</v>
      </c>
      <c r="P333" s="429">
        <v>8719.1579999999994</v>
      </c>
    </row>
    <row r="334" spans="1:24" s="83" customFormat="1" ht="29.45" customHeight="1" x14ac:dyDescent="0.2">
      <c r="A334" s="85"/>
      <c r="B334" s="15" t="s">
        <v>4</v>
      </c>
      <c r="C334" s="118"/>
      <c r="D334" s="33" t="s">
        <v>69</v>
      </c>
      <c r="E334" s="33" t="s">
        <v>112</v>
      </c>
      <c r="F334" s="112" t="s">
        <v>152</v>
      </c>
      <c r="G334" s="119">
        <v>240</v>
      </c>
      <c r="H334" s="119"/>
      <c r="I334" s="89"/>
      <c r="J334" s="93">
        <f>J336+J338</f>
        <v>3612.3460000000005</v>
      </c>
      <c r="K334" s="101"/>
      <c r="L334" s="101">
        <f>L336+L338</f>
        <v>3255.4169999999999</v>
      </c>
      <c r="M334" s="101">
        <f>M336+M338</f>
        <v>3483.2959999999998</v>
      </c>
      <c r="N334" s="93">
        <f>N336+N338</f>
        <v>6392.893</v>
      </c>
      <c r="O334" s="93">
        <f>O336+O338</f>
        <v>5063.6660000000002</v>
      </c>
      <c r="P334" s="122">
        <f>P336+P338</f>
        <v>5367.4870000000001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28.9" customHeight="1" x14ac:dyDescent="0.2">
      <c r="A335" s="85"/>
      <c r="B335" s="15" t="s">
        <v>4</v>
      </c>
      <c r="C335" s="118"/>
      <c r="D335" s="33"/>
      <c r="E335" s="33"/>
      <c r="F335" s="112" t="s">
        <v>152</v>
      </c>
      <c r="G335" s="119">
        <v>240</v>
      </c>
      <c r="H335" s="119"/>
      <c r="I335" s="33"/>
      <c r="J335" s="93">
        <f>J336</f>
        <v>1338.8210000000001</v>
      </c>
      <c r="K335" s="101"/>
      <c r="L335" s="101"/>
      <c r="M335" s="101"/>
      <c r="N335" s="93">
        <f>N336</f>
        <v>1318.8209999999999</v>
      </c>
      <c r="O335" s="93">
        <f>O336</f>
        <v>1316.69</v>
      </c>
      <c r="P335" s="122">
        <f>P336</f>
        <v>1395.692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43.15" customHeight="1" x14ac:dyDescent="0.2">
      <c r="A336" s="85"/>
      <c r="B336" s="95" t="s">
        <v>114</v>
      </c>
      <c r="C336" s="118"/>
      <c r="D336" s="33"/>
      <c r="E336" s="33"/>
      <c r="F336" s="112" t="s">
        <v>152</v>
      </c>
      <c r="G336" s="119">
        <v>240</v>
      </c>
      <c r="H336" s="9" t="s">
        <v>457</v>
      </c>
      <c r="I336" s="33" t="s">
        <v>496</v>
      </c>
      <c r="J336" s="93">
        <f>2387.795-1048.974</f>
        <v>1338.8210000000001</v>
      </c>
      <c r="K336" s="101"/>
      <c r="L336" s="103">
        <v>906.91</v>
      </c>
      <c r="M336" s="103">
        <v>970.39300000000003</v>
      </c>
      <c r="N336" s="93">
        <v>1318.8209999999999</v>
      </c>
      <c r="O336" s="93">
        <v>1316.69</v>
      </c>
      <c r="P336" s="122">
        <v>1395.692</v>
      </c>
      <c r="Q336" s="84"/>
      <c r="R336" s="84"/>
      <c r="S336" s="84"/>
      <c r="T336" s="84"/>
      <c r="U336" s="84"/>
      <c r="V336" s="84"/>
      <c r="W336" s="84"/>
      <c r="X336" s="84"/>
    </row>
    <row r="337" spans="1:24" s="83" customFormat="1" ht="27" customHeight="1" x14ac:dyDescent="0.2">
      <c r="A337" s="85"/>
      <c r="B337" s="15" t="s">
        <v>4</v>
      </c>
      <c r="C337" s="118"/>
      <c r="D337" s="33"/>
      <c r="E337" s="33"/>
      <c r="F337" s="112" t="s">
        <v>152</v>
      </c>
      <c r="G337" s="88">
        <v>240</v>
      </c>
      <c r="H337" s="88"/>
      <c r="I337" s="88"/>
      <c r="J337" s="53">
        <f>J338</f>
        <v>2273.5250000000001</v>
      </c>
      <c r="K337" s="101"/>
      <c r="L337" s="103"/>
      <c r="M337" s="103"/>
      <c r="N337" s="53">
        <f>N338</f>
        <v>5074.0720000000001</v>
      </c>
      <c r="O337" s="53">
        <f>O338</f>
        <v>3746.9760000000001</v>
      </c>
      <c r="P337" s="429">
        <f>P338</f>
        <v>3971.7950000000001</v>
      </c>
      <c r="Q337" s="84"/>
      <c r="R337" s="84"/>
      <c r="S337" s="84"/>
      <c r="T337" s="84"/>
      <c r="U337" s="84"/>
      <c r="V337" s="84"/>
      <c r="W337" s="84"/>
      <c r="X337" s="84"/>
    </row>
    <row r="338" spans="1:24" ht="39" customHeight="1" x14ac:dyDescent="0.2">
      <c r="A338" s="32"/>
      <c r="B338" s="100" t="s">
        <v>105</v>
      </c>
      <c r="C338" s="88"/>
      <c r="D338" s="88" t="s">
        <v>69</v>
      </c>
      <c r="E338" s="88" t="s">
        <v>103</v>
      </c>
      <c r="F338" s="112" t="s">
        <v>152</v>
      </c>
      <c r="G338" s="88">
        <v>240</v>
      </c>
      <c r="H338" s="9" t="s">
        <v>457</v>
      </c>
      <c r="I338" s="33" t="s">
        <v>453</v>
      </c>
      <c r="J338" s="53">
        <v>2273.5250000000001</v>
      </c>
      <c r="K338" s="53"/>
      <c r="L338" s="117">
        <v>2348.5070000000001</v>
      </c>
      <c r="M338" s="116">
        <v>2512.9029999999998</v>
      </c>
      <c r="N338" s="53">
        <v>5074.0720000000001</v>
      </c>
      <c r="O338" s="53">
        <v>3746.9760000000001</v>
      </c>
      <c r="P338" s="429">
        <v>3971.7950000000001</v>
      </c>
    </row>
    <row r="339" spans="1:24" ht="21" hidden="1" customHeight="1" x14ac:dyDescent="0.2">
      <c r="A339" s="32"/>
      <c r="B339" s="86"/>
      <c r="C339" s="88"/>
      <c r="D339" s="88"/>
      <c r="E339" s="88"/>
      <c r="F339" s="88"/>
      <c r="G339" s="88"/>
      <c r="H339" s="88"/>
      <c r="I339" s="88"/>
      <c r="J339" s="53"/>
      <c r="K339" s="53"/>
      <c r="L339" s="53"/>
      <c r="M339" s="7"/>
      <c r="N339" s="53"/>
      <c r="O339" s="53"/>
      <c r="P339" s="429"/>
    </row>
    <row r="340" spans="1:24" ht="21" hidden="1" customHeight="1" x14ac:dyDescent="0.2">
      <c r="A340" s="32"/>
      <c r="B340" s="86" t="s">
        <v>16</v>
      </c>
      <c r="C340" s="88"/>
      <c r="D340" s="88" t="s">
        <v>69</v>
      </c>
      <c r="E340" s="88" t="s">
        <v>103</v>
      </c>
      <c r="F340" s="88">
        <v>9100004</v>
      </c>
      <c r="G340" s="88">
        <v>240</v>
      </c>
      <c r="H340" s="88"/>
      <c r="I340" s="88" t="s">
        <v>103</v>
      </c>
      <c r="J340" s="53">
        <v>2215.5729999999999</v>
      </c>
      <c r="K340" s="53"/>
      <c r="L340" s="53">
        <f>J340*106%</f>
        <v>2348.50738</v>
      </c>
      <c r="M340" s="7">
        <f>L340*107%</f>
        <v>2512.9028966000001</v>
      </c>
      <c r="N340" s="53">
        <v>2215.5729999999999</v>
      </c>
      <c r="O340" s="53">
        <v>2215.5729999999999</v>
      </c>
      <c r="P340" s="429">
        <v>2215.5729999999999</v>
      </c>
    </row>
    <row r="341" spans="1:24" ht="21" hidden="1" customHeight="1" x14ac:dyDescent="0.2">
      <c r="A341" s="32"/>
      <c r="B341" s="86"/>
      <c r="C341" s="88"/>
      <c r="D341" s="88"/>
      <c r="E341" s="88"/>
      <c r="F341" s="88"/>
      <c r="G341" s="88"/>
      <c r="H341" s="88"/>
      <c r="I341" s="88"/>
      <c r="J341" s="53"/>
      <c r="K341" s="53"/>
      <c r="L341" s="53"/>
      <c r="M341" s="7"/>
      <c r="N341" s="53"/>
      <c r="O341" s="53"/>
      <c r="P341" s="429"/>
    </row>
    <row r="342" spans="1:24" ht="21" hidden="1" customHeight="1" x14ac:dyDescent="0.2">
      <c r="A342" s="32"/>
      <c r="B342" s="86"/>
      <c r="C342" s="88"/>
      <c r="D342" s="88"/>
      <c r="E342" s="88"/>
      <c r="F342" s="88">
        <v>9100004</v>
      </c>
      <c r="G342" s="88"/>
      <c r="H342" s="88"/>
      <c r="I342" s="88" t="s">
        <v>103</v>
      </c>
      <c r="J342" s="53" t="e">
        <f>#REF!+J338</f>
        <v>#REF!</v>
      </c>
      <c r="K342" s="53"/>
      <c r="L342" s="53" t="e">
        <f>#REF!+L338</f>
        <v>#REF!</v>
      </c>
      <c r="M342" s="7" t="e">
        <f>#REF!+M338</f>
        <v>#REF!</v>
      </c>
      <c r="N342" s="53" t="e">
        <f>#REF!+N338</f>
        <v>#REF!</v>
      </c>
      <c r="O342" s="53" t="e">
        <f>#REF!+O338</f>
        <v>#REF!</v>
      </c>
      <c r="P342" s="429" t="e">
        <f>#REF!+P338</f>
        <v>#REF!</v>
      </c>
    </row>
    <row r="343" spans="1:24" ht="38.25" hidden="1" x14ac:dyDescent="0.2">
      <c r="A343" s="32"/>
      <c r="B343" s="95" t="s">
        <v>151</v>
      </c>
      <c r="C343" s="88"/>
      <c r="D343" s="88"/>
      <c r="E343" s="88"/>
      <c r="F343" s="113" t="s">
        <v>150</v>
      </c>
      <c r="G343" s="94"/>
      <c r="H343" s="94"/>
      <c r="I343" s="94"/>
      <c r="J343" s="87">
        <f>J344</f>
        <v>179.7</v>
      </c>
      <c r="K343" s="87"/>
      <c r="L343" s="87"/>
      <c r="M343" s="78"/>
      <c r="N343" s="87">
        <f t="shared" ref="N343:P344" si="34">N344</f>
        <v>47.06</v>
      </c>
      <c r="O343" s="87">
        <f t="shared" si="34"/>
        <v>0</v>
      </c>
      <c r="P343" s="96">
        <f t="shared" si="34"/>
        <v>0</v>
      </c>
    </row>
    <row r="344" spans="1:24" hidden="1" x14ac:dyDescent="0.2">
      <c r="A344" s="32"/>
      <c r="B344" s="95" t="s">
        <v>123</v>
      </c>
      <c r="C344" s="88"/>
      <c r="D344" s="88"/>
      <c r="E344" s="88"/>
      <c r="F344" s="112" t="s">
        <v>150</v>
      </c>
      <c r="G344" s="88">
        <v>540</v>
      </c>
      <c r="H344" s="88"/>
      <c r="I344" s="88"/>
      <c r="J344" s="53">
        <f>J345</f>
        <v>179.7</v>
      </c>
      <c r="K344" s="53"/>
      <c r="L344" s="53"/>
      <c r="M344" s="7"/>
      <c r="N344" s="53">
        <f t="shared" si="34"/>
        <v>47.06</v>
      </c>
      <c r="O344" s="53">
        <f t="shared" si="34"/>
        <v>0</v>
      </c>
      <c r="P344" s="429">
        <f t="shared" si="34"/>
        <v>0</v>
      </c>
    </row>
    <row r="345" spans="1:24" ht="38.25" hidden="1" x14ac:dyDescent="0.2">
      <c r="A345" s="32"/>
      <c r="B345" s="100" t="s">
        <v>105</v>
      </c>
      <c r="C345" s="88"/>
      <c r="D345" s="88"/>
      <c r="E345" s="88"/>
      <c r="F345" s="112" t="s">
        <v>150</v>
      </c>
      <c r="G345" s="88">
        <v>540</v>
      </c>
      <c r="H345" s="88"/>
      <c r="I345" s="88" t="s">
        <v>103</v>
      </c>
      <c r="J345" s="53">
        <v>179.7</v>
      </c>
      <c r="K345" s="53"/>
      <c r="L345" s="53"/>
      <c r="M345" s="7"/>
      <c r="N345" s="53">
        <v>47.06</v>
      </c>
      <c r="O345" s="53"/>
      <c r="P345" s="429"/>
    </row>
    <row r="346" spans="1:24" ht="38.25" hidden="1" x14ac:dyDescent="0.2">
      <c r="A346" s="32"/>
      <c r="B346" s="115" t="s">
        <v>149</v>
      </c>
      <c r="C346" s="88"/>
      <c r="D346" s="88"/>
      <c r="E346" s="88"/>
      <c r="F346" s="113" t="s">
        <v>148</v>
      </c>
      <c r="G346" s="94"/>
      <c r="H346" s="94"/>
      <c r="I346" s="94"/>
      <c r="J346" s="87">
        <f>J347</f>
        <v>303</v>
      </c>
      <c r="K346" s="87"/>
      <c r="L346" s="87"/>
      <c r="M346" s="78"/>
      <c r="N346" s="87">
        <f t="shared" ref="N346:P347" si="35">N347</f>
        <v>304.5</v>
      </c>
      <c r="O346" s="87">
        <f t="shared" si="35"/>
        <v>0</v>
      </c>
      <c r="P346" s="96">
        <f t="shared" si="35"/>
        <v>0</v>
      </c>
    </row>
    <row r="347" spans="1:24" hidden="1" x14ac:dyDescent="0.2">
      <c r="A347" s="32"/>
      <c r="B347" s="115" t="s">
        <v>130</v>
      </c>
      <c r="C347" s="88"/>
      <c r="D347" s="88"/>
      <c r="E347" s="88"/>
      <c r="F347" s="112" t="s">
        <v>148</v>
      </c>
      <c r="G347" s="88">
        <v>540</v>
      </c>
      <c r="H347" s="88"/>
      <c r="I347" s="88"/>
      <c r="J347" s="53">
        <f>J348</f>
        <v>303</v>
      </c>
      <c r="K347" s="53"/>
      <c r="L347" s="53"/>
      <c r="M347" s="7"/>
      <c r="N347" s="53">
        <f t="shared" si="35"/>
        <v>304.5</v>
      </c>
      <c r="O347" s="53">
        <f t="shared" si="35"/>
        <v>0</v>
      </c>
      <c r="P347" s="429">
        <f t="shared" si="35"/>
        <v>0</v>
      </c>
    </row>
    <row r="348" spans="1:24" ht="38.25" hidden="1" x14ac:dyDescent="0.2">
      <c r="A348" s="32"/>
      <c r="B348" s="100" t="s">
        <v>105</v>
      </c>
      <c r="C348" s="88"/>
      <c r="D348" s="88"/>
      <c r="E348" s="88"/>
      <c r="F348" s="112" t="s">
        <v>148</v>
      </c>
      <c r="G348" s="88">
        <v>540</v>
      </c>
      <c r="H348" s="88"/>
      <c r="I348" s="88" t="s">
        <v>103</v>
      </c>
      <c r="J348" s="53">
        <v>303</v>
      </c>
      <c r="K348" s="53"/>
      <c r="L348" s="53"/>
      <c r="M348" s="7"/>
      <c r="N348" s="53">
        <v>304.5</v>
      </c>
      <c r="O348" s="53"/>
      <c r="P348" s="429"/>
    </row>
    <row r="349" spans="1:24" ht="38.25" hidden="1" x14ac:dyDescent="0.2">
      <c r="A349" s="32"/>
      <c r="B349" s="114" t="s">
        <v>147</v>
      </c>
      <c r="C349" s="88"/>
      <c r="D349" s="88"/>
      <c r="E349" s="88"/>
      <c r="F349" s="112" t="s">
        <v>146</v>
      </c>
      <c r="G349" s="88">
        <v>540</v>
      </c>
      <c r="H349" s="88"/>
      <c r="I349" s="88"/>
      <c r="J349" s="53"/>
      <c r="K349" s="53"/>
      <c r="L349" s="53"/>
      <c r="M349" s="7"/>
      <c r="N349" s="53"/>
      <c r="O349" s="53"/>
      <c r="P349" s="429"/>
    </row>
    <row r="350" spans="1:24" ht="38.25" hidden="1" x14ac:dyDescent="0.2">
      <c r="A350" s="32"/>
      <c r="B350" s="100" t="s">
        <v>105</v>
      </c>
      <c r="C350" s="88"/>
      <c r="D350" s="88"/>
      <c r="E350" s="88"/>
      <c r="F350" s="112" t="s">
        <v>146</v>
      </c>
      <c r="G350" s="88">
        <v>540</v>
      </c>
      <c r="H350" s="88"/>
      <c r="I350" s="88" t="s">
        <v>103</v>
      </c>
      <c r="J350" s="53"/>
      <c r="K350" s="53"/>
      <c r="L350" s="53"/>
      <c r="M350" s="7"/>
      <c r="N350" s="53"/>
      <c r="O350" s="53"/>
      <c r="P350" s="429"/>
    </row>
    <row r="351" spans="1:24" ht="63.75" hidden="1" x14ac:dyDescent="0.2">
      <c r="A351" s="32"/>
      <c r="B351" s="108" t="s">
        <v>145</v>
      </c>
      <c r="C351" s="88"/>
      <c r="D351" s="88"/>
      <c r="E351" s="88"/>
      <c r="F351" s="113" t="s">
        <v>144</v>
      </c>
      <c r="G351" s="94"/>
      <c r="H351" s="94"/>
      <c r="I351" s="94"/>
      <c r="J351" s="87">
        <f>J352</f>
        <v>169.6</v>
      </c>
      <c r="K351" s="87"/>
      <c r="L351" s="87"/>
      <c r="M351" s="78"/>
      <c r="N351" s="87">
        <f t="shared" ref="N351:P352" si="36">N352</f>
        <v>198</v>
      </c>
      <c r="O351" s="87">
        <f t="shared" si="36"/>
        <v>0</v>
      </c>
      <c r="P351" s="96">
        <f t="shared" si="36"/>
        <v>0</v>
      </c>
    </row>
    <row r="352" spans="1:24" hidden="1" x14ac:dyDescent="0.2">
      <c r="A352" s="32"/>
      <c r="B352" s="108" t="s">
        <v>130</v>
      </c>
      <c r="C352" s="88"/>
      <c r="D352" s="88"/>
      <c r="E352" s="88"/>
      <c r="F352" s="112" t="s">
        <v>144</v>
      </c>
      <c r="G352" s="88">
        <v>540</v>
      </c>
      <c r="H352" s="88"/>
      <c r="I352" s="88"/>
      <c r="J352" s="53">
        <f>J353</f>
        <v>169.6</v>
      </c>
      <c r="K352" s="53"/>
      <c r="L352" s="53"/>
      <c r="M352" s="7"/>
      <c r="N352" s="53">
        <f t="shared" si="36"/>
        <v>198</v>
      </c>
      <c r="O352" s="53">
        <f t="shared" si="36"/>
        <v>0</v>
      </c>
      <c r="P352" s="429">
        <f t="shared" si="36"/>
        <v>0</v>
      </c>
    </row>
    <row r="353" spans="1:16" ht="38.25" hidden="1" x14ac:dyDescent="0.2">
      <c r="A353" s="32"/>
      <c r="B353" s="100" t="s">
        <v>105</v>
      </c>
      <c r="C353" s="88"/>
      <c r="D353" s="88"/>
      <c r="E353" s="88"/>
      <c r="F353" s="112" t="s">
        <v>144</v>
      </c>
      <c r="G353" s="88">
        <v>540</v>
      </c>
      <c r="H353" s="88"/>
      <c r="I353" s="88" t="s">
        <v>103</v>
      </c>
      <c r="J353" s="53">
        <v>169.6</v>
      </c>
      <c r="K353" s="53"/>
      <c r="L353" s="53"/>
      <c r="M353" s="7"/>
      <c r="N353" s="53">
        <v>198</v>
      </c>
      <c r="O353" s="53"/>
      <c r="P353" s="429"/>
    </row>
    <row r="354" spans="1:16" ht="51" hidden="1" x14ac:dyDescent="0.2">
      <c r="A354" s="32"/>
      <c r="B354" s="102" t="s">
        <v>111</v>
      </c>
      <c r="C354" s="88"/>
      <c r="D354" s="88"/>
      <c r="E354" s="88"/>
      <c r="F354" s="34" t="s">
        <v>110</v>
      </c>
      <c r="G354" s="88"/>
      <c r="H354" s="88"/>
      <c r="I354" s="88"/>
      <c r="J354" s="87">
        <f>J355</f>
        <v>0</v>
      </c>
      <c r="K354" s="53"/>
      <c r="L354" s="53"/>
      <c r="M354" s="7"/>
      <c r="N354" s="87">
        <f t="shared" ref="N354:P357" si="37">N355</f>
        <v>0</v>
      </c>
      <c r="O354" s="87">
        <f t="shared" si="37"/>
        <v>0</v>
      </c>
      <c r="P354" s="96">
        <f t="shared" si="37"/>
        <v>0</v>
      </c>
    </row>
    <row r="355" spans="1:16" ht="21" hidden="1" customHeight="1" x14ac:dyDescent="0.2">
      <c r="A355" s="32"/>
      <c r="B355" s="102" t="s">
        <v>109</v>
      </c>
      <c r="C355" s="88"/>
      <c r="D355" s="88"/>
      <c r="E355" s="88"/>
      <c r="F355" s="9" t="s">
        <v>108</v>
      </c>
      <c r="G355" s="88"/>
      <c r="H355" s="88"/>
      <c r="I355" s="88"/>
      <c r="J355" s="53">
        <f>J356</f>
        <v>0</v>
      </c>
      <c r="K355" s="53"/>
      <c r="L355" s="53"/>
      <c r="M355" s="7"/>
      <c r="N355" s="53">
        <f t="shared" si="37"/>
        <v>0</v>
      </c>
      <c r="O355" s="53">
        <f t="shared" si="37"/>
        <v>0</v>
      </c>
      <c r="P355" s="429">
        <f t="shared" si="37"/>
        <v>0</v>
      </c>
    </row>
    <row r="356" spans="1:16" ht="38.25" hidden="1" x14ac:dyDescent="0.2">
      <c r="A356" s="32"/>
      <c r="B356" s="49" t="s">
        <v>107</v>
      </c>
      <c r="C356" s="88" t="s">
        <v>106</v>
      </c>
      <c r="D356" s="88" t="s">
        <v>69</v>
      </c>
      <c r="E356" s="88" t="s">
        <v>103</v>
      </c>
      <c r="F356" s="9" t="s">
        <v>104</v>
      </c>
      <c r="G356" s="9"/>
      <c r="H356" s="9"/>
      <c r="I356" s="88"/>
      <c r="J356" s="93">
        <f>J357</f>
        <v>0</v>
      </c>
      <c r="K356" s="92"/>
      <c r="L356" s="92">
        <f>L357</f>
        <v>1223.8879999999999</v>
      </c>
      <c r="M356" s="101">
        <f>M357</f>
        <v>1309.56</v>
      </c>
      <c r="N356" s="93">
        <f t="shared" si="37"/>
        <v>0</v>
      </c>
      <c r="O356" s="93">
        <f t="shared" si="37"/>
        <v>0</v>
      </c>
      <c r="P356" s="122">
        <f t="shared" si="37"/>
        <v>0</v>
      </c>
    </row>
    <row r="357" spans="1:16" hidden="1" x14ac:dyDescent="0.2">
      <c r="A357" s="32"/>
      <c r="B357" s="16" t="s">
        <v>7</v>
      </c>
      <c r="C357" s="88"/>
      <c r="D357" s="88" t="s">
        <v>69</v>
      </c>
      <c r="E357" s="88" t="s">
        <v>103</v>
      </c>
      <c r="F357" s="9" t="s">
        <v>104</v>
      </c>
      <c r="G357" s="88">
        <v>120</v>
      </c>
      <c r="H357" s="88"/>
      <c r="I357" s="88"/>
      <c r="J357" s="93">
        <f>J358</f>
        <v>0</v>
      </c>
      <c r="K357" s="93"/>
      <c r="L357" s="53">
        <v>1223.8879999999999</v>
      </c>
      <c r="M357" s="53">
        <v>1309.56</v>
      </c>
      <c r="N357" s="93">
        <f t="shared" si="37"/>
        <v>0</v>
      </c>
      <c r="O357" s="93">
        <f t="shared" si="37"/>
        <v>0</v>
      </c>
      <c r="P357" s="122">
        <f t="shared" si="37"/>
        <v>0</v>
      </c>
    </row>
    <row r="358" spans="1:16" ht="38.25" hidden="1" x14ac:dyDescent="0.2">
      <c r="A358" s="32"/>
      <c r="B358" s="100" t="s">
        <v>105</v>
      </c>
      <c r="C358" s="88"/>
      <c r="D358" s="88"/>
      <c r="E358" s="88"/>
      <c r="F358" s="9" t="s">
        <v>104</v>
      </c>
      <c r="G358" s="88">
        <v>120</v>
      </c>
      <c r="H358" s="88"/>
      <c r="I358" s="88" t="s">
        <v>103</v>
      </c>
      <c r="J358" s="93"/>
      <c r="K358" s="93"/>
      <c r="L358" s="53">
        <v>1223.8879999999999</v>
      </c>
      <c r="M358" s="53">
        <v>1309.56</v>
      </c>
      <c r="N358" s="93"/>
      <c r="O358" s="93"/>
      <c r="P358" s="122"/>
    </row>
    <row r="359" spans="1:16" ht="63.75" hidden="1" x14ac:dyDescent="0.2">
      <c r="A359" s="32"/>
      <c r="B359" s="90" t="s">
        <v>143</v>
      </c>
      <c r="C359" s="88"/>
      <c r="D359" s="88" t="s">
        <v>69</v>
      </c>
      <c r="E359" s="88" t="s">
        <v>103</v>
      </c>
      <c r="F359" s="34" t="s">
        <v>141</v>
      </c>
      <c r="G359" s="9"/>
      <c r="H359" s="9"/>
      <c r="I359" s="88"/>
      <c r="J359" s="78">
        <f>J360</f>
        <v>0</v>
      </c>
      <c r="K359" s="78"/>
      <c r="L359" s="78">
        <f>L360</f>
        <v>171.8</v>
      </c>
      <c r="M359" s="78">
        <f>M360</f>
        <v>171.8</v>
      </c>
      <c r="N359" s="78">
        <f>N360</f>
        <v>0</v>
      </c>
      <c r="O359" s="78">
        <f>O360</f>
        <v>0</v>
      </c>
      <c r="P359" s="96">
        <f>P360</f>
        <v>0</v>
      </c>
    </row>
    <row r="360" spans="1:16" hidden="1" x14ac:dyDescent="0.2">
      <c r="A360" s="32"/>
      <c r="B360" s="16" t="s">
        <v>142</v>
      </c>
      <c r="C360" s="88"/>
      <c r="D360" s="88" t="s">
        <v>69</v>
      </c>
      <c r="E360" s="88" t="s">
        <v>103</v>
      </c>
      <c r="F360" s="9" t="s">
        <v>141</v>
      </c>
      <c r="G360" s="9" t="s">
        <v>140</v>
      </c>
      <c r="H360" s="9"/>
      <c r="I360" s="88"/>
      <c r="J360" s="7">
        <f>J361</f>
        <v>0</v>
      </c>
      <c r="K360" s="7"/>
      <c r="L360" s="7">
        <v>171.8</v>
      </c>
      <c r="M360" s="7">
        <v>171.8</v>
      </c>
      <c r="N360" s="7">
        <f>N361</f>
        <v>0</v>
      </c>
      <c r="O360" s="7">
        <f>O361</f>
        <v>0</v>
      </c>
      <c r="P360" s="429">
        <f>P361</f>
        <v>0</v>
      </c>
    </row>
    <row r="361" spans="1:16" ht="38.25" hidden="1" x14ac:dyDescent="0.2">
      <c r="A361" s="32"/>
      <c r="B361" s="100" t="s">
        <v>105</v>
      </c>
      <c r="C361" s="88"/>
      <c r="D361" s="88"/>
      <c r="E361" s="88"/>
      <c r="F361" s="9" t="s">
        <v>141</v>
      </c>
      <c r="G361" s="9" t="s">
        <v>140</v>
      </c>
      <c r="H361" s="9"/>
      <c r="I361" s="88" t="s">
        <v>103</v>
      </c>
      <c r="J361" s="7"/>
      <c r="K361" s="7"/>
      <c r="L361" s="7">
        <v>171.8</v>
      </c>
      <c r="M361" s="7">
        <v>171.8</v>
      </c>
      <c r="N361" s="7"/>
      <c r="O361" s="7"/>
      <c r="P361" s="429"/>
    </row>
    <row r="362" spans="1:16" ht="75.599999999999994" hidden="1" customHeight="1" x14ac:dyDescent="0.2">
      <c r="A362" s="32"/>
      <c r="B362" s="111" t="s">
        <v>139</v>
      </c>
      <c r="C362" s="88"/>
      <c r="D362" s="9" t="s">
        <v>69</v>
      </c>
      <c r="E362" s="9" t="s">
        <v>103</v>
      </c>
      <c r="F362" s="34" t="s">
        <v>136</v>
      </c>
      <c r="G362" s="9"/>
      <c r="H362" s="9"/>
      <c r="I362" s="9"/>
      <c r="J362" s="78">
        <f>J364</f>
        <v>0</v>
      </c>
      <c r="K362" s="78"/>
      <c r="L362" s="78">
        <f>L364</f>
        <v>263</v>
      </c>
      <c r="M362" s="78">
        <f>M364</f>
        <v>263</v>
      </c>
      <c r="N362" s="78">
        <f>N364</f>
        <v>0</v>
      </c>
      <c r="O362" s="78">
        <f>O364</f>
        <v>0</v>
      </c>
      <c r="P362" s="96">
        <f>P364</f>
        <v>0</v>
      </c>
    </row>
    <row r="363" spans="1:16" ht="18" hidden="1" customHeight="1" x14ac:dyDescent="0.2">
      <c r="A363" s="32"/>
      <c r="B363" s="42" t="s">
        <v>138</v>
      </c>
      <c r="C363" s="9"/>
      <c r="D363" s="9" t="s">
        <v>69</v>
      </c>
      <c r="E363" s="9" t="s">
        <v>103</v>
      </c>
      <c r="F363" s="9" t="s">
        <v>137</v>
      </c>
      <c r="G363" s="9"/>
      <c r="H363" s="9"/>
      <c r="I363" s="9" t="s">
        <v>103</v>
      </c>
      <c r="J363" s="103"/>
      <c r="K363" s="103"/>
      <c r="L363" s="103"/>
      <c r="M363" s="103"/>
      <c r="N363" s="103"/>
      <c r="O363" s="103"/>
      <c r="P363" s="122"/>
    </row>
    <row r="364" spans="1:16" ht="15" hidden="1" customHeight="1" x14ac:dyDescent="0.2">
      <c r="A364" s="32"/>
      <c r="B364" s="16" t="s">
        <v>123</v>
      </c>
      <c r="C364" s="9"/>
      <c r="D364" s="9" t="s">
        <v>69</v>
      </c>
      <c r="E364" s="9" t="s">
        <v>103</v>
      </c>
      <c r="F364" s="9" t="s">
        <v>136</v>
      </c>
      <c r="G364" s="9" t="s">
        <v>120</v>
      </c>
      <c r="H364" s="9"/>
      <c r="I364" s="9"/>
      <c r="J364" s="103">
        <f>J365</f>
        <v>0</v>
      </c>
      <c r="K364" s="103"/>
      <c r="L364" s="103">
        <v>263</v>
      </c>
      <c r="M364" s="103">
        <v>263</v>
      </c>
      <c r="N364" s="103">
        <f>N365</f>
        <v>0</v>
      </c>
      <c r="O364" s="103">
        <f>O365</f>
        <v>0</v>
      </c>
      <c r="P364" s="122">
        <f>P365</f>
        <v>0</v>
      </c>
    </row>
    <row r="365" spans="1:16" ht="42" hidden="1" customHeight="1" x14ac:dyDescent="0.2">
      <c r="A365" s="32"/>
      <c r="B365" s="100" t="s">
        <v>105</v>
      </c>
      <c r="C365" s="9"/>
      <c r="D365" s="9"/>
      <c r="E365" s="9"/>
      <c r="F365" s="9" t="s">
        <v>136</v>
      </c>
      <c r="G365" s="9" t="s">
        <v>120</v>
      </c>
      <c r="H365" s="9"/>
      <c r="I365" s="9" t="s">
        <v>103</v>
      </c>
      <c r="J365" s="103"/>
      <c r="K365" s="103"/>
      <c r="L365" s="103">
        <v>263</v>
      </c>
      <c r="M365" s="103">
        <v>263</v>
      </c>
      <c r="N365" s="103"/>
      <c r="O365" s="103"/>
      <c r="P365" s="122"/>
    </row>
    <row r="366" spans="1:16" ht="99" hidden="1" customHeight="1" x14ac:dyDescent="0.2">
      <c r="A366" s="32"/>
      <c r="B366" s="110" t="s">
        <v>135</v>
      </c>
      <c r="C366" s="9"/>
      <c r="D366" s="9" t="s">
        <v>69</v>
      </c>
      <c r="E366" s="9" t="s">
        <v>103</v>
      </c>
      <c r="F366" s="34" t="s">
        <v>132</v>
      </c>
      <c r="G366" s="9"/>
      <c r="H366" s="9"/>
      <c r="I366" s="9"/>
      <c r="J366" s="101">
        <f>J367</f>
        <v>0</v>
      </c>
      <c r="K366" s="101"/>
      <c r="L366" s="101">
        <f>L367</f>
        <v>130.1</v>
      </c>
      <c r="M366" s="101">
        <f>M367</f>
        <v>130.1</v>
      </c>
      <c r="N366" s="101">
        <f>N367</f>
        <v>0</v>
      </c>
      <c r="O366" s="101">
        <f>O367</f>
        <v>0</v>
      </c>
      <c r="P366" s="124">
        <f>P367</f>
        <v>0</v>
      </c>
    </row>
    <row r="367" spans="1:16" ht="15" hidden="1" customHeight="1" x14ac:dyDescent="0.2">
      <c r="A367" s="32"/>
      <c r="B367" s="16" t="s">
        <v>123</v>
      </c>
      <c r="C367" s="9"/>
      <c r="D367" s="9" t="s">
        <v>69</v>
      </c>
      <c r="E367" s="9" t="s">
        <v>103</v>
      </c>
      <c r="F367" s="9" t="s">
        <v>132</v>
      </c>
      <c r="G367" s="9" t="s">
        <v>120</v>
      </c>
      <c r="H367" s="9"/>
      <c r="I367" s="9"/>
      <c r="J367" s="103">
        <f>J369</f>
        <v>0</v>
      </c>
      <c r="K367" s="103"/>
      <c r="L367" s="103">
        <v>130.1</v>
      </c>
      <c r="M367" s="103">
        <v>130.1</v>
      </c>
      <c r="N367" s="103">
        <f>N369</f>
        <v>0</v>
      </c>
      <c r="O367" s="103">
        <f>O369</f>
        <v>0</v>
      </c>
      <c r="P367" s="122">
        <f>P369</f>
        <v>0</v>
      </c>
    </row>
    <row r="368" spans="1:16" ht="60.6" hidden="1" customHeight="1" x14ac:dyDescent="0.2">
      <c r="A368" s="32"/>
      <c r="B368" s="109" t="s">
        <v>134</v>
      </c>
      <c r="C368" s="88"/>
      <c r="D368" s="88" t="s">
        <v>69</v>
      </c>
      <c r="E368" s="88" t="s">
        <v>103</v>
      </c>
      <c r="F368" s="9" t="s">
        <v>133</v>
      </c>
      <c r="G368" s="9"/>
      <c r="H368" s="9"/>
      <c r="I368" s="88" t="s">
        <v>103</v>
      </c>
      <c r="J368" s="103"/>
      <c r="K368" s="103"/>
      <c r="L368" s="103"/>
      <c r="M368" s="103"/>
      <c r="N368" s="103"/>
      <c r="O368" s="103"/>
      <c r="P368" s="122"/>
    </row>
    <row r="369" spans="1:16" ht="40.15" hidden="1" customHeight="1" x14ac:dyDescent="0.2">
      <c r="A369" s="32"/>
      <c r="B369" s="82" t="s">
        <v>105</v>
      </c>
      <c r="C369" s="88"/>
      <c r="D369" s="88"/>
      <c r="E369" s="88"/>
      <c r="F369" s="9" t="s">
        <v>132</v>
      </c>
      <c r="G369" s="9" t="s">
        <v>120</v>
      </c>
      <c r="H369" s="9"/>
      <c r="I369" s="9" t="s">
        <v>103</v>
      </c>
      <c r="J369" s="103"/>
      <c r="K369" s="103"/>
      <c r="L369" s="103">
        <v>130.1</v>
      </c>
      <c r="M369" s="103">
        <v>130.1</v>
      </c>
      <c r="N369" s="103"/>
      <c r="O369" s="103"/>
      <c r="P369" s="122"/>
    </row>
    <row r="370" spans="1:16" ht="40.15" hidden="1" customHeight="1" x14ac:dyDescent="0.2">
      <c r="A370" s="32"/>
      <c r="B370" s="95" t="s">
        <v>131</v>
      </c>
      <c r="C370" s="88"/>
      <c r="D370" s="88"/>
      <c r="E370" s="88"/>
      <c r="F370" s="34" t="s">
        <v>129</v>
      </c>
      <c r="G370" s="34"/>
      <c r="H370" s="34"/>
      <c r="I370" s="34"/>
      <c r="J370" s="101">
        <f>J372</f>
        <v>170.1</v>
      </c>
      <c r="K370" s="101"/>
      <c r="L370" s="101"/>
      <c r="M370" s="101"/>
      <c r="N370" s="101">
        <f>N372</f>
        <v>188.2</v>
      </c>
      <c r="O370" s="101">
        <f>O372</f>
        <v>0</v>
      </c>
      <c r="P370" s="124">
        <f>P372</f>
        <v>0</v>
      </c>
    </row>
    <row r="371" spans="1:16" hidden="1" x14ac:dyDescent="0.2">
      <c r="A371" s="32"/>
      <c r="B371" s="108" t="s">
        <v>130</v>
      </c>
      <c r="C371" s="88"/>
      <c r="D371" s="88"/>
      <c r="E371" s="88"/>
      <c r="F371" s="9" t="s">
        <v>129</v>
      </c>
      <c r="G371" s="9" t="s">
        <v>120</v>
      </c>
      <c r="H371" s="9"/>
      <c r="I371" s="9"/>
      <c r="J371" s="103"/>
      <c r="K371" s="103"/>
      <c r="L371" s="103"/>
      <c r="M371" s="103"/>
      <c r="N371" s="103">
        <f>N372</f>
        <v>188.2</v>
      </c>
      <c r="O371" s="103">
        <f>O372</f>
        <v>0</v>
      </c>
      <c r="P371" s="122">
        <f>P372</f>
        <v>0</v>
      </c>
    </row>
    <row r="372" spans="1:16" ht="25.5" hidden="1" x14ac:dyDescent="0.2">
      <c r="A372" s="32"/>
      <c r="B372" s="82" t="s">
        <v>122</v>
      </c>
      <c r="C372" s="88"/>
      <c r="D372" s="88"/>
      <c r="E372" s="88"/>
      <c r="F372" s="9" t="s">
        <v>129</v>
      </c>
      <c r="G372" s="9" t="s">
        <v>120</v>
      </c>
      <c r="H372" s="9"/>
      <c r="I372" s="9" t="s">
        <v>119</v>
      </c>
      <c r="J372" s="103">
        <v>170.1</v>
      </c>
      <c r="K372" s="103"/>
      <c r="L372" s="103"/>
      <c r="M372" s="103"/>
      <c r="N372" s="103">
        <v>188.2</v>
      </c>
      <c r="O372" s="103"/>
      <c r="P372" s="122"/>
    </row>
    <row r="373" spans="1:16" ht="38.25" x14ac:dyDescent="0.2">
      <c r="A373" s="32"/>
      <c r="B373" s="107" t="s">
        <v>858</v>
      </c>
      <c r="C373" s="88"/>
      <c r="D373" s="88" t="s">
        <v>69</v>
      </c>
      <c r="E373" s="88" t="s">
        <v>103</v>
      </c>
      <c r="F373" s="34" t="s">
        <v>127</v>
      </c>
      <c r="G373" s="9"/>
      <c r="H373" s="9"/>
      <c r="I373" s="88"/>
      <c r="J373" s="101">
        <f>J374+J376</f>
        <v>547.5</v>
      </c>
      <c r="K373" s="101"/>
      <c r="L373" s="101">
        <f>L374+L376</f>
        <v>546.70000000000005</v>
      </c>
      <c r="M373" s="101">
        <f>M374+M376</f>
        <v>546.70000000000005</v>
      </c>
      <c r="N373" s="101">
        <f>N374+N376</f>
        <v>598.5</v>
      </c>
      <c r="O373" s="101">
        <f>O374+O376</f>
        <v>598.50800000000004</v>
      </c>
      <c r="P373" s="124">
        <f>P374+P376</f>
        <v>598.50800000000004</v>
      </c>
    </row>
    <row r="374" spans="1:16" x14ac:dyDescent="0.2">
      <c r="A374" s="32"/>
      <c r="B374" s="106" t="s">
        <v>7</v>
      </c>
      <c r="C374" s="88"/>
      <c r="D374" s="88" t="s">
        <v>69</v>
      </c>
      <c r="E374" s="88" t="s">
        <v>103</v>
      </c>
      <c r="F374" s="9" t="s">
        <v>127</v>
      </c>
      <c r="G374" s="9" t="s">
        <v>5</v>
      </c>
      <c r="H374" s="9"/>
      <c r="I374" s="88"/>
      <c r="J374" s="103">
        <f>J375</f>
        <v>510.3</v>
      </c>
      <c r="K374" s="103"/>
      <c r="L374" s="103">
        <f>546.7-45.2</f>
        <v>501.50000000000006</v>
      </c>
      <c r="M374" s="103">
        <f>546.7-45.2</f>
        <v>501.50000000000006</v>
      </c>
      <c r="N374" s="103">
        <f>N375</f>
        <v>561.29999999999995</v>
      </c>
      <c r="O374" s="103">
        <f>O375</f>
        <v>561.30799999999999</v>
      </c>
      <c r="P374" s="122">
        <f>P375</f>
        <v>561.30799999999999</v>
      </c>
    </row>
    <row r="375" spans="1:16" ht="38.25" x14ac:dyDescent="0.2">
      <c r="A375" s="32"/>
      <c r="B375" s="52" t="s">
        <v>857</v>
      </c>
      <c r="C375" s="88"/>
      <c r="D375" s="88"/>
      <c r="E375" s="88"/>
      <c r="F375" s="9" t="s">
        <v>127</v>
      </c>
      <c r="G375" s="9" t="s">
        <v>5</v>
      </c>
      <c r="H375" s="9" t="s">
        <v>496</v>
      </c>
      <c r="I375" s="9" t="s">
        <v>856</v>
      </c>
      <c r="J375" s="103">
        <f>392.863+117.437</f>
        <v>510.3</v>
      </c>
      <c r="K375" s="103"/>
      <c r="L375" s="103">
        <f>546.7-45.2</f>
        <v>501.50000000000006</v>
      </c>
      <c r="M375" s="103">
        <f>546.7-45.2</f>
        <v>501.50000000000006</v>
      </c>
      <c r="N375" s="103">
        <v>561.29999999999995</v>
      </c>
      <c r="O375" s="103">
        <f>561.3+0.008</f>
        <v>561.30799999999999</v>
      </c>
      <c r="P375" s="122">
        <f>561.3+0.008</f>
        <v>561.30799999999999</v>
      </c>
    </row>
    <row r="376" spans="1:16" ht="25.5" x14ac:dyDescent="0.2">
      <c r="A376" s="32"/>
      <c r="B376" s="15" t="s">
        <v>4</v>
      </c>
      <c r="C376" s="88"/>
      <c r="D376" s="88"/>
      <c r="E376" s="88"/>
      <c r="F376" s="9" t="s">
        <v>127</v>
      </c>
      <c r="G376" s="9" t="s">
        <v>1</v>
      </c>
      <c r="H376" s="9"/>
      <c r="I376" s="88"/>
      <c r="J376" s="103">
        <f>J377</f>
        <v>37.200000000000003</v>
      </c>
      <c r="K376" s="103"/>
      <c r="L376" s="103">
        <v>45.2</v>
      </c>
      <c r="M376" s="103">
        <v>45.2</v>
      </c>
      <c r="N376" s="103">
        <f>N377</f>
        <v>37.200000000000003</v>
      </c>
      <c r="O376" s="103">
        <f>O377</f>
        <v>37.200000000000003</v>
      </c>
      <c r="P376" s="122">
        <f>P377</f>
        <v>37.200000000000003</v>
      </c>
    </row>
    <row r="377" spans="1:16" ht="38.25" x14ac:dyDescent="0.2">
      <c r="A377" s="32"/>
      <c r="B377" s="52" t="s">
        <v>857</v>
      </c>
      <c r="C377" s="88"/>
      <c r="D377" s="88"/>
      <c r="E377" s="88"/>
      <c r="F377" s="9" t="s">
        <v>127</v>
      </c>
      <c r="G377" s="9" t="s">
        <v>1</v>
      </c>
      <c r="H377" s="9" t="s">
        <v>496</v>
      </c>
      <c r="I377" s="9" t="s">
        <v>856</v>
      </c>
      <c r="J377" s="103">
        <f>17.5+15.7+4</f>
        <v>37.200000000000003</v>
      </c>
      <c r="K377" s="103"/>
      <c r="L377" s="103">
        <v>45.2</v>
      </c>
      <c r="M377" s="103">
        <v>45.2</v>
      </c>
      <c r="N377" s="103">
        <v>37.200000000000003</v>
      </c>
      <c r="O377" s="103">
        <v>37.200000000000003</v>
      </c>
      <c r="P377" s="122">
        <v>37.200000000000003</v>
      </c>
    </row>
    <row r="378" spans="1:16" ht="42" hidden="1" customHeight="1" x14ac:dyDescent="0.2">
      <c r="A378" s="32"/>
      <c r="B378" s="52" t="s">
        <v>122</v>
      </c>
      <c r="C378" s="9"/>
      <c r="D378" s="94" t="s">
        <v>69</v>
      </c>
      <c r="E378" s="34" t="s">
        <v>119</v>
      </c>
      <c r="F378" s="94" t="s">
        <v>71</v>
      </c>
      <c r="G378" s="94" t="s">
        <v>71</v>
      </c>
      <c r="H378" s="94"/>
      <c r="I378" s="34"/>
      <c r="J378" s="78">
        <f>J379</f>
        <v>0</v>
      </c>
      <c r="K378" s="78"/>
      <c r="L378" s="78">
        <f t="shared" ref="L378:P380" si="38">L379</f>
        <v>99.305000000000007</v>
      </c>
      <c r="M378" s="78">
        <f t="shared" si="38"/>
        <v>99.305000000000007</v>
      </c>
      <c r="N378" s="78">
        <f t="shared" si="38"/>
        <v>0</v>
      </c>
      <c r="O378" s="78">
        <f t="shared" si="38"/>
        <v>0</v>
      </c>
      <c r="P378" s="96">
        <f t="shared" si="38"/>
        <v>0</v>
      </c>
    </row>
    <row r="379" spans="1:16" ht="38.25" hidden="1" x14ac:dyDescent="0.2">
      <c r="A379" s="32"/>
      <c r="B379" s="52" t="s">
        <v>126</v>
      </c>
      <c r="C379" s="9"/>
      <c r="D379" s="94" t="s">
        <v>69</v>
      </c>
      <c r="E379" s="94" t="s">
        <v>119</v>
      </c>
      <c r="F379" s="34" t="s">
        <v>125</v>
      </c>
      <c r="G379" s="79"/>
      <c r="H379" s="79"/>
      <c r="I379" s="94"/>
      <c r="J379" s="78">
        <f>J380</f>
        <v>0</v>
      </c>
      <c r="K379" s="78"/>
      <c r="L379" s="78">
        <f t="shared" si="38"/>
        <v>99.305000000000007</v>
      </c>
      <c r="M379" s="78">
        <f t="shared" si="38"/>
        <v>99.305000000000007</v>
      </c>
      <c r="N379" s="78">
        <f t="shared" si="38"/>
        <v>0</v>
      </c>
      <c r="O379" s="78">
        <f t="shared" si="38"/>
        <v>0</v>
      </c>
      <c r="P379" s="96">
        <f t="shared" si="38"/>
        <v>0</v>
      </c>
    </row>
    <row r="380" spans="1:16" ht="68.45" hidden="1" customHeight="1" x14ac:dyDescent="0.2">
      <c r="A380" s="32"/>
      <c r="B380" s="105" t="s">
        <v>124</v>
      </c>
      <c r="C380" s="9"/>
      <c r="D380" s="88" t="s">
        <v>69</v>
      </c>
      <c r="E380" s="88" t="s">
        <v>119</v>
      </c>
      <c r="F380" s="34" t="s">
        <v>121</v>
      </c>
      <c r="G380" s="9"/>
      <c r="H380" s="9"/>
      <c r="I380" s="88"/>
      <c r="J380" s="103">
        <f>J381</f>
        <v>0</v>
      </c>
      <c r="K380" s="103"/>
      <c r="L380" s="103">
        <f t="shared" si="38"/>
        <v>99.305000000000007</v>
      </c>
      <c r="M380" s="103">
        <f t="shared" si="38"/>
        <v>99.305000000000007</v>
      </c>
      <c r="N380" s="103">
        <f t="shared" si="38"/>
        <v>0</v>
      </c>
      <c r="O380" s="103">
        <f t="shared" si="38"/>
        <v>0</v>
      </c>
      <c r="P380" s="122">
        <f t="shared" si="38"/>
        <v>0</v>
      </c>
    </row>
    <row r="381" spans="1:16" ht="13.9" hidden="1" customHeight="1" x14ac:dyDescent="0.2">
      <c r="A381" s="32"/>
      <c r="B381" s="86" t="s">
        <v>123</v>
      </c>
      <c r="C381" s="9"/>
      <c r="D381" s="88" t="s">
        <v>69</v>
      </c>
      <c r="E381" s="88" t="s">
        <v>119</v>
      </c>
      <c r="F381" s="9" t="s">
        <v>121</v>
      </c>
      <c r="G381" s="9" t="s">
        <v>120</v>
      </c>
      <c r="H381" s="9"/>
      <c r="I381" s="88"/>
      <c r="J381" s="103">
        <f>J382</f>
        <v>0</v>
      </c>
      <c r="K381" s="103"/>
      <c r="L381" s="103">
        <v>99.305000000000007</v>
      </c>
      <c r="M381" s="103">
        <v>99.305000000000007</v>
      </c>
      <c r="N381" s="103">
        <f>N382</f>
        <v>0</v>
      </c>
      <c r="O381" s="103">
        <f>O382</f>
        <v>0</v>
      </c>
      <c r="P381" s="122">
        <f>P382</f>
        <v>0</v>
      </c>
    </row>
    <row r="382" spans="1:16" ht="28.15" hidden="1" customHeight="1" x14ac:dyDescent="0.2">
      <c r="A382" s="32"/>
      <c r="B382" s="82" t="s">
        <v>122</v>
      </c>
      <c r="C382" s="9"/>
      <c r="D382" s="88"/>
      <c r="E382" s="88"/>
      <c r="F382" s="9" t="s">
        <v>121</v>
      </c>
      <c r="G382" s="9" t="s">
        <v>120</v>
      </c>
      <c r="H382" s="9"/>
      <c r="I382" s="88" t="s">
        <v>119</v>
      </c>
      <c r="J382" s="103"/>
      <c r="K382" s="103"/>
      <c r="L382" s="103">
        <v>99.305000000000007</v>
      </c>
      <c r="M382" s="103">
        <v>99.305000000000007</v>
      </c>
      <c r="N382" s="103"/>
      <c r="O382" s="103"/>
      <c r="P382" s="122"/>
    </row>
    <row r="383" spans="1:16" ht="54.6" customHeight="1" x14ac:dyDescent="0.2">
      <c r="A383" s="32"/>
      <c r="B383" s="102" t="s">
        <v>118</v>
      </c>
      <c r="C383" s="9"/>
      <c r="D383" s="88"/>
      <c r="E383" s="88"/>
      <c r="F383" s="34" t="s">
        <v>117</v>
      </c>
      <c r="G383" s="9"/>
      <c r="H383" s="9"/>
      <c r="I383" s="88"/>
      <c r="J383" s="103"/>
      <c r="K383" s="103"/>
      <c r="L383" s="103"/>
      <c r="M383" s="103"/>
      <c r="N383" s="103">
        <f t="shared" ref="N383:P386" si="39">N384</f>
        <v>599.60299999999995</v>
      </c>
      <c r="O383" s="103">
        <f t="shared" si="39"/>
        <v>612.50099999999998</v>
      </c>
      <c r="P383" s="122">
        <f t="shared" si="39"/>
        <v>649.25099999999998</v>
      </c>
    </row>
    <row r="384" spans="1:16" ht="28.15" customHeight="1" x14ac:dyDescent="0.2">
      <c r="A384" s="32"/>
      <c r="B384" s="102" t="s">
        <v>109</v>
      </c>
      <c r="C384" s="9"/>
      <c r="D384" s="88"/>
      <c r="E384" s="88"/>
      <c r="F384" s="9" t="s">
        <v>116</v>
      </c>
      <c r="G384" s="9"/>
      <c r="H384" s="9"/>
      <c r="I384" s="88"/>
      <c r="J384" s="103"/>
      <c r="K384" s="103"/>
      <c r="L384" s="103"/>
      <c r="M384" s="103"/>
      <c r="N384" s="103">
        <f t="shared" si="39"/>
        <v>599.60299999999995</v>
      </c>
      <c r="O384" s="103">
        <f t="shared" si="39"/>
        <v>612.50099999999998</v>
      </c>
      <c r="P384" s="122">
        <f t="shared" si="39"/>
        <v>649.25099999999998</v>
      </c>
    </row>
    <row r="385" spans="1:17" ht="28.15" customHeight="1" x14ac:dyDescent="0.2">
      <c r="A385" s="32"/>
      <c r="B385" s="104" t="s">
        <v>115</v>
      </c>
      <c r="C385" s="9"/>
      <c r="D385" s="88"/>
      <c r="E385" s="88"/>
      <c r="F385" s="9" t="s">
        <v>113</v>
      </c>
      <c r="G385" s="9"/>
      <c r="H385" s="9"/>
      <c r="I385" s="88"/>
      <c r="J385" s="103"/>
      <c r="K385" s="103"/>
      <c r="L385" s="103"/>
      <c r="M385" s="103"/>
      <c r="N385" s="103">
        <f t="shared" si="39"/>
        <v>599.60299999999995</v>
      </c>
      <c r="O385" s="103">
        <f t="shared" si="39"/>
        <v>612.50099999999998</v>
      </c>
      <c r="P385" s="122">
        <f t="shared" si="39"/>
        <v>649.25099999999998</v>
      </c>
    </row>
    <row r="386" spans="1:17" ht="16.149999999999999" customHeight="1" x14ac:dyDescent="0.2">
      <c r="A386" s="32"/>
      <c r="B386" s="16" t="s">
        <v>7</v>
      </c>
      <c r="C386" s="9"/>
      <c r="D386" s="88"/>
      <c r="E386" s="88"/>
      <c r="F386" s="9" t="s">
        <v>113</v>
      </c>
      <c r="G386" s="9" t="s">
        <v>5</v>
      </c>
      <c r="H386" s="9"/>
      <c r="I386" s="88"/>
      <c r="J386" s="103"/>
      <c r="K386" s="103"/>
      <c r="L386" s="103"/>
      <c r="M386" s="103"/>
      <c r="N386" s="103">
        <f t="shared" si="39"/>
        <v>599.60299999999995</v>
      </c>
      <c r="O386" s="103">
        <f t="shared" si="39"/>
        <v>612.50099999999998</v>
      </c>
      <c r="P386" s="122">
        <f t="shared" si="39"/>
        <v>649.25099999999998</v>
      </c>
    </row>
    <row r="387" spans="1:17" ht="40.15" customHeight="1" x14ac:dyDescent="0.2">
      <c r="A387" s="32"/>
      <c r="B387" s="95" t="s">
        <v>114</v>
      </c>
      <c r="C387" s="9"/>
      <c r="D387" s="88"/>
      <c r="E387" s="88"/>
      <c r="F387" s="9" t="s">
        <v>113</v>
      </c>
      <c r="G387" s="9" t="s">
        <v>5</v>
      </c>
      <c r="H387" s="9" t="s">
        <v>457</v>
      </c>
      <c r="I387" s="9" t="s">
        <v>496</v>
      </c>
      <c r="J387" s="103"/>
      <c r="K387" s="103"/>
      <c r="L387" s="103"/>
      <c r="M387" s="103"/>
      <c r="N387" s="103">
        <v>599.60299999999995</v>
      </c>
      <c r="O387" s="103">
        <v>612.50099999999998</v>
      </c>
      <c r="P387" s="122">
        <v>649.25099999999998</v>
      </c>
    </row>
    <row r="388" spans="1:17" ht="51" x14ac:dyDescent="0.2">
      <c r="A388" s="32"/>
      <c r="B388" s="102" t="s">
        <v>111</v>
      </c>
      <c r="C388" s="88"/>
      <c r="D388" s="88"/>
      <c r="E388" s="88"/>
      <c r="F388" s="34" t="s">
        <v>110</v>
      </c>
      <c r="G388" s="88"/>
      <c r="H388" s="88"/>
      <c r="I388" s="88"/>
      <c r="J388" s="87">
        <f>J389</f>
        <v>1183.2429999999999</v>
      </c>
      <c r="K388" s="53"/>
      <c r="L388" s="53"/>
      <c r="M388" s="7"/>
      <c r="N388" s="87">
        <f t="shared" ref="N388:P391" si="40">N389</f>
        <v>1450.866</v>
      </c>
      <c r="O388" s="87">
        <f t="shared" si="40"/>
        <v>1538.021</v>
      </c>
      <c r="P388" s="96">
        <f t="shared" si="40"/>
        <v>1630.3019999999999</v>
      </c>
    </row>
    <row r="389" spans="1:17" ht="21" customHeight="1" x14ac:dyDescent="0.2">
      <c r="A389" s="32"/>
      <c r="B389" s="102" t="s">
        <v>109</v>
      </c>
      <c r="C389" s="88"/>
      <c r="D389" s="88"/>
      <c r="E389" s="88"/>
      <c r="F389" s="9" t="s">
        <v>108</v>
      </c>
      <c r="G389" s="88"/>
      <c r="H389" s="88"/>
      <c r="I389" s="88"/>
      <c r="J389" s="53">
        <f>J390</f>
        <v>1183.2429999999999</v>
      </c>
      <c r="K389" s="53"/>
      <c r="L389" s="53"/>
      <c r="M389" s="7"/>
      <c r="N389" s="53">
        <f t="shared" si="40"/>
        <v>1450.866</v>
      </c>
      <c r="O389" s="53">
        <f t="shared" si="40"/>
        <v>1538.021</v>
      </c>
      <c r="P389" s="429">
        <f t="shared" si="40"/>
        <v>1630.3019999999999</v>
      </c>
    </row>
    <row r="390" spans="1:17" ht="38.25" x14ac:dyDescent="0.2">
      <c r="A390" s="32"/>
      <c r="B390" s="49" t="s">
        <v>107</v>
      </c>
      <c r="C390" s="88" t="s">
        <v>106</v>
      </c>
      <c r="D390" s="88" t="s">
        <v>69</v>
      </c>
      <c r="E390" s="88" t="s">
        <v>103</v>
      </c>
      <c r="F390" s="9" t="s">
        <v>104</v>
      </c>
      <c r="G390" s="9"/>
      <c r="H390" s="9"/>
      <c r="I390" s="88"/>
      <c r="J390" s="93">
        <f>J391</f>
        <v>1183.2429999999999</v>
      </c>
      <c r="K390" s="92"/>
      <c r="L390" s="92">
        <f>L391</f>
        <v>1223.8879999999999</v>
      </c>
      <c r="M390" s="101">
        <f>M391</f>
        <v>1309.56</v>
      </c>
      <c r="N390" s="93">
        <f t="shared" si="40"/>
        <v>1450.866</v>
      </c>
      <c r="O390" s="93">
        <f t="shared" si="40"/>
        <v>1538.021</v>
      </c>
      <c r="P390" s="122">
        <f t="shared" si="40"/>
        <v>1630.3019999999999</v>
      </c>
    </row>
    <row r="391" spans="1:17" x14ac:dyDescent="0.2">
      <c r="A391" s="32"/>
      <c r="B391" s="16" t="s">
        <v>7</v>
      </c>
      <c r="C391" s="88"/>
      <c r="D391" s="88" t="s">
        <v>69</v>
      </c>
      <c r="E391" s="88" t="s">
        <v>103</v>
      </c>
      <c r="F391" s="9" t="s">
        <v>104</v>
      </c>
      <c r="G391" s="88">
        <v>120</v>
      </c>
      <c r="H391" s="88"/>
      <c r="I391" s="88"/>
      <c r="J391" s="93">
        <f>J392</f>
        <v>1183.2429999999999</v>
      </c>
      <c r="K391" s="93"/>
      <c r="L391" s="53">
        <v>1223.8879999999999</v>
      </c>
      <c r="M391" s="53">
        <v>1309.56</v>
      </c>
      <c r="N391" s="93">
        <f t="shared" si="40"/>
        <v>1450.866</v>
      </c>
      <c r="O391" s="93">
        <f t="shared" si="40"/>
        <v>1538.021</v>
      </c>
      <c r="P391" s="122">
        <f t="shared" si="40"/>
        <v>1630.3019999999999</v>
      </c>
    </row>
    <row r="392" spans="1:17" ht="38.25" x14ac:dyDescent="0.2">
      <c r="A392" s="32"/>
      <c r="B392" s="100" t="s">
        <v>105</v>
      </c>
      <c r="C392" s="88"/>
      <c r="D392" s="88"/>
      <c r="E392" s="88"/>
      <c r="F392" s="9" t="s">
        <v>104</v>
      </c>
      <c r="G392" s="88">
        <v>120</v>
      </c>
      <c r="H392" s="9" t="s">
        <v>457</v>
      </c>
      <c r="I392" s="9" t="s">
        <v>453</v>
      </c>
      <c r="J392" s="93">
        <f>946.688+236.555</f>
        <v>1183.2429999999999</v>
      </c>
      <c r="K392" s="93"/>
      <c r="L392" s="53">
        <v>1223.8879999999999</v>
      </c>
      <c r="M392" s="53">
        <v>1309.56</v>
      </c>
      <c r="N392" s="93">
        <v>1450.866</v>
      </c>
      <c r="O392" s="93">
        <v>1538.021</v>
      </c>
      <c r="P392" s="122">
        <v>1630.3019999999999</v>
      </c>
    </row>
    <row r="393" spans="1:17" ht="25.5" x14ac:dyDescent="0.2">
      <c r="A393" s="91">
        <v>10</v>
      </c>
      <c r="B393" s="52" t="s">
        <v>102</v>
      </c>
      <c r="C393" s="34"/>
      <c r="D393" s="34" t="s">
        <v>69</v>
      </c>
      <c r="E393" s="34" t="s">
        <v>90</v>
      </c>
      <c r="F393" s="34" t="s">
        <v>101</v>
      </c>
      <c r="G393" s="34"/>
      <c r="H393" s="34"/>
      <c r="I393" s="34"/>
      <c r="J393" s="78">
        <f>J395</f>
        <v>213.2</v>
      </c>
      <c r="K393" s="78"/>
      <c r="L393" s="78">
        <f>L396</f>
        <v>108</v>
      </c>
      <c r="M393" s="78">
        <f>M396</f>
        <v>108</v>
      </c>
      <c r="N393" s="78">
        <f t="shared" ref="N393:P394" si="41">N394</f>
        <v>293.2</v>
      </c>
      <c r="O393" s="78">
        <f t="shared" si="41"/>
        <v>459.99199999999996</v>
      </c>
      <c r="P393" s="96">
        <f t="shared" si="41"/>
        <v>459.99199999999996</v>
      </c>
    </row>
    <row r="394" spans="1:17" x14ac:dyDescent="0.2">
      <c r="A394" s="91"/>
      <c r="B394" s="49" t="s">
        <v>83</v>
      </c>
      <c r="C394" s="34"/>
      <c r="D394" s="34"/>
      <c r="E394" s="34"/>
      <c r="F394" s="9" t="s">
        <v>100</v>
      </c>
      <c r="G394" s="34"/>
      <c r="H394" s="34"/>
      <c r="I394" s="34"/>
      <c r="J394" s="78"/>
      <c r="K394" s="78"/>
      <c r="L394" s="78"/>
      <c r="M394" s="78"/>
      <c r="N394" s="7">
        <f t="shared" si="41"/>
        <v>293.2</v>
      </c>
      <c r="O394" s="7">
        <f t="shared" si="41"/>
        <v>459.99199999999996</v>
      </c>
      <c r="P394" s="429">
        <f t="shared" si="41"/>
        <v>459.99199999999996</v>
      </c>
    </row>
    <row r="395" spans="1:17" x14ac:dyDescent="0.2">
      <c r="A395" s="91"/>
      <c r="B395" s="49" t="s">
        <v>83</v>
      </c>
      <c r="C395" s="34"/>
      <c r="D395" s="34"/>
      <c r="E395" s="34"/>
      <c r="F395" s="9" t="s">
        <v>99</v>
      </c>
      <c r="G395" s="34"/>
      <c r="H395" s="34"/>
      <c r="I395" s="34"/>
      <c r="J395" s="7">
        <f>J398+J402</f>
        <v>213.2</v>
      </c>
      <c r="K395" s="78"/>
      <c r="L395" s="78"/>
      <c r="M395" s="78"/>
      <c r="N395" s="7">
        <f>N398+N402</f>
        <v>293.2</v>
      </c>
      <c r="O395" s="7">
        <f>O398+O402</f>
        <v>459.99199999999996</v>
      </c>
      <c r="P395" s="429">
        <f>P398+P402</f>
        <v>459.99199999999996</v>
      </c>
    </row>
    <row r="396" spans="1:17" x14ac:dyDescent="0.2">
      <c r="A396" s="32"/>
      <c r="B396" s="49" t="s">
        <v>98</v>
      </c>
      <c r="C396" s="34"/>
      <c r="D396" s="9" t="s">
        <v>69</v>
      </c>
      <c r="E396" s="9" t="s">
        <v>90</v>
      </c>
      <c r="F396" s="9" t="s">
        <v>92</v>
      </c>
      <c r="G396" s="34"/>
      <c r="H396" s="34"/>
      <c r="I396" s="9"/>
      <c r="J396" s="7">
        <f>J397</f>
        <v>198.2</v>
      </c>
      <c r="K396" s="7"/>
      <c r="L396" s="7">
        <f>L397+L401</f>
        <v>108</v>
      </c>
      <c r="M396" s="7">
        <f>M397+M401</f>
        <v>108</v>
      </c>
      <c r="N396" s="7">
        <f t="shared" ref="N396:P397" si="42">N397</f>
        <v>260</v>
      </c>
      <c r="O396" s="7">
        <f t="shared" si="42"/>
        <v>247.99199999999999</v>
      </c>
      <c r="P396" s="429">
        <f t="shared" si="42"/>
        <v>247.99199999999999</v>
      </c>
    </row>
    <row r="397" spans="1:17" ht="25.5" x14ac:dyDescent="0.2">
      <c r="A397" s="32"/>
      <c r="B397" s="15" t="s">
        <v>4</v>
      </c>
      <c r="C397" s="34"/>
      <c r="D397" s="9" t="s">
        <v>69</v>
      </c>
      <c r="E397" s="9" t="s">
        <v>90</v>
      </c>
      <c r="F397" s="9" t="s">
        <v>92</v>
      </c>
      <c r="G397" s="9" t="s">
        <v>1</v>
      </c>
      <c r="H397" s="9"/>
      <c r="I397" s="9"/>
      <c r="J397" s="7">
        <f>J398</f>
        <v>198.2</v>
      </c>
      <c r="K397" s="7"/>
      <c r="L397" s="7">
        <v>105</v>
      </c>
      <c r="M397" s="7">
        <v>105</v>
      </c>
      <c r="N397" s="7">
        <f t="shared" si="42"/>
        <v>260</v>
      </c>
      <c r="O397" s="7">
        <f t="shared" si="42"/>
        <v>247.99199999999999</v>
      </c>
      <c r="P397" s="429">
        <f t="shared" si="42"/>
        <v>247.99199999999999</v>
      </c>
    </row>
    <row r="398" spans="1:17" x14ac:dyDescent="0.2">
      <c r="A398" s="32"/>
      <c r="B398" s="52" t="s">
        <v>93</v>
      </c>
      <c r="C398" s="34"/>
      <c r="D398" s="9"/>
      <c r="E398" s="9"/>
      <c r="F398" s="9" t="s">
        <v>92</v>
      </c>
      <c r="G398" s="9" t="s">
        <v>1</v>
      </c>
      <c r="H398" s="9" t="s">
        <v>457</v>
      </c>
      <c r="I398" s="9" t="s">
        <v>574</v>
      </c>
      <c r="J398" s="7">
        <v>198.2</v>
      </c>
      <c r="K398" s="7"/>
      <c r="L398" s="7">
        <v>105</v>
      </c>
      <c r="M398" s="7">
        <v>105</v>
      </c>
      <c r="N398" s="7">
        <v>260</v>
      </c>
      <c r="O398" s="7">
        <f>248-0.008</f>
        <v>247.99199999999999</v>
      </c>
      <c r="P398" s="429">
        <f>248-0.008</f>
        <v>247.99199999999999</v>
      </c>
    </row>
    <row r="399" spans="1:17" hidden="1" x14ac:dyDescent="0.2">
      <c r="A399" s="32"/>
      <c r="B399" s="99" t="s">
        <v>97</v>
      </c>
      <c r="C399" s="34"/>
      <c r="D399" s="9" t="s">
        <v>69</v>
      </c>
      <c r="E399" s="9" t="s">
        <v>90</v>
      </c>
      <c r="F399" s="9" t="s">
        <v>96</v>
      </c>
      <c r="G399" s="9" t="s">
        <v>95</v>
      </c>
      <c r="H399" s="9"/>
      <c r="I399" s="7"/>
      <c r="J399" s="7">
        <f>J400</f>
        <v>0</v>
      </c>
      <c r="K399" s="7"/>
      <c r="L399" s="7"/>
      <c r="M399" s="2"/>
      <c r="N399" s="7">
        <f>N400</f>
        <v>0</v>
      </c>
      <c r="O399" s="7">
        <f>O400</f>
        <v>0</v>
      </c>
      <c r="P399" s="429">
        <f>P400</f>
        <v>0</v>
      </c>
      <c r="Q399" s="98"/>
    </row>
    <row r="400" spans="1:17" hidden="1" x14ac:dyDescent="0.2">
      <c r="A400" s="32"/>
      <c r="B400" s="52" t="s">
        <v>93</v>
      </c>
      <c r="C400" s="34"/>
      <c r="D400" s="9"/>
      <c r="E400" s="9"/>
      <c r="F400" s="9" t="s">
        <v>96</v>
      </c>
      <c r="G400" s="9" t="s">
        <v>95</v>
      </c>
      <c r="H400" s="9"/>
      <c r="I400" s="9" t="s">
        <v>90</v>
      </c>
      <c r="J400" s="7"/>
      <c r="K400" s="7"/>
      <c r="L400" s="7"/>
      <c r="M400" s="7"/>
      <c r="N400" s="7"/>
      <c r="O400" s="7"/>
      <c r="P400" s="429"/>
    </row>
    <row r="401" spans="1:24" x14ac:dyDescent="0.2">
      <c r="A401" s="32"/>
      <c r="B401" s="86" t="s">
        <v>94</v>
      </c>
      <c r="C401" s="34"/>
      <c r="D401" s="9" t="s">
        <v>69</v>
      </c>
      <c r="E401" s="9" t="s">
        <v>90</v>
      </c>
      <c r="F401" s="9" t="s">
        <v>92</v>
      </c>
      <c r="G401" s="9" t="s">
        <v>91</v>
      </c>
      <c r="H401" s="9"/>
      <c r="I401" s="9"/>
      <c r="J401" s="7">
        <f>J402</f>
        <v>15</v>
      </c>
      <c r="K401" s="7"/>
      <c r="L401" s="7">
        <v>3</v>
      </c>
      <c r="M401" s="7">
        <v>3</v>
      </c>
      <c r="N401" s="7">
        <f>N402</f>
        <v>33.200000000000003</v>
      </c>
      <c r="O401" s="7">
        <f>O402</f>
        <v>212</v>
      </c>
      <c r="P401" s="429">
        <f>P402</f>
        <v>212</v>
      </c>
    </row>
    <row r="402" spans="1:24" x14ac:dyDescent="0.2">
      <c r="A402" s="32"/>
      <c r="B402" s="52" t="s">
        <v>93</v>
      </c>
      <c r="C402" s="34"/>
      <c r="D402" s="9"/>
      <c r="E402" s="9"/>
      <c r="F402" s="9" t="s">
        <v>92</v>
      </c>
      <c r="G402" s="9" t="s">
        <v>91</v>
      </c>
      <c r="H402" s="9" t="s">
        <v>457</v>
      </c>
      <c r="I402" s="9" t="s">
        <v>574</v>
      </c>
      <c r="J402" s="7">
        <f>13+2</f>
        <v>15</v>
      </c>
      <c r="K402" s="7"/>
      <c r="L402" s="7">
        <v>3</v>
      </c>
      <c r="M402" s="7">
        <v>3</v>
      </c>
      <c r="N402" s="7">
        <v>33.200000000000003</v>
      </c>
      <c r="O402" s="7">
        <v>212</v>
      </c>
      <c r="P402" s="429">
        <v>212</v>
      </c>
    </row>
    <row r="403" spans="1:24" s="83" customFormat="1" ht="38.25" x14ac:dyDescent="0.2">
      <c r="A403" s="91">
        <v>11</v>
      </c>
      <c r="B403" s="52" t="s">
        <v>25</v>
      </c>
      <c r="C403" s="9"/>
      <c r="D403" s="94" t="s">
        <v>69</v>
      </c>
      <c r="E403" s="34" t="s">
        <v>66</v>
      </c>
      <c r="F403" s="94" t="s">
        <v>89</v>
      </c>
      <c r="G403" s="94"/>
      <c r="H403" s="94"/>
      <c r="I403" s="34"/>
      <c r="J403" s="97">
        <f>J415+J427+J430+J433+J437+J456+J459+J467+J410+J445+J424+J412+J450+J453+J404+J420+J421+J475</f>
        <v>32462.342000000001</v>
      </c>
      <c r="K403" s="53"/>
      <c r="L403" s="87">
        <f>L415+L427+L430+L433+L437+L456+L459+L478+L410+L445</f>
        <v>13168.182999999999</v>
      </c>
      <c r="M403" s="87">
        <f>M415+M427+M430+M433+M437+M456+M459+M478+M410+M445</f>
        <v>13168.182999999999</v>
      </c>
      <c r="N403" s="97">
        <f>N411+N417+N435+N444+N446+N449+N458+N469+N471+N477</f>
        <v>12909.142999999998</v>
      </c>
      <c r="O403" s="97">
        <f>O411+O417+O435+O444+O446+O449+O458+O469+O471+O477+O429+O478+O472</f>
        <v>22733.282000000003</v>
      </c>
      <c r="P403" s="96">
        <f>P411+P417+P435+P444+P446+P449+P458+P469+P471+P477+P429+P478</f>
        <v>26219.633999999998</v>
      </c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t="25.5" hidden="1" x14ac:dyDescent="0.2">
      <c r="A404" s="91"/>
      <c r="B404" s="95" t="s">
        <v>88</v>
      </c>
      <c r="C404" s="9"/>
      <c r="D404" s="94"/>
      <c r="E404" s="34"/>
      <c r="F404" s="34" t="s">
        <v>86</v>
      </c>
      <c r="G404" s="94"/>
      <c r="H404" s="94"/>
      <c r="I404" s="34"/>
      <c r="J404" s="93"/>
      <c r="K404" s="53"/>
      <c r="L404" s="87"/>
      <c r="M404" s="87"/>
      <c r="N404" s="93"/>
      <c r="O404" s="93"/>
      <c r="P404" s="122"/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t="25.5" hidden="1" x14ac:dyDescent="0.2">
      <c r="A405" s="91"/>
      <c r="B405" s="15" t="s">
        <v>4</v>
      </c>
      <c r="C405" s="9"/>
      <c r="D405" s="94"/>
      <c r="E405" s="34"/>
      <c r="F405" s="9" t="s">
        <v>86</v>
      </c>
      <c r="G405" s="9" t="s">
        <v>1</v>
      </c>
      <c r="H405" s="9"/>
      <c r="I405" s="34"/>
      <c r="J405" s="93"/>
      <c r="K405" s="53"/>
      <c r="L405" s="87"/>
      <c r="M405" s="87"/>
      <c r="N405" s="93"/>
      <c r="O405" s="93"/>
      <c r="P405" s="122"/>
      <c r="Q405" s="84"/>
      <c r="R405" s="84"/>
      <c r="S405" s="84"/>
      <c r="T405" s="84"/>
      <c r="U405" s="84"/>
      <c r="V405" s="84"/>
      <c r="W405" s="84"/>
      <c r="X405" s="84"/>
    </row>
    <row r="406" spans="1:24" s="83" customFormat="1" hidden="1" x14ac:dyDescent="0.2">
      <c r="A406" s="91"/>
      <c r="B406" s="49" t="s">
        <v>87</v>
      </c>
      <c r="C406" s="9"/>
      <c r="D406" s="94"/>
      <c r="E406" s="34"/>
      <c r="F406" s="9" t="s">
        <v>86</v>
      </c>
      <c r="G406" s="9" t="s">
        <v>1</v>
      </c>
      <c r="H406" s="9"/>
      <c r="I406" s="33" t="s">
        <v>85</v>
      </c>
      <c r="J406" s="93"/>
      <c r="K406" s="53"/>
      <c r="L406" s="87"/>
      <c r="M406" s="87"/>
      <c r="N406" s="93"/>
      <c r="O406" s="93"/>
      <c r="P406" s="122"/>
      <c r="Q406" s="84"/>
      <c r="R406" s="84"/>
      <c r="S406" s="84"/>
      <c r="T406" s="84"/>
      <c r="U406" s="84"/>
      <c r="V406" s="84"/>
      <c r="W406" s="84"/>
      <c r="X406" s="84"/>
    </row>
    <row r="407" spans="1:24" s="83" customFormat="1" x14ac:dyDescent="0.2">
      <c r="A407" s="91"/>
      <c r="B407" s="49" t="s">
        <v>83</v>
      </c>
      <c r="C407" s="9"/>
      <c r="D407" s="94"/>
      <c r="E407" s="34"/>
      <c r="F407" s="88" t="s">
        <v>84</v>
      </c>
      <c r="G407" s="9"/>
      <c r="H407" s="9"/>
      <c r="I407" s="33"/>
      <c r="J407" s="93">
        <f>J408</f>
        <v>32462.342000000001</v>
      </c>
      <c r="K407" s="53"/>
      <c r="L407" s="87"/>
      <c r="M407" s="87"/>
      <c r="N407" s="93">
        <f>N408</f>
        <v>12909.142999999998</v>
      </c>
      <c r="O407" s="93">
        <f>O408</f>
        <v>22733.282000000003</v>
      </c>
      <c r="P407" s="122">
        <f>P408</f>
        <v>26219.633999999998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x14ac:dyDescent="0.2">
      <c r="A408" s="91"/>
      <c r="B408" s="49" t="s">
        <v>83</v>
      </c>
      <c r="C408" s="9"/>
      <c r="D408" s="94"/>
      <c r="E408" s="34"/>
      <c r="F408" s="88" t="s">
        <v>82</v>
      </c>
      <c r="G408" s="9"/>
      <c r="H408" s="9"/>
      <c r="I408" s="33"/>
      <c r="J408" s="93">
        <f>J403</f>
        <v>32462.342000000001</v>
      </c>
      <c r="K408" s="53"/>
      <c r="L408" s="87"/>
      <c r="M408" s="87"/>
      <c r="N408" s="93">
        <f>N403</f>
        <v>12909.142999999998</v>
      </c>
      <c r="O408" s="93">
        <f>O403</f>
        <v>22733.282000000003</v>
      </c>
      <c r="P408" s="122">
        <f>P403</f>
        <v>26219.633999999998</v>
      </c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x14ac:dyDescent="0.2">
      <c r="A409" s="91"/>
      <c r="B409" s="262" t="s">
        <v>81</v>
      </c>
      <c r="C409" s="9"/>
      <c r="D409" s="94"/>
      <c r="E409" s="34"/>
      <c r="F409" s="79" t="s">
        <v>78</v>
      </c>
      <c r="G409" s="9"/>
      <c r="H409" s="9"/>
      <c r="I409" s="33"/>
      <c r="J409" s="93">
        <f>J410</f>
        <v>48</v>
      </c>
      <c r="K409" s="53"/>
      <c r="L409" s="87"/>
      <c r="M409" s="87"/>
      <c r="N409" s="92">
        <f t="shared" ref="N409:P410" si="43">N410</f>
        <v>883.69100000000003</v>
      </c>
      <c r="O409" s="92">
        <f t="shared" si="43"/>
        <v>490.67399999999998</v>
      </c>
      <c r="P409" s="124">
        <f t="shared" si="43"/>
        <v>520.14599999999996</v>
      </c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t="23.45" customHeight="1" x14ac:dyDescent="0.2">
      <c r="A410" s="91"/>
      <c r="B410" s="82" t="s">
        <v>80</v>
      </c>
      <c r="C410" s="89"/>
      <c r="D410" s="9" t="s">
        <v>44</v>
      </c>
      <c r="E410" s="9" t="s">
        <v>76</v>
      </c>
      <c r="F410" s="77" t="s">
        <v>78</v>
      </c>
      <c r="G410" s="33" t="s">
        <v>77</v>
      </c>
      <c r="H410" s="33"/>
      <c r="I410" s="89"/>
      <c r="J410" s="7">
        <f>J411</f>
        <v>48</v>
      </c>
      <c r="K410" s="7">
        <f>K411</f>
        <v>240.5</v>
      </c>
      <c r="L410" s="7">
        <f>L411</f>
        <v>240.5</v>
      </c>
      <c r="M410" s="7">
        <f>M411</f>
        <v>240.5</v>
      </c>
      <c r="N410" s="7">
        <f t="shared" si="43"/>
        <v>883.69100000000003</v>
      </c>
      <c r="O410" s="7">
        <f t="shared" si="43"/>
        <v>490.67399999999998</v>
      </c>
      <c r="P410" s="429">
        <f t="shared" si="43"/>
        <v>520.14599999999996</v>
      </c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x14ac:dyDescent="0.2">
      <c r="A411" s="91"/>
      <c r="B411" s="90" t="s">
        <v>79</v>
      </c>
      <c r="C411" s="89"/>
      <c r="D411" s="9" t="s">
        <v>44</v>
      </c>
      <c r="E411" s="9" t="s">
        <v>76</v>
      </c>
      <c r="F411" s="77" t="s">
        <v>78</v>
      </c>
      <c r="G411" s="33" t="s">
        <v>77</v>
      </c>
      <c r="H411" s="33" t="s">
        <v>497</v>
      </c>
      <c r="I411" s="33" t="s">
        <v>457</v>
      </c>
      <c r="J411" s="7">
        <v>48</v>
      </c>
      <c r="K411" s="7">
        <v>240.5</v>
      </c>
      <c r="L411" s="7">
        <v>240.5</v>
      </c>
      <c r="M411" s="7">
        <v>240.5</v>
      </c>
      <c r="N411" s="7">
        <v>883.69100000000003</v>
      </c>
      <c r="O411" s="7">
        <v>490.67399999999998</v>
      </c>
      <c r="P411" s="429">
        <v>520.14599999999996</v>
      </c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ht="38.25" hidden="1" x14ac:dyDescent="0.2">
      <c r="A412" s="91"/>
      <c r="B412" s="49" t="s">
        <v>75</v>
      </c>
      <c r="C412" s="9"/>
      <c r="D412" s="9" t="s">
        <v>15</v>
      </c>
      <c r="E412" s="9" t="s">
        <v>13</v>
      </c>
      <c r="F412" s="34" t="s">
        <v>73</v>
      </c>
      <c r="G412" s="33"/>
      <c r="H412" s="33"/>
      <c r="I412" s="33"/>
      <c r="J412" s="47"/>
      <c r="K412" s="7"/>
      <c r="L412" s="7"/>
      <c r="M412" s="7"/>
      <c r="N412" s="47"/>
      <c r="O412" s="47"/>
      <c r="P412" s="46"/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idden="1" x14ac:dyDescent="0.2">
      <c r="A413" s="91"/>
      <c r="B413" s="58" t="s">
        <v>28</v>
      </c>
      <c r="C413" s="9"/>
      <c r="D413" s="9"/>
      <c r="E413" s="9"/>
      <c r="F413" s="9" t="s">
        <v>73</v>
      </c>
      <c r="G413" s="9" t="s">
        <v>74</v>
      </c>
      <c r="H413" s="9"/>
      <c r="I413" s="33"/>
      <c r="J413" s="47"/>
      <c r="K413" s="7"/>
      <c r="L413" s="7"/>
      <c r="M413" s="7"/>
      <c r="N413" s="47"/>
      <c r="O413" s="47"/>
      <c r="P413" s="46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hidden="1" x14ac:dyDescent="0.2">
      <c r="A414" s="91"/>
      <c r="B414" s="49" t="s">
        <v>39</v>
      </c>
      <c r="C414" s="9"/>
      <c r="D414" s="9"/>
      <c r="E414" s="9"/>
      <c r="F414" s="9" t="s">
        <v>73</v>
      </c>
      <c r="G414" s="9" t="s">
        <v>26</v>
      </c>
      <c r="H414" s="9"/>
      <c r="I414" s="9" t="s">
        <v>13</v>
      </c>
      <c r="J414" s="47"/>
      <c r="K414" s="7"/>
      <c r="L414" s="7"/>
      <c r="M414" s="7"/>
      <c r="N414" s="47"/>
      <c r="O414" s="47"/>
      <c r="P414" s="46"/>
      <c r="Q414" s="84"/>
      <c r="R414" s="84"/>
      <c r="S414" s="84"/>
      <c r="T414" s="84"/>
      <c r="U414" s="84"/>
      <c r="V414" s="84"/>
      <c r="W414" s="84"/>
      <c r="X414" s="84"/>
    </row>
    <row r="415" spans="1:24" ht="30" customHeight="1" x14ac:dyDescent="0.2">
      <c r="A415" s="32"/>
      <c r="B415" s="49" t="s">
        <v>72</v>
      </c>
      <c r="C415" s="9"/>
      <c r="D415" s="88" t="s">
        <v>69</v>
      </c>
      <c r="E415" s="9" t="s">
        <v>66</v>
      </c>
      <c r="F415" s="34" t="s">
        <v>67</v>
      </c>
      <c r="G415" s="88" t="s">
        <v>71</v>
      </c>
      <c r="H415" s="88"/>
      <c r="I415" s="9"/>
      <c r="J415" s="53">
        <f>J416</f>
        <v>2173</v>
      </c>
      <c r="K415" s="53"/>
      <c r="L415" s="53">
        <f>L416</f>
        <v>2000</v>
      </c>
      <c r="M415" s="53">
        <f>M416</f>
        <v>2000</v>
      </c>
      <c r="N415" s="87">
        <f>N416</f>
        <v>3045.93</v>
      </c>
      <c r="O415" s="87">
        <f>O416</f>
        <v>2907.9</v>
      </c>
      <c r="P415" s="96">
        <f>P416</f>
        <v>3002.5630000000001</v>
      </c>
    </row>
    <row r="416" spans="1:24" x14ac:dyDescent="0.2">
      <c r="A416" s="32"/>
      <c r="B416" s="16" t="s">
        <v>70</v>
      </c>
      <c r="C416" s="9"/>
      <c r="D416" s="88" t="s">
        <v>69</v>
      </c>
      <c r="E416" s="9" t="s">
        <v>66</v>
      </c>
      <c r="F416" s="9" t="s">
        <v>67</v>
      </c>
      <c r="G416" s="88">
        <v>870</v>
      </c>
      <c r="H416" s="88"/>
      <c r="I416" s="9"/>
      <c r="J416" s="53">
        <f>J417</f>
        <v>2173</v>
      </c>
      <c r="K416" s="53"/>
      <c r="L416" s="53">
        <v>2000</v>
      </c>
      <c r="M416" s="53">
        <v>2000</v>
      </c>
      <c r="N416" s="53">
        <f>N417</f>
        <v>3045.93</v>
      </c>
      <c r="O416" s="53">
        <f>O417</f>
        <v>2907.9</v>
      </c>
      <c r="P416" s="429">
        <f>P417</f>
        <v>3002.5630000000001</v>
      </c>
    </row>
    <row r="417" spans="1:24" x14ac:dyDescent="0.2">
      <c r="A417" s="32"/>
      <c r="B417" s="86" t="s">
        <v>68</v>
      </c>
      <c r="C417" s="9"/>
      <c r="D417" s="88"/>
      <c r="E417" s="9"/>
      <c r="F417" s="9" t="s">
        <v>67</v>
      </c>
      <c r="G417" s="88">
        <v>870</v>
      </c>
      <c r="H417" s="9" t="s">
        <v>457</v>
      </c>
      <c r="I417" s="9" t="s">
        <v>465</v>
      </c>
      <c r="J417" s="53">
        <f>2175-2</f>
        <v>2173</v>
      </c>
      <c r="K417" s="53"/>
      <c r="L417" s="53">
        <v>2000</v>
      </c>
      <c r="M417" s="53">
        <v>2000</v>
      </c>
      <c r="N417" s="53">
        <v>3045.93</v>
      </c>
      <c r="O417" s="53">
        <v>2907.9</v>
      </c>
      <c r="P417" s="429">
        <v>3002.5630000000001</v>
      </c>
    </row>
    <row r="418" spans="1:24" ht="38.25" hidden="1" x14ac:dyDescent="0.2">
      <c r="A418" s="32"/>
      <c r="B418" s="15" t="s">
        <v>65</v>
      </c>
      <c r="C418" s="9"/>
      <c r="D418" s="88"/>
      <c r="E418" s="9"/>
      <c r="F418" s="34" t="s">
        <v>63</v>
      </c>
      <c r="G418" s="88"/>
      <c r="H418" s="88"/>
      <c r="I418" s="9"/>
      <c r="J418" s="53"/>
      <c r="K418" s="53"/>
      <c r="L418" s="53"/>
      <c r="M418" s="74"/>
      <c r="N418" s="53"/>
      <c r="O418" s="53"/>
      <c r="P418" s="429"/>
    </row>
    <row r="419" spans="1:24" ht="25.5" hidden="1" x14ac:dyDescent="0.2">
      <c r="A419" s="32"/>
      <c r="B419" s="15" t="s">
        <v>4</v>
      </c>
      <c r="C419" s="9"/>
      <c r="D419" s="88"/>
      <c r="E419" s="9"/>
      <c r="F419" s="9" t="s">
        <v>63</v>
      </c>
      <c r="G419" s="9" t="s">
        <v>1</v>
      </c>
      <c r="H419" s="9"/>
      <c r="I419" s="9"/>
      <c r="J419" s="53"/>
      <c r="K419" s="53"/>
      <c r="L419" s="53"/>
      <c r="M419" s="74"/>
      <c r="N419" s="53"/>
      <c r="O419" s="53"/>
      <c r="P419" s="429"/>
    </row>
    <row r="420" spans="1:24" hidden="1" x14ac:dyDescent="0.2">
      <c r="A420" s="32"/>
      <c r="B420" s="49" t="s">
        <v>64</v>
      </c>
      <c r="C420" s="9"/>
      <c r="D420" s="88"/>
      <c r="E420" s="9"/>
      <c r="F420" s="9" t="s">
        <v>63</v>
      </c>
      <c r="G420" s="9" t="s">
        <v>1</v>
      </c>
      <c r="H420" s="9"/>
      <c r="I420" s="9" t="s">
        <v>62</v>
      </c>
      <c r="J420" s="53"/>
      <c r="K420" s="53"/>
      <c r="L420" s="53"/>
      <c r="M420" s="74"/>
      <c r="N420" s="53"/>
      <c r="O420" s="53"/>
      <c r="P420" s="429"/>
    </row>
    <row r="421" spans="1:24" ht="25.5" hidden="1" x14ac:dyDescent="0.2">
      <c r="A421" s="32"/>
      <c r="B421" s="58" t="s">
        <v>29</v>
      </c>
      <c r="C421" s="9"/>
      <c r="D421" s="9" t="s">
        <v>15</v>
      </c>
      <c r="E421" s="9" t="s">
        <v>9</v>
      </c>
      <c r="F421" s="34" t="s">
        <v>27</v>
      </c>
      <c r="G421" s="48"/>
      <c r="H421" s="48"/>
      <c r="I421" s="9"/>
      <c r="J421" s="57">
        <f>J423</f>
        <v>0</v>
      </c>
      <c r="K421" s="53"/>
      <c r="L421" s="53"/>
      <c r="M421" s="74"/>
      <c r="N421" s="57">
        <f>N423</f>
        <v>0</v>
      </c>
      <c r="O421" s="57">
        <f>O423</f>
        <v>0</v>
      </c>
      <c r="P421" s="56">
        <f>P423</f>
        <v>0</v>
      </c>
    </row>
    <row r="422" spans="1:24" hidden="1" x14ac:dyDescent="0.2">
      <c r="A422" s="32"/>
      <c r="B422" s="55" t="s">
        <v>28</v>
      </c>
      <c r="C422" s="9"/>
      <c r="D422" s="9"/>
      <c r="E422" s="9"/>
      <c r="F422" s="9" t="s">
        <v>27</v>
      </c>
      <c r="G422" s="9" t="s">
        <v>26</v>
      </c>
      <c r="H422" s="9"/>
      <c r="I422" s="9"/>
      <c r="J422" s="53"/>
      <c r="K422" s="53"/>
      <c r="L422" s="53"/>
      <c r="M422" s="74"/>
      <c r="N422" s="53"/>
      <c r="O422" s="53"/>
      <c r="P422" s="429"/>
    </row>
    <row r="423" spans="1:24" hidden="1" x14ac:dyDescent="0.2">
      <c r="A423" s="32"/>
      <c r="B423" s="16" t="s">
        <v>11</v>
      </c>
      <c r="C423" s="9"/>
      <c r="D423" s="9" t="s">
        <v>15</v>
      </c>
      <c r="E423" s="9" t="s">
        <v>9</v>
      </c>
      <c r="F423" s="9" t="s">
        <v>27</v>
      </c>
      <c r="G423" s="9" t="s">
        <v>26</v>
      </c>
      <c r="H423" s="9"/>
      <c r="I423" s="9" t="s">
        <v>9</v>
      </c>
      <c r="J423" s="53"/>
      <c r="K423" s="53"/>
      <c r="L423" s="53"/>
      <c r="M423" s="74"/>
      <c r="N423" s="53"/>
      <c r="O423" s="53"/>
      <c r="P423" s="429"/>
    </row>
    <row r="424" spans="1:24" ht="51" hidden="1" x14ac:dyDescent="0.2">
      <c r="A424" s="32"/>
      <c r="B424" s="15" t="s">
        <v>61</v>
      </c>
      <c r="C424" s="9"/>
      <c r="D424" s="88"/>
      <c r="E424" s="9"/>
      <c r="F424" s="34" t="s">
        <v>59</v>
      </c>
      <c r="G424" s="88"/>
      <c r="H424" s="88"/>
      <c r="I424" s="9"/>
      <c r="J424" s="53"/>
      <c r="K424" s="53"/>
      <c r="L424" s="53"/>
      <c r="M424" s="74"/>
      <c r="N424" s="53"/>
      <c r="O424" s="53"/>
      <c r="P424" s="429"/>
    </row>
    <row r="425" spans="1:24" ht="25.5" hidden="1" x14ac:dyDescent="0.2">
      <c r="A425" s="32"/>
      <c r="B425" s="15" t="s">
        <v>4</v>
      </c>
      <c r="C425" s="89"/>
      <c r="D425" s="9" t="s">
        <v>52</v>
      </c>
      <c r="E425" s="9" t="s">
        <v>58</v>
      </c>
      <c r="F425" s="9" t="s">
        <v>59</v>
      </c>
      <c r="G425" s="88">
        <v>240</v>
      </c>
      <c r="H425" s="88"/>
      <c r="I425" s="7"/>
      <c r="J425" s="53"/>
      <c r="K425" s="7"/>
      <c r="L425" s="7"/>
      <c r="M425" s="84"/>
      <c r="N425" s="53"/>
      <c r="O425" s="53"/>
      <c r="P425" s="429"/>
      <c r="Q425" s="74"/>
    </row>
    <row r="426" spans="1:24" hidden="1" x14ac:dyDescent="0.2">
      <c r="A426" s="32"/>
      <c r="B426" s="90" t="s">
        <v>60</v>
      </c>
      <c r="C426" s="89"/>
      <c r="D426" s="9"/>
      <c r="E426" s="9"/>
      <c r="F426" s="9" t="s">
        <v>59</v>
      </c>
      <c r="G426" s="88">
        <v>240</v>
      </c>
      <c r="H426" s="88"/>
      <c r="I426" s="9" t="s">
        <v>58</v>
      </c>
      <c r="J426" s="53"/>
      <c r="K426" s="7"/>
      <c r="L426" s="7"/>
      <c r="M426" s="84"/>
      <c r="N426" s="53"/>
      <c r="O426" s="53"/>
      <c r="P426" s="429"/>
      <c r="Q426" s="74"/>
    </row>
    <row r="427" spans="1:24" s="83" customFormat="1" x14ac:dyDescent="0.2">
      <c r="A427" s="85"/>
      <c r="B427" s="49" t="s">
        <v>57</v>
      </c>
      <c r="C427" s="9"/>
      <c r="D427" s="9" t="s">
        <v>52</v>
      </c>
      <c r="E427" s="9" t="s">
        <v>49</v>
      </c>
      <c r="F427" s="34" t="s">
        <v>537</v>
      </c>
      <c r="G427" s="34"/>
      <c r="H427" s="34"/>
      <c r="I427" s="9"/>
      <c r="J427" s="78">
        <f>J428</f>
        <v>0</v>
      </c>
      <c r="K427" s="78"/>
      <c r="L427" s="78">
        <f>L428</f>
        <v>0</v>
      </c>
      <c r="M427" s="78">
        <f>M428</f>
        <v>0</v>
      </c>
      <c r="N427" s="78">
        <f>N428</f>
        <v>0</v>
      </c>
      <c r="O427" s="78">
        <f>O428</f>
        <v>6000</v>
      </c>
      <c r="P427" s="96">
        <f>P428</f>
        <v>9000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t="25.5" x14ac:dyDescent="0.2">
      <c r="A428" s="85"/>
      <c r="B428" s="15" t="s">
        <v>4</v>
      </c>
      <c r="C428" s="9"/>
      <c r="D428" s="9" t="s">
        <v>52</v>
      </c>
      <c r="E428" s="9" t="s">
        <v>49</v>
      </c>
      <c r="F428" s="9" t="s">
        <v>537</v>
      </c>
      <c r="G428" s="9" t="s">
        <v>1</v>
      </c>
      <c r="H428" s="9"/>
      <c r="I428" s="9"/>
      <c r="J428" s="7">
        <f>J429</f>
        <v>0</v>
      </c>
      <c r="K428" s="7"/>
      <c r="L428" s="7"/>
      <c r="M428" s="7"/>
      <c r="N428" s="7">
        <f>N429</f>
        <v>0</v>
      </c>
      <c r="O428" s="7">
        <f>O429</f>
        <v>6000</v>
      </c>
      <c r="P428" s="429">
        <f>P429</f>
        <v>9000</v>
      </c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x14ac:dyDescent="0.2">
      <c r="A429" s="85"/>
      <c r="B429" s="86" t="s">
        <v>51</v>
      </c>
      <c r="C429" s="9"/>
      <c r="D429" s="9"/>
      <c r="E429" s="9"/>
      <c r="F429" s="9" t="s">
        <v>537</v>
      </c>
      <c r="G429" s="9" t="s">
        <v>1</v>
      </c>
      <c r="H429" s="9" t="s">
        <v>453</v>
      </c>
      <c r="I429" s="9" t="s">
        <v>535</v>
      </c>
      <c r="J429" s="7"/>
      <c r="K429" s="7"/>
      <c r="L429" s="7"/>
      <c r="M429" s="7"/>
      <c r="N429" s="7"/>
      <c r="O429" s="7">
        <v>6000</v>
      </c>
      <c r="P429" s="429">
        <v>9000</v>
      </c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hidden="1" x14ac:dyDescent="0.2">
      <c r="A430" s="85"/>
      <c r="B430" s="49" t="s">
        <v>55</v>
      </c>
      <c r="C430" s="9"/>
      <c r="D430" s="9" t="s">
        <v>52</v>
      </c>
      <c r="E430" s="9" t="s">
        <v>49</v>
      </c>
      <c r="F430" s="34" t="s">
        <v>54</v>
      </c>
      <c r="G430" s="9"/>
      <c r="H430" s="9"/>
      <c r="I430" s="9"/>
      <c r="J430" s="78">
        <f>J431</f>
        <v>94.8</v>
      </c>
      <c r="K430" s="78"/>
      <c r="L430" s="78">
        <f>L431</f>
        <v>64.8</v>
      </c>
      <c r="M430" s="78">
        <f>M431</f>
        <v>64.8</v>
      </c>
      <c r="N430" s="78">
        <f>N431</f>
        <v>0</v>
      </c>
      <c r="O430" s="78">
        <f>O431</f>
        <v>0</v>
      </c>
      <c r="P430" s="96">
        <f>P431</f>
        <v>0</v>
      </c>
      <c r="Q430" s="84"/>
      <c r="R430" s="84"/>
      <c r="S430" s="84"/>
      <c r="T430" s="84"/>
      <c r="U430" s="84"/>
      <c r="V430" s="84"/>
      <c r="W430" s="84"/>
      <c r="X430" s="84"/>
    </row>
    <row r="431" spans="1:24" s="83" customFormat="1" ht="25.5" hidden="1" x14ac:dyDescent="0.2">
      <c r="A431" s="85"/>
      <c r="B431" s="15" t="s">
        <v>4</v>
      </c>
      <c r="C431" s="9"/>
      <c r="D431" s="9" t="s">
        <v>52</v>
      </c>
      <c r="E431" s="9" t="s">
        <v>49</v>
      </c>
      <c r="F431" s="9" t="s">
        <v>54</v>
      </c>
      <c r="G431" s="9" t="s">
        <v>1</v>
      </c>
      <c r="H431" s="9"/>
      <c r="I431" s="9"/>
      <c r="J431" s="7">
        <f>J432</f>
        <v>94.8</v>
      </c>
      <c r="K431" s="7"/>
      <c r="L431" s="7">
        <v>64.8</v>
      </c>
      <c r="M431" s="7">
        <v>64.8</v>
      </c>
      <c r="N431" s="7">
        <f>N432</f>
        <v>0</v>
      </c>
      <c r="O431" s="7">
        <f>O432</f>
        <v>0</v>
      </c>
      <c r="P431" s="429">
        <f>P432</f>
        <v>0</v>
      </c>
      <c r="Q431" s="84"/>
      <c r="R431" s="84"/>
      <c r="S431" s="84"/>
      <c r="T431" s="84"/>
      <c r="U431" s="84"/>
      <c r="V431" s="84"/>
      <c r="W431" s="84"/>
      <c r="X431" s="84"/>
    </row>
    <row r="432" spans="1:24" s="83" customFormat="1" hidden="1" x14ac:dyDescent="0.2">
      <c r="A432" s="85"/>
      <c r="B432" s="86" t="s">
        <v>51</v>
      </c>
      <c r="C432" s="9"/>
      <c r="D432" s="9"/>
      <c r="E432" s="9"/>
      <c r="F432" s="9" t="s">
        <v>54</v>
      </c>
      <c r="G432" s="9" t="s">
        <v>1</v>
      </c>
      <c r="H432" s="9"/>
      <c r="I432" s="9" t="s">
        <v>49</v>
      </c>
      <c r="J432" s="7">
        <v>94.8</v>
      </c>
      <c r="K432" s="7"/>
      <c r="L432" s="7">
        <v>64.8</v>
      </c>
      <c r="M432" s="7">
        <v>64.8</v>
      </c>
      <c r="N432" s="7"/>
      <c r="O432" s="7"/>
      <c r="P432" s="429"/>
      <c r="Q432" s="84"/>
      <c r="R432" s="84"/>
      <c r="S432" s="84"/>
      <c r="T432" s="84"/>
      <c r="U432" s="84"/>
      <c r="V432" s="84"/>
      <c r="W432" s="84"/>
      <c r="X432" s="84"/>
    </row>
    <row r="433" spans="1:24" s="83" customFormat="1" ht="25.5" x14ac:dyDescent="0.2">
      <c r="A433" s="85"/>
      <c r="B433" s="49" t="s">
        <v>53</v>
      </c>
      <c r="C433" s="9"/>
      <c r="D433" s="9" t="s">
        <v>52</v>
      </c>
      <c r="E433" s="9" t="s">
        <v>49</v>
      </c>
      <c r="F433" s="34" t="s">
        <v>50</v>
      </c>
      <c r="G433" s="9"/>
      <c r="H433" s="9"/>
      <c r="I433" s="9"/>
      <c r="J433" s="87">
        <f>J434</f>
        <v>3163.5070000000001</v>
      </c>
      <c r="K433" s="78"/>
      <c r="L433" s="78">
        <f>L434</f>
        <v>0</v>
      </c>
      <c r="M433" s="78">
        <f>M434</f>
        <v>0</v>
      </c>
      <c r="N433" s="87">
        <f>N434</f>
        <v>1831.94</v>
      </c>
      <c r="O433" s="87">
        <f>O434</f>
        <v>8858.728000000001</v>
      </c>
      <c r="P433" s="96">
        <f>P434</f>
        <v>12172.145</v>
      </c>
      <c r="Q433" s="84"/>
      <c r="R433" s="84"/>
      <c r="S433" s="84"/>
      <c r="T433" s="84"/>
      <c r="U433" s="84"/>
      <c r="V433" s="84"/>
      <c r="W433" s="84"/>
      <c r="X433" s="84"/>
    </row>
    <row r="434" spans="1:24" s="83" customFormat="1" x14ac:dyDescent="0.2">
      <c r="A434" s="85"/>
      <c r="B434" s="16" t="s">
        <v>16</v>
      </c>
      <c r="C434" s="9"/>
      <c r="D434" s="9" t="s">
        <v>52</v>
      </c>
      <c r="E434" s="9" t="s">
        <v>49</v>
      </c>
      <c r="F434" s="9" t="s">
        <v>50</v>
      </c>
      <c r="G434" s="9" t="s">
        <v>1</v>
      </c>
      <c r="H434" s="9"/>
      <c r="I434" s="9"/>
      <c r="J434" s="53">
        <f>J435</f>
        <v>3163.5070000000001</v>
      </c>
      <c r="K434" s="78"/>
      <c r="L434" s="78"/>
      <c r="M434" s="78"/>
      <c r="N434" s="53">
        <f>N435</f>
        <v>1831.94</v>
      </c>
      <c r="O434" s="53">
        <f>O435</f>
        <v>8858.728000000001</v>
      </c>
      <c r="P434" s="429">
        <f>P435</f>
        <v>12172.145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x14ac:dyDescent="0.2">
      <c r="A435" s="85"/>
      <c r="B435" s="86" t="s">
        <v>51</v>
      </c>
      <c r="C435" s="9"/>
      <c r="D435" s="9"/>
      <c r="E435" s="9"/>
      <c r="F435" s="9" t="s">
        <v>50</v>
      </c>
      <c r="G435" s="9" t="s">
        <v>1</v>
      </c>
      <c r="H435" s="9" t="s">
        <v>453</v>
      </c>
      <c r="I435" s="9" t="s">
        <v>535</v>
      </c>
      <c r="J435" s="53">
        <v>3163.5070000000001</v>
      </c>
      <c r="K435" s="78"/>
      <c r="L435" s="78"/>
      <c r="M435" s="78"/>
      <c r="N435" s="53">
        <v>1831.94</v>
      </c>
      <c r="O435" s="53">
        <f>15227.467-491.693+322.954-3200-3000</f>
        <v>8858.728000000001</v>
      </c>
      <c r="P435" s="429">
        <f>12852.224-1022.38+342.301</f>
        <v>12172.145</v>
      </c>
      <c r="Q435" s="1032">
        <f>322954</f>
        <v>322954</v>
      </c>
      <c r="R435" s="84"/>
      <c r="S435" s="1032">
        <f>3200000+3000000</f>
        <v>6200000</v>
      </c>
      <c r="T435" s="84"/>
      <c r="U435" s="84"/>
      <c r="V435" s="84"/>
      <c r="W435" s="84"/>
      <c r="X435" s="84"/>
    </row>
    <row r="436" spans="1:24" s="83" customFormat="1" ht="38.25" hidden="1" x14ac:dyDescent="0.2">
      <c r="A436" s="85"/>
      <c r="B436" s="52" t="s">
        <v>25</v>
      </c>
      <c r="C436" s="9"/>
      <c r="D436" s="34" t="s">
        <v>15</v>
      </c>
      <c r="E436" s="34" t="s">
        <v>13</v>
      </c>
      <c r="F436" s="34" t="s">
        <v>24</v>
      </c>
      <c r="G436" s="48"/>
      <c r="H436" s="48"/>
      <c r="I436" s="34"/>
      <c r="J436" s="51">
        <f>J437</f>
        <v>182.53199999999998</v>
      </c>
      <c r="K436" s="51"/>
      <c r="L436" s="51">
        <f>L437</f>
        <v>85</v>
      </c>
      <c r="M436" s="51">
        <f>M437</f>
        <v>85</v>
      </c>
      <c r="N436" s="51">
        <f>N437</f>
        <v>0</v>
      </c>
      <c r="O436" s="51">
        <f>O437</f>
        <v>0</v>
      </c>
      <c r="P436" s="50">
        <f>P437</f>
        <v>0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38.25" hidden="1" x14ac:dyDescent="0.2">
      <c r="A437" s="85"/>
      <c r="B437" s="49" t="s">
        <v>23</v>
      </c>
      <c r="C437" s="9"/>
      <c r="D437" s="9" t="s">
        <v>15</v>
      </c>
      <c r="E437" s="9" t="s">
        <v>13</v>
      </c>
      <c r="F437" s="34" t="s">
        <v>48</v>
      </c>
      <c r="G437" s="48"/>
      <c r="H437" s="48"/>
      <c r="I437" s="9"/>
      <c r="J437" s="51">
        <f>J440</f>
        <v>182.53199999999998</v>
      </c>
      <c r="K437" s="51"/>
      <c r="L437" s="51">
        <f>L440</f>
        <v>85</v>
      </c>
      <c r="M437" s="51">
        <f>M440</f>
        <v>85</v>
      </c>
      <c r="N437" s="51">
        <f>N440</f>
        <v>0</v>
      </c>
      <c r="O437" s="51">
        <f>O440</f>
        <v>0</v>
      </c>
      <c r="P437" s="50">
        <f>P440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5.5" hidden="1" x14ac:dyDescent="0.2">
      <c r="A438" s="85"/>
      <c r="B438" s="42" t="s">
        <v>22</v>
      </c>
      <c r="C438" s="31"/>
      <c r="D438" s="31" t="s">
        <v>15</v>
      </c>
      <c r="E438" s="31" t="s">
        <v>13</v>
      </c>
      <c r="F438" s="31" t="s">
        <v>21</v>
      </c>
      <c r="G438" s="1356" t="s">
        <v>20</v>
      </c>
      <c r="H438" s="1357"/>
      <c r="I438" s="1357"/>
      <c r="J438" s="1358"/>
      <c r="K438" s="45"/>
      <c r="L438" s="44"/>
      <c r="M438" s="43"/>
      <c r="N438" s="84"/>
      <c r="O438" s="84"/>
      <c r="P438" s="432"/>
      <c r="Q438" s="84"/>
      <c r="R438" s="84"/>
      <c r="S438" s="84"/>
      <c r="T438" s="84"/>
      <c r="U438" s="84"/>
      <c r="V438" s="84"/>
      <c r="W438" s="84"/>
      <c r="X438" s="84"/>
    </row>
    <row r="439" spans="1:24" ht="39.6" hidden="1" customHeight="1" x14ac:dyDescent="0.2">
      <c r="A439" s="32"/>
      <c r="B439" s="42" t="s">
        <v>19</v>
      </c>
      <c r="C439" s="31"/>
      <c r="D439" s="31" t="s">
        <v>15</v>
      </c>
      <c r="E439" s="31" t="s">
        <v>13</v>
      </c>
      <c r="F439" s="31" t="s">
        <v>18</v>
      </c>
      <c r="G439" s="1356" t="s">
        <v>17</v>
      </c>
      <c r="H439" s="1357"/>
      <c r="I439" s="1357"/>
      <c r="J439" s="1358"/>
      <c r="K439" s="41"/>
      <c r="L439" s="2"/>
      <c r="M439" s="40"/>
      <c r="N439" s="2"/>
      <c r="O439" s="2"/>
      <c r="P439" s="433"/>
    </row>
    <row r="440" spans="1:24" ht="25.5" hidden="1" x14ac:dyDescent="0.2">
      <c r="A440" s="32"/>
      <c r="B440" s="15" t="s">
        <v>4</v>
      </c>
      <c r="C440" s="31"/>
      <c r="D440" s="9" t="s">
        <v>15</v>
      </c>
      <c r="E440" s="9" t="s">
        <v>13</v>
      </c>
      <c r="F440" s="9" t="s">
        <v>48</v>
      </c>
      <c r="G440" s="33" t="s">
        <v>1</v>
      </c>
      <c r="H440" s="33"/>
      <c r="I440" s="9"/>
      <c r="J440" s="28">
        <f>J441</f>
        <v>182.53199999999998</v>
      </c>
      <c r="K440" s="30"/>
      <c r="L440" s="29">
        <v>85</v>
      </c>
      <c r="M440" s="28">
        <v>85</v>
      </c>
      <c r="N440" s="28">
        <f>N441</f>
        <v>0</v>
      </c>
      <c r="O440" s="28">
        <f>O441</f>
        <v>0</v>
      </c>
      <c r="P440" s="27">
        <f>P441</f>
        <v>0</v>
      </c>
    </row>
    <row r="441" spans="1:24" hidden="1" x14ac:dyDescent="0.2">
      <c r="A441" s="32"/>
      <c r="B441" s="16" t="s">
        <v>39</v>
      </c>
      <c r="C441" s="31"/>
      <c r="D441" s="9"/>
      <c r="E441" s="9"/>
      <c r="F441" s="9" t="s">
        <v>48</v>
      </c>
      <c r="G441" s="33" t="s">
        <v>1</v>
      </c>
      <c r="H441" s="33"/>
      <c r="I441" s="9" t="s">
        <v>13</v>
      </c>
      <c r="J441" s="28">
        <f>85+97.532</f>
        <v>182.53199999999998</v>
      </c>
      <c r="K441" s="30"/>
      <c r="L441" s="29">
        <v>85</v>
      </c>
      <c r="M441" s="28">
        <v>85</v>
      </c>
      <c r="N441" s="28"/>
      <c r="O441" s="28"/>
      <c r="P441" s="27"/>
    </row>
    <row r="442" spans="1:24" hidden="1" x14ac:dyDescent="0.2">
      <c r="A442" s="32"/>
      <c r="B442" s="82" t="s">
        <v>47</v>
      </c>
      <c r="C442" s="1011"/>
      <c r="D442" s="9"/>
      <c r="E442" s="9"/>
      <c r="F442" s="79" t="s">
        <v>43</v>
      </c>
      <c r="G442" s="33"/>
      <c r="H442" s="33"/>
      <c r="I442" s="9"/>
      <c r="J442" s="28">
        <f>J445</f>
        <v>153.32</v>
      </c>
      <c r="K442" s="30"/>
      <c r="L442" s="29"/>
      <c r="M442" s="28"/>
      <c r="N442" s="81">
        <f>N445+N443</f>
        <v>160.31</v>
      </c>
      <c r="O442" s="81">
        <f>O445+O443</f>
        <v>0</v>
      </c>
      <c r="P442" s="80">
        <f>P445+P443</f>
        <v>0</v>
      </c>
      <c r="R442" s="1024">
        <v>342301</v>
      </c>
    </row>
    <row r="443" spans="1:24" hidden="1" x14ac:dyDescent="0.2">
      <c r="A443" s="32"/>
      <c r="B443" s="16" t="s">
        <v>16</v>
      </c>
      <c r="C443" s="1011"/>
      <c r="D443" s="9"/>
      <c r="E443" s="9"/>
      <c r="F443" s="77" t="s">
        <v>43</v>
      </c>
      <c r="G443" s="33" t="s">
        <v>1</v>
      </c>
      <c r="H443" s="33"/>
      <c r="I443" s="9"/>
      <c r="J443" s="28"/>
      <c r="K443" s="30"/>
      <c r="L443" s="29"/>
      <c r="M443" s="28"/>
      <c r="N443" s="28">
        <f>N444</f>
        <v>28.454999999999998</v>
      </c>
      <c r="O443" s="28">
        <f>O444</f>
        <v>0</v>
      </c>
      <c r="P443" s="27">
        <f>P444</f>
        <v>0</v>
      </c>
    </row>
    <row r="444" spans="1:24" hidden="1" x14ac:dyDescent="0.2">
      <c r="A444" s="32"/>
      <c r="B444" s="76" t="s">
        <v>45</v>
      </c>
      <c r="C444" s="1011"/>
      <c r="D444" s="9"/>
      <c r="E444" s="9"/>
      <c r="F444" s="77" t="s">
        <v>43</v>
      </c>
      <c r="G444" s="33" t="s">
        <v>1</v>
      </c>
      <c r="H444" s="33" t="s">
        <v>497</v>
      </c>
      <c r="I444" s="9" t="s">
        <v>496</v>
      </c>
      <c r="J444" s="28"/>
      <c r="K444" s="30"/>
      <c r="L444" s="29"/>
      <c r="M444" s="28"/>
      <c r="N444" s="28">
        <v>28.454999999999998</v>
      </c>
      <c r="O444" s="28"/>
      <c r="P444" s="27"/>
    </row>
    <row r="445" spans="1:24" hidden="1" x14ac:dyDescent="0.2">
      <c r="A445" s="32"/>
      <c r="B445" s="16" t="s">
        <v>46</v>
      </c>
      <c r="C445" s="70"/>
      <c r="D445" s="9" t="s">
        <v>44</v>
      </c>
      <c r="E445" s="9" t="s">
        <v>41</v>
      </c>
      <c r="F445" s="77" t="s">
        <v>43</v>
      </c>
      <c r="G445" s="33" t="s">
        <v>42</v>
      </c>
      <c r="H445" s="33"/>
      <c r="I445" s="9"/>
      <c r="J445" s="7">
        <f t="shared" ref="J445:P445" si="44">J446</f>
        <v>153.32</v>
      </c>
      <c r="K445" s="7">
        <f t="shared" si="44"/>
        <v>172</v>
      </c>
      <c r="L445" s="7">
        <f t="shared" si="44"/>
        <v>172</v>
      </c>
      <c r="M445" s="7">
        <f t="shared" si="44"/>
        <v>172</v>
      </c>
      <c r="N445" s="7">
        <f t="shared" si="44"/>
        <v>131.85499999999999</v>
      </c>
      <c r="O445" s="7">
        <f t="shared" si="44"/>
        <v>0</v>
      </c>
      <c r="P445" s="429">
        <f t="shared" si="44"/>
        <v>0</v>
      </c>
    </row>
    <row r="446" spans="1:24" hidden="1" x14ac:dyDescent="0.2">
      <c r="A446" s="32"/>
      <c r="B446" s="76" t="s">
        <v>45</v>
      </c>
      <c r="C446" s="70"/>
      <c r="D446" s="9" t="s">
        <v>44</v>
      </c>
      <c r="E446" s="9" t="s">
        <v>41</v>
      </c>
      <c r="F446" s="77" t="s">
        <v>43</v>
      </c>
      <c r="G446" s="33" t="s">
        <v>42</v>
      </c>
      <c r="H446" s="33" t="s">
        <v>497</v>
      </c>
      <c r="I446" s="9" t="s">
        <v>496</v>
      </c>
      <c r="J446" s="7">
        <v>153.32</v>
      </c>
      <c r="K446" s="7">
        <v>172</v>
      </c>
      <c r="L446" s="7">
        <v>172</v>
      </c>
      <c r="M446" s="7">
        <v>172</v>
      </c>
      <c r="N446" s="7">
        <v>131.85499999999999</v>
      </c>
      <c r="O446" s="7"/>
      <c r="P446" s="429"/>
    </row>
    <row r="447" spans="1:24" ht="25.5" hidden="1" x14ac:dyDescent="0.2">
      <c r="A447" s="32"/>
      <c r="B447" s="66" t="s">
        <v>40</v>
      </c>
      <c r="C447" s="70"/>
      <c r="D447" s="9"/>
      <c r="E447" s="9"/>
      <c r="F447" s="79" t="s">
        <v>38</v>
      </c>
      <c r="G447" s="33"/>
      <c r="H447" s="33"/>
      <c r="I447" s="9"/>
      <c r="J447" s="7">
        <f>J448</f>
        <v>0</v>
      </c>
      <c r="K447" s="69"/>
      <c r="L447" s="68"/>
      <c r="M447" s="68"/>
      <c r="N447" s="78">
        <f t="shared" ref="N447:P448" si="45">N448</f>
        <v>4460.87</v>
      </c>
      <c r="O447" s="78">
        <f t="shared" si="45"/>
        <v>0</v>
      </c>
      <c r="P447" s="96">
        <f t="shared" si="45"/>
        <v>0</v>
      </c>
    </row>
    <row r="448" spans="1:24" hidden="1" x14ac:dyDescent="0.2">
      <c r="A448" s="32"/>
      <c r="B448" s="58" t="s">
        <v>28</v>
      </c>
      <c r="C448" s="70"/>
      <c r="D448" s="9"/>
      <c r="E448" s="9"/>
      <c r="F448" s="77" t="s">
        <v>38</v>
      </c>
      <c r="G448" s="33" t="s">
        <v>26</v>
      </c>
      <c r="H448" s="33"/>
      <c r="I448" s="9"/>
      <c r="J448" s="7">
        <f>J449</f>
        <v>0</v>
      </c>
      <c r="K448" s="69"/>
      <c r="L448" s="68"/>
      <c r="M448" s="68"/>
      <c r="N448" s="7">
        <f t="shared" si="45"/>
        <v>4460.87</v>
      </c>
      <c r="O448" s="7">
        <f t="shared" si="45"/>
        <v>0</v>
      </c>
      <c r="P448" s="429">
        <f t="shared" si="45"/>
        <v>0</v>
      </c>
    </row>
    <row r="449" spans="1:29" hidden="1" x14ac:dyDescent="0.2">
      <c r="A449" s="32"/>
      <c r="B449" s="16" t="s">
        <v>39</v>
      </c>
      <c r="C449" s="70"/>
      <c r="D449" s="9"/>
      <c r="E449" s="9"/>
      <c r="F449" s="77" t="s">
        <v>38</v>
      </c>
      <c r="G449" s="33" t="s">
        <v>26</v>
      </c>
      <c r="H449" s="33"/>
      <c r="I449" s="9" t="s">
        <v>13</v>
      </c>
      <c r="J449" s="7"/>
      <c r="K449" s="69"/>
      <c r="L449" s="68"/>
      <c r="M449" s="68"/>
      <c r="N449" s="7">
        <v>4460.87</v>
      </c>
      <c r="O449" s="7"/>
      <c r="P449" s="429"/>
    </row>
    <row r="450" spans="1:29" ht="25.5" hidden="1" x14ac:dyDescent="0.2">
      <c r="A450" s="32"/>
      <c r="B450" s="76" t="s">
        <v>37</v>
      </c>
      <c r="C450" s="70"/>
      <c r="D450" s="9"/>
      <c r="E450" s="9"/>
      <c r="F450" s="34" t="s">
        <v>36</v>
      </c>
      <c r="G450" s="33"/>
      <c r="H450" s="33"/>
      <c r="I450" s="9"/>
      <c r="J450" s="67">
        <f>J451</f>
        <v>17908.526000000002</v>
      </c>
      <c r="K450" s="69"/>
      <c r="L450" s="68"/>
      <c r="M450" s="68"/>
      <c r="N450" s="67">
        <f t="shared" ref="N450:P451" si="46">N451</f>
        <v>0</v>
      </c>
      <c r="O450" s="67">
        <f t="shared" si="46"/>
        <v>0</v>
      </c>
      <c r="P450" s="434">
        <f t="shared" si="46"/>
        <v>0</v>
      </c>
    </row>
    <row r="451" spans="1:29" ht="25.5" hidden="1" x14ac:dyDescent="0.2">
      <c r="A451" s="32"/>
      <c r="B451" s="15" t="s">
        <v>4</v>
      </c>
      <c r="C451" s="70"/>
      <c r="D451" s="9"/>
      <c r="E451" s="9"/>
      <c r="F451" s="9" t="s">
        <v>36</v>
      </c>
      <c r="G451" s="33" t="s">
        <v>1</v>
      </c>
      <c r="H451" s="33"/>
      <c r="I451" s="9"/>
      <c r="J451" s="67">
        <f>J452</f>
        <v>17908.526000000002</v>
      </c>
      <c r="K451" s="69"/>
      <c r="L451" s="68"/>
      <c r="M451" s="68"/>
      <c r="N451" s="67">
        <f t="shared" si="46"/>
        <v>0</v>
      </c>
      <c r="O451" s="67">
        <f t="shared" si="46"/>
        <v>0</v>
      </c>
      <c r="P451" s="434">
        <f t="shared" si="46"/>
        <v>0</v>
      </c>
      <c r="Q451" s="75"/>
      <c r="R451" s="75"/>
      <c r="S451" s="75"/>
      <c r="T451" s="75"/>
      <c r="U451" s="74"/>
      <c r="V451" s="73"/>
      <c r="W451" s="72"/>
      <c r="X451" s="72"/>
      <c r="AC451" s="71">
        <f>AC452</f>
        <v>672.10500000000002</v>
      </c>
    </row>
    <row r="452" spans="1:29" hidden="1" x14ac:dyDescent="0.2">
      <c r="A452" s="32"/>
      <c r="B452" s="49" t="s">
        <v>34</v>
      </c>
      <c r="C452" s="70"/>
      <c r="D452" s="9"/>
      <c r="E452" s="9"/>
      <c r="F452" s="9" t="s">
        <v>36</v>
      </c>
      <c r="G452" s="33" t="s">
        <v>1</v>
      </c>
      <c r="H452" s="33"/>
      <c r="I452" s="9" t="s">
        <v>32</v>
      </c>
      <c r="J452" s="67">
        <v>17908.526000000002</v>
      </c>
      <c r="K452" s="69"/>
      <c r="L452" s="68"/>
      <c r="M452" s="68"/>
      <c r="N452" s="67"/>
      <c r="O452" s="67"/>
      <c r="P452" s="434"/>
      <c r="Q452" s="75"/>
      <c r="R452" s="75"/>
      <c r="S452" s="75"/>
      <c r="T452" s="75"/>
      <c r="U452" s="74"/>
      <c r="V452" s="73"/>
      <c r="W452" s="72"/>
      <c r="X452" s="72"/>
      <c r="AC452" s="71">
        <v>672.10500000000002</v>
      </c>
    </row>
    <row r="453" spans="1:29" ht="38.25" hidden="1" x14ac:dyDescent="0.2">
      <c r="A453" s="32"/>
      <c r="B453" s="15" t="s">
        <v>35</v>
      </c>
      <c r="C453" s="70"/>
      <c r="D453" s="9"/>
      <c r="E453" s="9"/>
      <c r="F453" s="34" t="s">
        <v>33</v>
      </c>
      <c r="G453" s="33"/>
      <c r="H453" s="33"/>
      <c r="I453" s="9"/>
      <c r="J453" s="67">
        <f>J454</f>
        <v>7028.6390000000001</v>
      </c>
      <c r="K453" s="69"/>
      <c r="L453" s="68"/>
      <c r="M453" s="68"/>
      <c r="N453" s="67">
        <f t="shared" ref="N453:P454" si="47">N454</f>
        <v>0</v>
      </c>
      <c r="O453" s="67">
        <f t="shared" si="47"/>
        <v>0</v>
      </c>
      <c r="P453" s="434">
        <f t="shared" si="47"/>
        <v>0</v>
      </c>
    </row>
    <row r="454" spans="1:29" ht="25.5" hidden="1" x14ac:dyDescent="0.2">
      <c r="A454" s="32"/>
      <c r="B454" s="15" t="s">
        <v>4</v>
      </c>
      <c r="C454" s="70"/>
      <c r="D454" s="9"/>
      <c r="E454" s="9"/>
      <c r="F454" s="9" t="s">
        <v>33</v>
      </c>
      <c r="G454" s="33" t="s">
        <v>1</v>
      </c>
      <c r="H454" s="33"/>
      <c r="I454" s="9"/>
      <c r="J454" s="67">
        <f>J455</f>
        <v>7028.6390000000001</v>
      </c>
      <c r="K454" s="69"/>
      <c r="L454" s="68"/>
      <c r="M454" s="68"/>
      <c r="N454" s="67">
        <f t="shared" si="47"/>
        <v>0</v>
      </c>
      <c r="O454" s="67">
        <f t="shared" si="47"/>
        <v>0</v>
      </c>
      <c r="P454" s="434">
        <f t="shared" si="47"/>
        <v>0</v>
      </c>
    </row>
    <row r="455" spans="1:29" hidden="1" x14ac:dyDescent="0.2">
      <c r="A455" s="32"/>
      <c r="B455" s="49" t="s">
        <v>34</v>
      </c>
      <c r="C455" s="70"/>
      <c r="D455" s="9"/>
      <c r="E455" s="9"/>
      <c r="F455" s="9" t="s">
        <v>33</v>
      </c>
      <c r="G455" s="33" t="s">
        <v>1</v>
      </c>
      <c r="H455" s="33"/>
      <c r="I455" s="9" t="s">
        <v>32</v>
      </c>
      <c r="J455" s="67">
        <f>838.062+6190.577</f>
        <v>7028.6390000000001</v>
      </c>
      <c r="K455" s="69"/>
      <c r="L455" s="68"/>
      <c r="M455" s="68"/>
      <c r="N455" s="67"/>
      <c r="O455" s="67"/>
      <c r="P455" s="434"/>
    </row>
    <row r="456" spans="1:29" ht="25.5" hidden="1" x14ac:dyDescent="0.2">
      <c r="A456" s="32"/>
      <c r="B456" s="66" t="s">
        <v>31</v>
      </c>
      <c r="C456" s="31"/>
      <c r="D456" s="9"/>
      <c r="E456" s="9"/>
      <c r="F456" s="34" t="s">
        <v>30</v>
      </c>
      <c r="G456" s="33"/>
      <c r="H456" s="33"/>
      <c r="I456" s="9"/>
      <c r="J456" s="64"/>
      <c r="K456" s="65"/>
      <c r="L456" s="64">
        <f>L457</f>
        <v>0</v>
      </c>
      <c r="M456" s="64">
        <f>M457</f>
        <v>0</v>
      </c>
      <c r="N456" s="63">
        <f>N457</f>
        <v>1172.7070000000001</v>
      </c>
      <c r="O456" s="63">
        <f>O457</f>
        <v>0</v>
      </c>
      <c r="P456" s="62">
        <f>P457</f>
        <v>0</v>
      </c>
    </row>
    <row r="457" spans="1:29" ht="25.5" hidden="1" x14ac:dyDescent="0.2">
      <c r="A457" s="32"/>
      <c r="B457" s="15" t="s">
        <v>4</v>
      </c>
      <c r="C457" s="9"/>
      <c r="D457" s="9" t="s">
        <v>15</v>
      </c>
      <c r="E457" s="9" t="s">
        <v>9</v>
      </c>
      <c r="F457" s="9" t="s">
        <v>30</v>
      </c>
      <c r="G457" s="9" t="s">
        <v>1</v>
      </c>
      <c r="H457" s="9"/>
      <c r="I457" s="9"/>
      <c r="J457" s="57"/>
      <c r="K457" s="61"/>
      <c r="L457" s="60"/>
      <c r="M457" s="59"/>
      <c r="N457" s="57">
        <f>N458</f>
        <v>1172.7070000000001</v>
      </c>
      <c r="O457" s="57">
        <f>O458</f>
        <v>0</v>
      </c>
      <c r="P457" s="56">
        <f>P458</f>
        <v>0</v>
      </c>
    </row>
    <row r="458" spans="1:29" hidden="1" x14ac:dyDescent="0.2">
      <c r="A458" s="32"/>
      <c r="B458" s="16" t="s">
        <v>11</v>
      </c>
      <c r="C458" s="9"/>
      <c r="D458" s="9"/>
      <c r="E458" s="9"/>
      <c r="F458" s="9" t="s">
        <v>30</v>
      </c>
      <c r="G458" s="9" t="s">
        <v>1</v>
      </c>
      <c r="H458" s="9"/>
      <c r="I458" s="9" t="s">
        <v>9</v>
      </c>
      <c r="J458" s="57"/>
      <c r="K458" s="61"/>
      <c r="L458" s="60"/>
      <c r="M458" s="59"/>
      <c r="N458" s="57">
        <v>1172.7070000000001</v>
      </c>
      <c r="O458" s="57"/>
      <c r="P458" s="56"/>
    </row>
    <row r="459" spans="1:29" ht="27" hidden="1" customHeight="1" x14ac:dyDescent="0.2">
      <c r="A459" s="32"/>
      <c r="B459" s="58" t="s">
        <v>29</v>
      </c>
      <c r="C459" s="9"/>
      <c r="D459" s="9" t="s">
        <v>15</v>
      </c>
      <c r="E459" s="9" t="s">
        <v>9</v>
      </c>
      <c r="F459" s="34" t="s">
        <v>27</v>
      </c>
      <c r="G459" s="48"/>
      <c r="H459" s="48"/>
      <c r="I459" s="9"/>
      <c r="J459" s="57"/>
      <c r="K459" s="47"/>
      <c r="L459" s="57">
        <f>L461</f>
        <v>10000</v>
      </c>
      <c r="M459" s="57">
        <f>M461</f>
        <v>10000</v>
      </c>
      <c r="N459" s="57"/>
      <c r="O459" s="57"/>
      <c r="P459" s="56"/>
    </row>
    <row r="460" spans="1:29" ht="25.15" hidden="1" customHeight="1" x14ac:dyDescent="0.2">
      <c r="A460" s="32"/>
      <c r="B460" s="55" t="s">
        <v>28</v>
      </c>
      <c r="C460" s="9"/>
      <c r="D460" s="9"/>
      <c r="E460" s="9"/>
      <c r="F460" s="9" t="s">
        <v>27</v>
      </c>
      <c r="G460" s="9" t="s">
        <v>26</v>
      </c>
      <c r="H460" s="9"/>
      <c r="I460" s="9"/>
      <c r="J460" s="53"/>
      <c r="K460" s="48"/>
      <c r="L460" s="54">
        <v>10000</v>
      </c>
      <c r="M460" s="54">
        <v>10000</v>
      </c>
      <c r="N460" s="53"/>
      <c r="O460" s="53"/>
      <c r="P460" s="429"/>
    </row>
    <row r="461" spans="1:29" ht="17.45" hidden="1" customHeight="1" x14ac:dyDescent="0.2">
      <c r="A461" s="32"/>
      <c r="B461" s="16" t="s">
        <v>11</v>
      </c>
      <c r="C461" s="9"/>
      <c r="D461" s="9" t="s">
        <v>15</v>
      </c>
      <c r="E461" s="9" t="s">
        <v>9</v>
      </c>
      <c r="F461" s="9" t="s">
        <v>27</v>
      </c>
      <c r="G461" s="9" t="s">
        <v>26</v>
      </c>
      <c r="H461" s="9"/>
      <c r="I461" s="9" t="s">
        <v>9</v>
      </c>
      <c r="J461" s="53"/>
      <c r="K461" s="48"/>
      <c r="L461" s="54">
        <v>10000</v>
      </c>
      <c r="M461" s="54">
        <v>10000</v>
      </c>
      <c r="N461" s="53"/>
      <c r="O461" s="53"/>
      <c r="P461" s="429"/>
    </row>
    <row r="462" spans="1:29" ht="39.6" hidden="1" customHeight="1" x14ac:dyDescent="0.2">
      <c r="A462" s="32"/>
      <c r="B462" s="52" t="s">
        <v>25</v>
      </c>
      <c r="C462" s="9"/>
      <c r="D462" s="34" t="s">
        <v>15</v>
      </c>
      <c r="E462" s="34" t="s">
        <v>13</v>
      </c>
      <c r="F462" s="34" t="s">
        <v>24</v>
      </c>
      <c r="G462" s="48"/>
      <c r="H462" s="48"/>
      <c r="I462" s="34"/>
      <c r="J462" s="51">
        <f>J463</f>
        <v>0</v>
      </c>
      <c r="K462" s="51"/>
      <c r="L462" s="51">
        <f>L463</f>
        <v>85</v>
      </c>
      <c r="M462" s="51">
        <f>M463</f>
        <v>85</v>
      </c>
      <c r="N462" s="51">
        <f>N463</f>
        <v>0</v>
      </c>
      <c r="O462" s="51">
        <f>O463</f>
        <v>0</v>
      </c>
      <c r="P462" s="50">
        <f>P463</f>
        <v>0</v>
      </c>
    </row>
    <row r="463" spans="1:29" ht="43.5" hidden="1" customHeight="1" x14ac:dyDescent="0.2">
      <c r="A463" s="32"/>
      <c r="B463" s="49" t="s">
        <v>23</v>
      </c>
      <c r="C463" s="9"/>
      <c r="D463" s="9" t="s">
        <v>15</v>
      </c>
      <c r="E463" s="9" t="s">
        <v>13</v>
      </c>
      <c r="F463" s="9" t="s">
        <v>14</v>
      </c>
      <c r="G463" s="48"/>
      <c r="H463" s="48"/>
      <c r="I463" s="9"/>
      <c r="J463" s="47">
        <f>J466</f>
        <v>0</v>
      </c>
      <c r="K463" s="47"/>
      <c r="L463" s="47">
        <f>L466</f>
        <v>85</v>
      </c>
      <c r="M463" s="47">
        <f>M466</f>
        <v>85</v>
      </c>
      <c r="N463" s="47">
        <f>N466</f>
        <v>0</v>
      </c>
      <c r="O463" s="47">
        <f>O466</f>
        <v>0</v>
      </c>
      <c r="P463" s="46">
        <f>P466</f>
        <v>0</v>
      </c>
    </row>
    <row r="464" spans="1:29" ht="60.75" hidden="1" customHeight="1" x14ac:dyDescent="0.2">
      <c r="A464" s="32"/>
      <c r="B464" s="42" t="s">
        <v>22</v>
      </c>
      <c r="C464" s="31"/>
      <c r="D464" s="31" t="s">
        <v>15</v>
      </c>
      <c r="E464" s="31" t="s">
        <v>13</v>
      </c>
      <c r="F464" s="31" t="s">
        <v>21</v>
      </c>
      <c r="G464" s="1356" t="s">
        <v>20</v>
      </c>
      <c r="H464" s="1357"/>
      <c r="I464" s="1357"/>
      <c r="J464" s="1358"/>
      <c r="K464" s="45"/>
      <c r="L464" s="44"/>
      <c r="M464" s="43"/>
      <c r="N464" s="2"/>
      <c r="O464" s="2"/>
      <c r="P464" s="433"/>
    </row>
    <row r="465" spans="1:24" ht="48" hidden="1" customHeight="1" x14ac:dyDescent="0.2">
      <c r="A465" s="32"/>
      <c r="B465" s="42" t="s">
        <v>19</v>
      </c>
      <c r="C465" s="31"/>
      <c r="D465" s="31" t="s">
        <v>15</v>
      </c>
      <c r="E465" s="31" t="s">
        <v>13</v>
      </c>
      <c r="F465" s="31" t="s">
        <v>18</v>
      </c>
      <c r="G465" s="1356" t="s">
        <v>17</v>
      </c>
      <c r="H465" s="1357"/>
      <c r="I465" s="1357"/>
      <c r="J465" s="1358"/>
      <c r="K465" s="41"/>
      <c r="L465" s="2"/>
      <c r="M465" s="40"/>
      <c r="N465" s="2"/>
      <c r="O465" s="2"/>
      <c r="P465" s="433"/>
    </row>
    <row r="466" spans="1:24" ht="16.899999999999999" hidden="1" customHeight="1" x14ac:dyDescent="0.2">
      <c r="A466" s="32"/>
      <c r="B466" s="39" t="s">
        <v>16</v>
      </c>
      <c r="C466" s="31"/>
      <c r="D466" s="9" t="s">
        <v>15</v>
      </c>
      <c r="E466" s="9" t="s">
        <v>13</v>
      </c>
      <c r="F466" s="9" t="s">
        <v>14</v>
      </c>
      <c r="G466" s="33" t="s">
        <v>1</v>
      </c>
      <c r="H466" s="33"/>
      <c r="I466" s="9" t="s">
        <v>13</v>
      </c>
      <c r="J466" s="28"/>
      <c r="K466" s="30"/>
      <c r="L466" s="29">
        <v>85</v>
      </c>
      <c r="M466" s="28">
        <v>85</v>
      </c>
      <c r="N466" s="28"/>
      <c r="O466" s="28"/>
      <c r="P466" s="27"/>
    </row>
    <row r="467" spans="1:24" ht="25.5" hidden="1" x14ac:dyDescent="0.2">
      <c r="A467" s="32"/>
      <c r="B467" s="38" t="s">
        <v>8</v>
      </c>
      <c r="C467" s="1012"/>
      <c r="D467" s="11"/>
      <c r="E467" s="11"/>
      <c r="F467" s="37" t="s">
        <v>2</v>
      </c>
      <c r="G467" s="11"/>
      <c r="H467" s="11"/>
      <c r="I467" s="11"/>
      <c r="J467" s="36">
        <f>J468+J470</f>
        <v>600.79999999999995</v>
      </c>
      <c r="K467" s="30"/>
      <c r="L467" s="29"/>
      <c r="M467" s="28"/>
      <c r="N467" s="36">
        <f>N468+N470</f>
        <v>640.20000000000005</v>
      </c>
      <c r="O467" s="36">
        <f>O468+O470</f>
        <v>0</v>
      </c>
      <c r="P467" s="435">
        <f>P468+P470</f>
        <v>0</v>
      </c>
    </row>
    <row r="468" spans="1:24" ht="16.899999999999999" hidden="1" customHeight="1" x14ac:dyDescent="0.2">
      <c r="A468" s="32"/>
      <c r="B468" s="16" t="s">
        <v>7</v>
      </c>
      <c r="C468" s="1012"/>
      <c r="D468" s="11"/>
      <c r="E468" s="11"/>
      <c r="F468" s="10" t="s">
        <v>2</v>
      </c>
      <c r="G468" s="9" t="s">
        <v>5</v>
      </c>
      <c r="H468" s="9"/>
      <c r="I468" s="11"/>
      <c r="J468" s="7">
        <f>J469</f>
        <v>493.39</v>
      </c>
      <c r="K468" s="30"/>
      <c r="L468" s="29"/>
      <c r="M468" s="28"/>
      <c r="N468" s="7">
        <f>N469</f>
        <v>638.005</v>
      </c>
      <c r="O468" s="7">
        <f>O469</f>
        <v>0</v>
      </c>
      <c r="P468" s="429">
        <f>P469</f>
        <v>0</v>
      </c>
    </row>
    <row r="469" spans="1:24" ht="16.899999999999999" hidden="1" customHeight="1" x14ac:dyDescent="0.2">
      <c r="A469" s="32"/>
      <c r="B469" s="16" t="s">
        <v>6</v>
      </c>
      <c r="C469" s="1012"/>
      <c r="D469" s="11"/>
      <c r="E469" s="11"/>
      <c r="F469" s="10" t="s">
        <v>2</v>
      </c>
      <c r="G469" s="9" t="s">
        <v>5</v>
      </c>
      <c r="H469" s="9"/>
      <c r="I469" s="9" t="s">
        <v>0</v>
      </c>
      <c r="J469" s="7">
        <f>378.948+114.442</f>
        <v>493.39</v>
      </c>
      <c r="K469" s="30"/>
      <c r="L469" s="29"/>
      <c r="M469" s="28"/>
      <c r="N469" s="7">
        <v>638.005</v>
      </c>
      <c r="O469" s="7"/>
      <c r="P469" s="429"/>
    </row>
    <row r="470" spans="1:24" ht="16.899999999999999" hidden="1" customHeight="1" x14ac:dyDescent="0.2">
      <c r="A470" s="32"/>
      <c r="B470" s="15" t="s">
        <v>4</v>
      </c>
      <c r="C470" s="1012"/>
      <c r="D470" s="11"/>
      <c r="E470" s="11"/>
      <c r="F470" s="10" t="s">
        <v>2</v>
      </c>
      <c r="G470" s="9" t="s">
        <v>1</v>
      </c>
      <c r="H470" s="9"/>
      <c r="I470" s="9"/>
      <c r="J470" s="14">
        <f>J471</f>
        <v>107.41</v>
      </c>
      <c r="K470" s="30"/>
      <c r="L470" s="29"/>
      <c r="M470" s="28"/>
      <c r="N470" s="14">
        <f>N471</f>
        <v>2.1949999999999998</v>
      </c>
      <c r="O470" s="14">
        <f>O471</f>
        <v>0</v>
      </c>
      <c r="P470" s="436">
        <f>P471</f>
        <v>0</v>
      </c>
    </row>
    <row r="471" spans="1:24" ht="16.899999999999999" hidden="1" customHeight="1" x14ac:dyDescent="0.2">
      <c r="A471" s="32"/>
      <c r="B471" s="12" t="s">
        <v>3</v>
      </c>
      <c r="C471" s="1012"/>
      <c r="D471" s="11"/>
      <c r="E471" s="11"/>
      <c r="F471" s="10" t="s">
        <v>2</v>
      </c>
      <c r="G471" s="9" t="s">
        <v>1</v>
      </c>
      <c r="H471" s="9"/>
      <c r="I471" s="9" t="s">
        <v>0</v>
      </c>
      <c r="J471" s="7">
        <f>86.41+21</f>
        <v>107.41</v>
      </c>
      <c r="K471" s="30"/>
      <c r="L471" s="29"/>
      <c r="M471" s="28"/>
      <c r="N471" s="7">
        <v>2.1949999999999998</v>
      </c>
      <c r="O471" s="7"/>
      <c r="P471" s="429"/>
      <c r="X471" s="1"/>
    </row>
    <row r="472" spans="1:24" ht="25.15" customHeight="1" x14ac:dyDescent="0.2">
      <c r="A472" s="32"/>
      <c r="B472" s="170" t="s">
        <v>901</v>
      </c>
      <c r="C472" s="1073"/>
      <c r="D472" s="11"/>
      <c r="E472" s="11"/>
      <c r="F472" s="79" t="s">
        <v>525</v>
      </c>
      <c r="G472" s="9"/>
      <c r="H472" s="9"/>
      <c r="I472" s="9"/>
      <c r="J472" s="159"/>
      <c r="K472" s="30"/>
      <c r="L472" s="29"/>
      <c r="M472" s="28"/>
      <c r="N472" s="159"/>
      <c r="O472" s="1076">
        <f>O473</f>
        <v>3000</v>
      </c>
      <c r="P472" s="430"/>
      <c r="X472" s="1"/>
    </row>
    <row r="473" spans="1:24" ht="15" customHeight="1" x14ac:dyDescent="0.2">
      <c r="A473" s="32"/>
      <c r="B473" s="58" t="s">
        <v>28</v>
      </c>
      <c r="C473" s="1073"/>
      <c r="D473" s="11"/>
      <c r="E473" s="11"/>
      <c r="F473" s="77" t="s">
        <v>525</v>
      </c>
      <c r="G473" s="9"/>
      <c r="H473" s="9"/>
      <c r="I473" s="9"/>
      <c r="J473" s="159"/>
      <c r="K473" s="30"/>
      <c r="L473" s="29"/>
      <c r="M473" s="28"/>
      <c r="N473" s="159"/>
      <c r="O473" s="159">
        <f>O474</f>
        <v>3000</v>
      </c>
      <c r="P473" s="430"/>
      <c r="X473" s="1"/>
    </row>
    <row r="474" spans="1:24" ht="14.45" customHeight="1" x14ac:dyDescent="0.2">
      <c r="A474" s="32"/>
      <c r="B474" s="16" t="s">
        <v>39</v>
      </c>
      <c r="C474" s="1073"/>
      <c r="D474" s="11"/>
      <c r="E474" s="11"/>
      <c r="F474" s="77" t="s">
        <v>525</v>
      </c>
      <c r="G474" s="9" t="s">
        <v>26</v>
      </c>
      <c r="H474" s="9" t="s">
        <v>464</v>
      </c>
      <c r="I474" s="9" t="s">
        <v>489</v>
      </c>
      <c r="J474" s="159"/>
      <c r="K474" s="30"/>
      <c r="L474" s="29"/>
      <c r="M474" s="28"/>
      <c r="N474" s="159"/>
      <c r="O474" s="159">
        <v>3000</v>
      </c>
      <c r="P474" s="430"/>
      <c r="X474" s="1"/>
    </row>
    <row r="475" spans="1:24" ht="24" x14ac:dyDescent="0.2">
      <c r="A475" s="32"/>
      <c r="B475" s="35" t="s">
        <v>12</v>
      </c>
      <c r="C475" s="31"/>
      <c r="D475" s="9"/>
      <c r="E475" s="9"/>
      <c r="F475" s="34" t="s">
        <v>10</v>
      </c>
      <c r="G475" s="33"/>
      <c r="H475" s="33"/>
      <c r="I475" s="9"/>
      <c r="J475" s="28">
        <f>J476</f>
        <v>1109.2180000000001</v>
      </c>
      <c r="K475" s="30"/>
      <c r="L475" s="29"/>
      <c r="M475" s="28"/>
      <c r="N475" s="28">
        <f t="shared" ref="N475:P476" si="48">N476</f>
        <v>713.495</v>
      </c>
      <c r="O475" s="81">
        <f t="shared" si="48"/>
        <v>813</v>
      </c>
      <c r="P475" s="27">
        <f t="shared" si="48"/>
        <v>861.8</v>
      </c>
      <c r="X475" s="1"/>
    </row>
    <row r="476" spans="1:24" ht="16.899999999999999" customHeight="1" x14ac:dyDescent="0.2">
      <c r="A476" s="32"/>
      <c r="B476" s="15" t="s">
        <v>4</v>
      </c>
      <c r="C476" s="31"/>
      <c r="D476" s="9"/>
      <c r="E476" s="9"/>
      <c r="F476" s="9" t="s">
        <v>10</v>
      </c>
      <c r="G476" s="9" t="s">
        <v>1</v>
      </c>
      <c r="H476" s="9"/>
      <c r="I476" s="9"/>
      <c r="J476" s="28">
        <f>J477</f>
        <v>1109.2180000000001</v>
      </c>
      <c r="K476" s="30"/>
      <c r="L476" s="29"/>
      <c r="M476" s="28"/>
      <c r="N476" s="28">
        <f t="shared" si="48"/>
        <v>713.495</v>
      </c>
      <c r="O476" s="28">
        <f t="shared" si="48"/>
        <v>813</v>
      </c>
      <c r="P476" s="27">
        <f t="shared" si="48"/>
        <v>861.8</v>
      </c>
      <c r="X476" s="1"/>
    </row>
    <row r="477" spans="1:24" ht="16.899999999999999" customHeight="1" x14ac:dyDescent="0.2">
      <c r="A477" s="32"/>
      <c r="B477" s="16" t="s">
        <v>11</v>
      </c>
      <c r="C477" s="31"/>
      <c r="D477" s="9"/>
      <c r="E477" s="9"/>
      <c r="F477" s="9" t="s">
        <v>10</v>
      </c>
      <c r="G477" s="9" t="s">
        <v>1</v>
      </c>
      <c r="H477" s="9" t="s">
        <v>464</v>
      </c>
      <c r="I477" s="9" t="s">
        <v>457</v>
      </c>
      <c r="J477" s="53">
        <v>1109.2180000000001</v>
      </c>
      <c r="K477" s="30"/>
      <c r="L477" s="29"/>
      <c r="M477" s="540"/>
      <c r="N477" s="53">
        <v>713.495</v>
      </c>
      <c r="O477" s="53">
        <v>813</v>
      </c>
      <c r="P477" s="429">
        <v>861.8</v>
      </c>
      <c r="X477" s="1"/>
    </row>
    <row r="478" spans="1:24" ht="25.5" x14ac:dyDescent="0.2">
      <c r="A478" s="145"/>
      <c r="B478" s="23" t="s">
        <v>8</v>
      </c>
      <c r="C478" s="22"/>
      <c r="D478" s="20"/>
      <c r="E478" s="20"/>
      <c r="F478" s="21" t="s">
        <v>2</v>
      </c>
      <c r="G478" s="20"/>
      <c r="H478" s="20"/>
      <c r="I478" s="20"/>
      <c r="J478" s="17">
        <f>J479+J481</f>
        <v>600.79999999999995</v>
      </c>
      <c r="K478" s="19"/>
      <c r="L478" s="18">
        <f>L479+L481</f>
        <v>605.88300000000004</v>
      </c>
      <c r="M478" s="18">
        <f>M479+M481</f>
        <v>605.88300000000004</v>
      </c>
      <c r="N478" s="17">
        <f>N479+N481</f>
        <v>600.79999999999995</v>
      </c>
      <c r="O478" s="17">
        <f>O479+O481</f>
        <v>662.98</v>
      </c>
      <c r="P478" s="1013">
        <f>P479+P481</f>
        <v>662.98</v>
      </c>
      <c r="X478" s="1"/>
    </row>
    <row r="479" spans="1:24" x14ac:dyDescent="0.2">
      <c r="A479" s="32"/>
      <c r="B479" s="16" t="s">
        <v>7</v>
      </c>
      <c r="C479" s="1012"/>
      <c r="D479" s="11"/>
      <c r="E479" s="11"/>
      <c r="F479" s="10" t="s">
        <v>2</v>
      </c>
      <c r="G479" s="9" t="s">
        <v>5</v>
      </c>
      <c r="H479" s="9"/>
      <c r="I479" s="11"/>
      <c r="J479" s="7">
        <f>J480</f>
        <v>493.39</v>
      </c>
      <c r="K479" s="8"/>
      <c r="L479" s="7">
        <v>555.32000000000005</v>
      </c>
      <c r="M479" s="7">
        <v>555.32000000000005</v>
      </c>
      <c r="N479" s="7">
        <f>N480</f>
        <v>493.39</v>
      </c>
      <c r="O479" s="7">
        <f>O480</f>
        <v>638.35</v>
      </c>
      <c r="P479" s="429">
        <f>P480</f>
        <v>638.35</v>
      </c>
      <c r="X479" s="1"/>
    </row>
    <row r="480" spans="1:24" x14ac:dyDescent="0.2">
      <c r="A480" s="32"/>
      <c r="B480" s="16" t="s">
        <v>6</v>
      </c>
      <c r="C480" s="1012"/>
      <c r="D480" s="11"/>
      <c r="E480" s="11"/>
      <c r="F480" s="10" t="s">
        <v>2</v>
      </c>
      <c r="G480" s="9" t="s">
        <v>5</v>
      </c>
      <c r="H480" s="9" t="s">
        <v>489</v>
      </c>
      <c r="I480" s="9" t="s">
        <v>496</v>
      </c>
      <c r="J480" s="7">
        <f>378.948+114.442</f>
        <v>493.39</v>
      </c>
      <c r="K480" s="8"/>
      <c r="L480" s="7">
        <v>555.32000000000005</v>
      </c>
      <c r="M480" s="7">
        <v>555.32000000000005</v>
      </c>
      <c r="N480" s="7">
        <f>378.948+114.442</f>
        <v>493.39</v>
      </c>
      <c r="O480" s="7">
        <v>638.35</v>
      </c>
      <c r="P480" s="429">
        <v>638.35</v>
      </c>
      <c r="X480" s="1"/>
    </row>
    <row r="481" spans="1:24" ht="25.5" x14ac:dyDescent="0.2">
      <c r="A481" s="32"/>
      <c r="B481" s="15" t="s">
        <v>4</v>
      </c>
      <c r="C481" s="1012"/>
      <c r="D481" s="11"/>
      <c r="E481" s="11"/>
      <c r="F481" s="10" t="s">
        <v>2</v>
      </c>
      <c r="G481" s="9" t="s">
        <v>1</v>
      </c>
      <c r="H481" s="9"/>
      <c r="I481" s="9"/>
      <c r="J481" s="14">
        <f>J482</f>
        <v>107.41</v>
      </c>
      <c r="K481" s="8"/>
      <c r="L481" s="8">
        <v>50.563000000000002</v>
      </c>
      <c r="M481" s="8">
        <v>50.563000000000002</v>
      </c>
      <c r="N481" s="14">
        <f>N482</f>
        <v>107.41</v>
      </c>
      <c r="O481" s="14">
        <f>O482</f>
        <v>24.63</v>
      </c>
      <c r="P481" s="436">
        <f>P482</f>
        <v>24.63</v>
      </c>
      <c r="X481" s="1"/>
    </row>
    <row r="482" spans="1:24" ht="13.5" thickBot="1" x14ac:dyDescent="0.25">
      <c r="A482" s="26"/>
      <c r="B482" s="994" t="s">
        <v>3</v>
      </c>
      <c r="C482" s="995"/>
      <c r="D482" s="996"/>
      <c r="E482" s="996"/>
      <c r="F482" s="997" t="s">
        <v>2</v>
      </c>
      <c r="G482" s="25" t="s">
        <v>1</v>
      </c>
      <c r="H482" s="25" t="s">
        <v>489</v>
      </c>
      <c r="I482" s="25" t="s">
        <v>496</v>
      </c>
      <c r="J482" s="1014">
        <f>86.41+21</f>
        <v>107.41</v>
      </c>
      <c r="K482" s="1015"/>
      <c r="L482" s="1015">
        <v>50.563000000000002</v>
      </c>
      <c r="M482" s="1015">
        <v>50.563000000000002</v>
      </c>
      <c r="N482" s="1014">
        <f>86.41+21</f>
        <v>107.41</v>
      </c>
      <c r="O482" s="1014">
        <v>24.63</v>
      </c>
      <c r="P482" s="783">
        <v>24.63</v>
      </c>
      <c r="X482" s="1"/>
    </row>
    <row r="483" spans="1:24" x14ac:dyDescent="0.2">
      <c r="X483" s="1"/>
    </row>
    <row r="485" spans="1:24" x14ac:dyDescent="0.2">
      <c r="O485" s="554">
        <f>O445+O409</f>
        <v>490.67399999999998</v>
      </c>
      <c r="P485" s="555">
        <f>P445+P409</f>
        <v>520.14599999999996</v>
      </c>
    </row>
  </sheetData>
  <mergeCells count="14">
    <mergeCell ref="O2:P2"/>
    <mergeCell ref="G465:J465"/>
    <mergeCell ref="G136:J136"/>
    <mergeCell ref="G137:J137"/>
    <mergeCell ref="G438:J438"/>
    <mergeCell ref="G439:J439"/>
    <mergeCell ref="G464:J464"/>
    <mergeCell ref="A25:P25"/>
    <mergeCell ref="A26:P26"/>
    <mergeCell ref="L11:P11"/>
    <mergeCell ref="B21:J21"/>
    <mergeCell ref="A22:P22"/>
    <mergeCell ref="A23:P23"/>
    <mergeCell ref="A24:P24"/>
  </mergeCells>
  <pageMargins left="0.59055118110236227" right="0.59055118110236227" top="0.31496062992125984" bottom="0.31496062992125984" header="0.31496062992125984" footer="0.31496062992125984"/>
  <pageSetup scale="60" firstPageNumber="55" fitToHeight="6" orientation="portrait" useFirstPageNumber="1" r:id="rId1"/>
  <headerFooter alignWithMargins="0"/>
  <rowBreaks count="1" manualBreakCount="1">
    <brk id="21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60"/>
  <sheetViews>
    <sheetView zoomScaleNormal="100" zoomScaleSheetLayoutView="106" workbookViewId="0">
      <selection activeCell="H5" sqref="H5"/>
    </sheetView>
  </sheetViews>
  <sheetFormatPr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8" width="14.7109375" style="263" customWidth="1"/>
    <col min="9" max="9" width="18.7109375" style="263" hidden="1" customWidth="1"/>
    <col min="10" max="10" width="15.7109375" style="1" hidden="1" customWidth="1"/>
    <col min="11" max="11" width="17" style="1045" hidden="1" customWidth="1"/>
    <col min="12" max="12" width="17.28515625" style="1045" hidden="1" customWidth="1"/>
    <col min="13" max="13" width="26.28515625" style="1" customWidth="1"/>
    <col min="14" max="14" width="14.7109375" style="263" customWidth="1"/>
    <col min="15" max="16" width="8.85546875" style="1" hidden="1" customWidth="1"/>
    <col min="17" max="17" width="15.42578125" style="1" hidden="1" customWidth="1"/>
    <col min="18" max="20" width="9.140625" style="1" hidden="1" customWidth="1"/>
    <col min="21" max="256" width="9.140625" style="1"/>
    <col min="257" max="257" width="5.28515625" style="1" customWidth="1"/>
    <col min="258" max="258" width="62.42578125" style="1" customWidth="1"/>
    <col min="259" max="259" width="10" style="1" customWidth="1"/>
    <col min="260" max="260" width="9.28515625" style="1" customWidth="1"/>
    <col min="261" max="261" width="10.42578125" style="1" customWidth="1"/>
    <col min="262" max="262" width="11.5703125" style="1" customWidth="1"/>
    <col min="263" max="263" width="10.28515625" style="1" customWidth="1"/>
    <col min="264" max="264" width="14.7109375" style="1" customWidth="1"/>
    <col min="265" max="266" width="0" style="1" hidden="1" customWidth="1"/>
    <col min="267" max="269" width="9.140625" style="1" customWidth="1"/>
    <col min="270" max="270" width="14.7109375" style="1" customWidth="1"/>
    <col min="271" max="276" width="0" style="1" hidden="1" customWidth="1"/>
    <col min="277" max="512" width="9.140625" style="1"/>
    <col min="513" max="513" width="5.28515625" style="1" customWidth="1"/>
    <col min="514" max="514" width="62.42578125" style="1" customWidth="1"/>
    <col min="515" max="515" width="10" style="1" customWidth="1"/>
    <col min="516" max="516" width="9.28515625" style="1" customWidth="1"/>
    <col min="517" max="517" width="10.42578125" style="1" customWidth="1"/>
    <col min="518" max="518" width="11.5703125" style="1" customWidth="1"/>
    <col min="519" max="519" width="10.28515625" style="1" customWidth="1"/>
    <col min="520" max="520" width="14.7109375" style="1" customWidth="1"/>
    <col min="521" max="522" width="0" style="1" hidden="1" customWidth="1"/>
    <col min="523" max="525" width="9.140625" style="1" customWidth="1"/>
    <col min="526" max="526" width="14.7109375" style="1" customWidth="1"/>
    <col min="527" max="532" width="0" style="1" hidden="1" customWidth="1"/>
    <col min="533" max="768" width="9.140625" style="1"/>
    <col min="769" max="769" width="5.28515625" style="1" customWidth="1"/>
    <col min="770" max="770" width="62.42578125" style="1" customWidth="1"/>
    <col min="771" max="771" width="10" style="1" customWidth="1"/>
    <col min="772" max="772" width="9.28515625" style="1" customWidth="1"/>
    <col min="773" max="773" width="10.42578125" style="1" customWidth="1"/>
    <col min="774" max="774" width="11.5703125" style="1" customWidth="1"/>
    <col min="775" max="775" width="10.28515625" style="1" customWidth="1"/>
    <col min="776" max="776" width="14.7109375" style="1" customWidth="1"/>
    <col min="777" max="778" width="0" style="1" hidden="1" customWidth="1"/>
    <col min="779" max="781" width="9.140625" style="1" customWidth="1"/>
    <col min="782" max="782" width="14.7109375" style="1" customWidth="1"/>
    <col min="783" max="788" width="0" style="1" hidden="1" customWidth="1"/>
    <col min="789" max="1024" width="9.140625" style="1"/>
    <col min="1025" max="1025" width="5.28515625" style="1" customWidth="1"/>
    <col min="1026" max="1026" width="62.42578125" style="1" customWidth="1"/>
    <col min="1027" max="1027" width="10" style="1" customWidth="1"/>
    <col min="1028" max="1028" width="9.28515625" style="1" customWidth="1"/>
    <col min="1029" max="1029" width="10.42578125" style="1" customWidth="1"/>
    <col min="1030" max="1030" width="11.5703125" style="1" customWidth="1"/>
    <col min="1031" max="1031" width="10.28515625" style="1" customWidth="1"/>
    <col min="1032" max="1032" width="14.7109375" style="1" customWidth="1"/>
    <col min="1033" max="1034" width="0" style="1" hidden="1" customWidth="1"/>
    <col min="1035" max="1037" width="9.140625" style="1" customWidth="1"/>
    <col min="1038" max="1038" width="14.7109375" style="1" customWidth="1"/>
    <col min="1039" max="1044" width="0" style="1" hidden="1" customWidth="1"/>
    <col min="1045" max="1280" width="9.140625" style="1"/>
    <col min="1281" max="1281" width="5.28515625" style="1" customWidth="1"/>
    <col min="1282" max="1282" width="62.42578125" style="1" customWidth="1"/>
    <col min="1283" max="1283" width="10" style="1" customWidth="1"/>
    <col min="1284" max="1284" width="9.28515625" style="1" customWidth="1"/>
    <col min="1285" max="1285" width="10.42578125" style="1" customWidth="1"/>
    <col min="1286" max="1286" width="11.5703125" style="1" customWidth="1"/>
    <col min="1287" max="1287" width="10.28515625" style="1" customWidth="1"/>
    <col min="1288" max="1288" width="14.7109375" style="1" customWidth="1"/>
    <col min="1289" max="1290" width="0" style="1" hidden="1" customWidth="1"/>
    <col min="1291" max="1293" width="9.140625" style="1" customWidth="1"/>
    <col min="1294" max="1294" width="14.7109375" style="1" customWidth="1"/>
    <col min="1295" max="1300" width="0" style="1" hidden="1" customWidth="1"/>
    <col min="1301" max="1536" width="9.140625" style="1"/>
    <col min="1537" max="1537" width="5.28515625" style="1" customWidth="1"/>
    <col min="1538" max="1538" width="62.42578125" style="1" customWidth="1"/>
    <col min="1539" max="1539" width="10" style="1" customWidth="1"/>
    <col min="1540" max="1540" width="9.28515625" style="1" customWidth="1"/>
    <col min="1541" max="1541" width="10.42578125" style="1" customWidth="1"/>
    <col min="1542" max="1542" width="11.5703125" style="1" customWidth="1"/>
    <col min="1543" max="1543" width="10.28515625" style="1" customWidth="1"/>
    <col min="1544" max="1544" width="14.7109375" style="1" customWidth="1"/>
    <col min="1545" max="1546" width="0" style="1" hidden="1" customWidth="1"/>
    <col min="1547" max="1549" width="9.140625" style="1" customWidth="1"/>
    <col min="1550" max="1550" width="14.7109375" style="1" customWidth="1"/>
    <col min="1551" max="1556" width="0" style="1" hidden="1" customWidth="1"/>
    <col min="1557" max="1792" width="9.140625" style="1"/>
    <col min="1793" max="1793" width="5.28515625" style="1" customWidth="1"/>
    <col min="1794" max="1794" width="62.42578125" style="1" customWidth="1"/>
    <col min="1795" max="1795" width="10" style="1" customWidth="1"/>
    <col min="1796" max="1796" width="9.28515625" style="1" customWidth="1"/>
    <col min="1797" max="1797" width="10.42578125" style="1" customWidth="1"/>
    <col min="1798" max="1798" width="11.5703125" style="1" customWidth="1"/>
    <col min="1799" max="1799" width="10.28515625" style="1" customWidth="1"/>
    <col min="1800" max="1800" width="14.7109375" style="1" customWidth="1"/>
    <col min="1801" max="1802" width="0" style="1" hidden="1" customWidth="1"/>
    <col min="1803" max="1805" width="9.140625" style="1" customWidth="1"/>
    <col min="1806" max="1806" width="14.7109375" style="1" customWidth="1"/>
    <col min="1807" max="1812" width="0" style="1" hidden="1" customWidth="1"/>
    <col min="1813" max="2048" width="9.140625" style="1"/>
    <col min="2049" max="2049" width="5.28515625" style="1" customWidth="1"/>
    <col min="2050" max="2050" width="62.42578125" style="1" customWidth="1"/>
    <col min="2051" max="2051" width="10" style="1" customWidth="1"/>
    <col min="2052" max="2052" width="9.28515625" style="1" customWidth="1"/>
    <col min="2053" max="2053" width="10.42578125" style="1" customWidth="1"/>
    <col min="2054" max="2054" width="11.5703125" style="1" customWidth="1"/>
    <col min="2055" max="2055" width="10.28515625" style="1" customWidth="1"/>
    <col min="2056" max="2056" width="14.7109375" style="1" customWidth="1"/>
    <col min="2057" max="2058" width="0" style="1" hidden="1" customWidth="1"/>
    <col min="2059" max="2061" width="9.140625" style="1" customWidth="1"/>
    <col min="2062" max="2062" width="14.7109375" style="1" customWidth="1"/>
    <col min="2063" max="2068" width="0" style="1" hidden="1" customWidth="1"/>
    <col min="2069" max="2304" width="9.140625" style="1"/>
    <col min="2305" max="2305" width="5.28515625" style="1" customWidth="1"/>
    <col min="2306" max="2306" width="62.42578125" style="1" customWidth="1"/>
    <col min="2307" max="2307" width="10" style="1" customWidth="1"/>
    <col min="2308" max="2308" width="9.28515625" style="1" customWidth="1"/>
    <col min="2309" max="2309" width="10.42578125" style="1" customWidth="1"/>
    <col min="2310" max="2310" width="11.5703125" style="1" customWidth="1"/>
    <col min="2311" max="2311" width="10.28515625" style="1" customWidth="1"/>
    <col min="2312" max="2312" width="14.7109375" style="1" customWidth="1"/>
    <col min="2313" max="2314" width="0" style="1" hidden="1" customWidth="1"/>
    <col min="2315" max="2317" width="9.140625" style="1" customWidth="1"/>
    <col min="2318" max="2318" width="14.7109375" style="1" customWidth="1"/>
    <col min="2319" max="2324" width="0" style="1" hidden="1" customWidth="1"/>
    <col min="2325" max="2560" width="9.140625" style="1"/>
    <col min="2561" max="2561" width="5.28515625" style="1" customWidth="1"/>
    <col min="2562" max="2562" width="62.42578125" style="1" customWidth="1"/>
    <col min="2563" max="2563" width="10" style="1" customWidth="1"/>
    <col min="2564" max="2564" width="9.28515625" style="1" customWidth="1"/>
    <col min="2565" max="2565" width="10.42578125" style="1" customWidth="1"/>
    <col min="2566" max="2566" width="11.5703125" style="1" customWidth="1"/>
    <col min="2567" max="2567" width="10.28515625" style="1" customWidth="1"/>
    <col min="2568" max="2568" width="14.7109375" style="1" customWidth="1"/>
    <col min="2569" max="2570" width="0" style="1" hidden="1" customWidth="1"/>
    <col min="2571" max="2573" width="9.140625" style="1" customWidth="1"/>
    <col min="2574" max="2574" width="14.7109375" style="1" customWidth="1"/>
    <col min="2575" max="2580" width="0" style="1" hidden="1" customWidth="1"/>
    <col min="2581" max="2816" width="9.140625" style="1"/>
    <col min="2817" max="2817" width="5.28515625" style="1" customWidth="1"/>
    <col min="2818" max="2818" width="62.42578125" style="1" customWidth="1"/>
    <col min="2819" max="2819" width="10" style="1" customWidth="1"/>
    <col min="2820" max="2820" width="9.28515625" style="1" customWidth="1"/>
    <col min="2821" max="2821" width="10.42578125" style="1" customWidth="1"/>
    <col min="2822" max="2822" width="11.5703125" style="1" customWidth="1"/>
    <col min="2823" max="2823" width="10.28515625" style="1" customWidth="1"/>
    <col min="2824" max="2824" width="14.7109375" style="1" customWidth="1"/>
    <col min="2825" max="2826" width="0" style="1" hidden="1" customWidth="1"/>
    <col min="2827" max="2829" width="9.140625" style="1" customWidth="1"/>
    <col min="2830" max="2830" width="14.7109375" style="1" customWidth="1"/>
    <col min="2831" max="2836" width="0" style="1" hidden="1" customWidth="1"/>
    <col min="2837" max="3072" width="9.140625" style="1"/>
    <col min="3073" max="3073" width="5.28515625" style="1" customWidth="1"/>
    <col min="3074" max="3074" width="62.42578125" style="1" customWidth="1"/>
    <col min="3075" max="3075" width="10" style="1" customWidth="1"/>
    <col min="3076" max="3076" width="9.28515625" style="1" customWidth="1"/>
    <col min="3077" max="3077" width="10.42578125" style="1" customWidth="1"/>
    <col min="3078" max="3078" width="11.5703125" style="1" customWidth="1"/>
    <col min="3079" max="3079" width="10.28515625" style="1" customWidth="1"/>
    <col min="3080" max="3080" width="14.7109375" style="1" customWidth="1"/>
    <col min="3081" max="3082" width="0" style="1" hidden="1" customWidth="1"/>
    <col min="3083" max="3085" width="9.140625" style="1" customWidth="1"/>
    <col min="3086" max="3086" width="14.7109375" style="1" customWidth="1"/>
    <col min="3087" max="3092" width="0" style="1" hidden="1" customWidth="1"/>
    <col min="3093" max="3328" width="9.140625" style="1"/>
    <col min="3329" max="3329" width="5.28515625" style="1" customWidth="1"/>
    <col min="3330" max="3330" width="62.42578125" style="1" customWidth="1"/>
    <col min="3331" max="3331" width="10" style="1" customWidth="1"/>
    <col min="3332" max="3332" width="9.28515625" style="1" customWidth="1"/>
    <col min="3333" max="3333" width="10.42578125" style="1" customWidth="1"/>
    <col min="3334" max="3334" width="11.5703125" style="1" customWidth="1"/>
    <col min="3335" max="3335" width="10.28515625" style="1" customWidth="1"/>
    <col min="3336" max="3336" width="14.7109375" style="1" customWidth="1"/>
    <col min="3337" max="3338" width="0" style="1" hidden="1" customWidth="1"/>
    <col min="3339" max="3341" width="9.140625" style="1" customWidth="1"/>
    <col min="3342" max="3342" width="14.7109375" style="1" customWidth="1"/>
    <col min="3343" max="3348" width="0" style="1" hidden="1" customWidth="1"/>
    <col min="3349" max="3584" width="9.140625" style="1"/>
    <col min="3585" max="3585" width="5.28515625" style="1" customWidth="1"/>
    <col min="3586" max="3586" width="62.42578125" style="1" customWidth="1"/>
    <col min="3587" max="3587" width="10" style="1" customWidth="1"/>
    <col min="3588" max="3588" width="9.28515625" style="1" customWidth="1"/>
    <col min="3589" max="3589" width="10.42578125" style="1" customWidth="1"/>
    <col min="3590" max="3590" width="11.5703125" style="1" customWidth="1"/>
    <col min="3591" max="3591" width="10.28515625" style="1" customWidth="1"/>
    <col min="3592" max="3592" width="14.7109375" style="1" customWidth="1"/>
    <col min="3593" max="3594" width="0" style="1" hidden="1" customWidth="1"/>
    <col min="3595" max="3597" width="9.140625" style="1" customWidth="1"/>
    <col min="3598" max="3598" width="14.7109375" style="1" customWidth="1"/>
    <col min="3599" max="3604" width="0" style="1" hidden="1" customWidth="1"/>
    <col min="3605" max="3840" width="9.140625" style="1"/>
    <col min="3841" max="3841" width="5.28515625" style="1" customWidth="1"/>
    <col min="3842" max="3842" width="62.42578125" style="1" customWidth="1"/>
    <col min="3843" max="3843" width="10" style="1" customWidth="1"/>
    <col min="3844" max="3844" width="9.28515625" style="1" customWidth="1"/>
    <col min="3845" max="3845" width="10.42578125" style="1" customWidth="1"/>
    <col min="3846" max="3846" width="11.5703125" style="1" customWidth="1"/>
    <col min="3847" max="3847" width="10.28515625" style="1" customWidth="1"/>
    <col min="3848" max="3848" width="14.7109375" style="1" customWidth="1"/>
    <col min="3849" max="3850" width="0" style="1" hidden="1" customWidth="1"/>
    <col min="3851" max="3853" width="9.140625" style="1" customWidth="1"/>
    <col min="3854" max="3854" width="14.7109375" style="1" customWidth="1"/>
    <col min="3855" max="3860" width="0" style="1" hidden="1" customWidth="1"/>
    <col min="3861" max="4096" width="9.140625" style="1"/>
    <col min="4097" max="4097" width="5.28515625" style="1" customWidth="1"/>
    <col min="4098" max="4098" width="62.42578125" style="1" customWidth="1"/>
    <col min="4099" max="4099" width="10" style="1" customWidth="1"/>
    <col min="4100" max="4100" width="9.28515625" style="1" customWidth="1"/>
    <col min="4101" max="4101" width="10.42578125" style="1" customWidth="1"/>
    <col min="4102" max="4102" width="11.5703125" style="1" customWidth="1"/>
    <col min="4103" max="4103" width="10.28515625" style="1" customWidth="1"/>
    <col min="4104" max="4104" width="14.7109375" style="1" customWidth="1"/>
    <col min="4105" max="4106" width="0" style="1" hidden="1" customWidth="1"/>
    <col min="4107" max="4109" width="9.140625" style="1" customWidth="1"/>
    <col min="4110" max="4110" width="14.7109375" style="1" customWidth="1"/>
    <col min="4111" max="4116" width="0" style="1" hidden="1" customWidth="1"/>
    <col min="4117" max="4352" width="9.140625" style="1"/>
    <col min="4353" max="4353" width="5.28515625" style="1" customWidth="1"/>
    <col min="4354" max="4354" width="62.42578125" style="1" customWidth="1"/>
    <col min="4355" max="4355" width="10" style="1" customWidth="1"/>
    <col min="4356" max="4356" width="9.28515625" style="1" customWidth="1"/>
    <col min="4357" max="4357" width="10.42578125" style="1" customWidth="1"/>
    <col min="4358" max="4358" width="11.5703125" style="1" customWidth="1"/>
    <col min="4359" max="4359" width="10.28515625" style="1" customWidth="1"/>
    <col min="4360" max="4360" width="14.7109375" style="1" customWidth="1"/>
    <col min="4361" max="4362" width="0" style="1" hidden="1" customWidth="1"/>
    <col min="4363" max="4365" width="9.140625" style="1" customWidth="1"/>
    <col min="4366" max="4366" width="14.7109375" style="1" customWidth="1"/>
    <col min="4367" max="4372" width="0" style="1" hidden="1" customWidth="1"/>
    <col min="4373" max="4608" width="9.140625" style="1"/>
    <col min="4609" max="4609" width="5.28515625" style="1" customWidth="1"/>
    <col min="4610" max="4610" width="62.42578125" style="1" customWidth="1"/>
    <col min="4611" max="4611" width="10" style="1" customWidth="1"/>
    <col min="4612" max="4612" width="9.28515625" style="1" customWidth="1"/>
    <col min="4613" max="4613" width="10.42578125" style="1" customWidth="1"/>
    <col min="4614" max="4614" width="11.5703125" style="1" customWidth="1"/>
    <col min="4615" max="4615" width="10.28515625" style="1" customWidth="1"/>
    <col min="4616" max="4616" width="14.7109375" style="1" customWidth="1"/>
    <col min="4617" max="4618" width="0" style="1" hidden="1" customWidth="1"/>
    <col min="4619" max="4621" width="9.140625" style="1" customWidth="1"/>
    <col min="4622" max="4622" width="14.7109375" style="1" customWidth="1"/>
    <col min="4623" max="4628" width="0" style="1" hidden="1" customWidth="1"/>
    <col min="4629" max="4864" width="9.140625" style="1"/>
    <col min="4865" max="4865" width="5.28515625" style="1" customWidth="1"/>
    <col min="4866" max="4866" width="62.42578125" style="1" customWidth="1"/>
    <col min="4867" max="4867" width="10" style="1" customWidth="1"/>
    <col min="4868" max="4868" width="9.28515625" style="1" customWidth="1"/>
    <col min="4869" max="4869" width="10.42578125" style="1" customWidth="1"/>
    <col min="4870" max="4870" width="11.5703125" style="1" customWidth="1"/>
    <col min="4871" max="4871" width="10.28515625" style="1" customWidth="1"/>
    <col min="4872" max="4872" width="14.7109375" style="1" customWidth="1"/>
    <col min="4873" max="4874" width="0" style="1" hidden="1" customWidth="1"/>
    <col min="4875" max="4877" width="9.140625" style="1" customWidth="1"/>
    <col min="4878" max="4878" width="14.7109375" style="1" customWidth="1"/>
    <col min="4879" max="4884" width="0" style="1" hidden="1" customWidth="1"/>
    <col min="4885" max="5120" width="9.140625" style="1"/>
    <col min="5121" max="5121" width="5.28515625" style="1" customWidth="1"/>
    <col min="5122" max="5122" width="62.42578125" style="1" customWidth="1"/>
    <col min="5123" max="5123" width="10" style="1" customWidth="1"/>
    <col min="5124" max="5124" width="9.28515625" style="1" customWidth="1"/>
    <col min="5125" max="5125" width="10.42578125" style="1" customWidth="1"/>
    <col min="5126" max="5126" width="11.5703125" style="1" customWidth="1"/>
    <col min="5127" max="5127" width="10.28515625" style="1" customWidth="1"/>
    <col min="5128" max="5128" width="14.7109375" style="1" customWidth="1"/>
    <col min="5129" max="5130" width="0" style="1" hidden="1" customWidth="1"/>
    <col min="5131" max="5133" width="9.140625" style="1" customWidth="1"/>
    <col min="5134" max="5134" width="14.7109375" style="1" customWidth="1"/>
    <col min="5135" max="5140" width="0" style="1" hidden="1" customWidth="1"/>
    <col min="5141" max="5376" width="9.140625" style="1"/>
    <col min="5377" max="5377" width="5.28515625" style="1" customWidth="1"/>
    <col min="5378" max="5378" width="62.42578125" style="1" customWidth="1"/>
    <col min="5379" max="5379" width="10" style="1" customWidth="1"/>
    <col min="5380" max="5380" width="9.28515625" style="1" customWidth="1"/>
    <col min="5381" max="5381" width="10.42578125" style="1" customWidth="1"/>
    <col min="5382" max="5382" width="11.5703125" style="1" customWidth="1"/>
    <col min="5383" max="5383" width="10.28515625" style="1" customWidth="1"/>
    <col min="5384" max="5384" width="14.7109375" style="1" customWidth="1"/>
    <col min="5385" max="5386" width="0" style="1" hidden="1" customWidth="1"/>
    <col min="5387" max="5389" width="9.140625" style="1" customWidth="1"/>
    <col min="5390" max="5390" width="14.7109375" style="1" customWidth="1"/>
    <col min="5391" max="5396" width="0" style="1" hidden="1" customWidth="1"/>
    <col min="5397" max="5632" width="9.140625" style="1"/>
    <col min="5633" max="5633" width="5.28515625" style="1" customWidth="1"/>
    <col min="5634" max="5634" width="62.42578125" style="1" customWidth="1"/>
    <col min="5635" max="5635" width="10" style="1" customWidth="1"/>
    <col min="5636" max="5636" width="9.28515625" style="1" customWidth="1"/>
    <col min="5637" max="5637" width="10.42578125" style="1" customWidth="1"/>
    <col min="5638" max="5638" width="11.5703125" style="1" customWidth="1"/>
    <col min="5639" max="5639" width="10.28515625" style="1" customWidth="1"/>
    <col min="5640" max="5640" width="14.7109375" style="1" customWidth="1"/>
    <col min="5641" max="5642" width="0" style="1" hidden="1" customWidth="1"/>
    <col min="5643" max="5645" width="9.140625" style="1" customWidth="1"/>
    <col min="5646" max="5646" width="14.7109375" style="1" customWidth="1"/>
    <col min="5647" max="5652" width="0" style="1" hidden="1" customWidth="1"/>
    <col min="5653" max="5888" width="9.140625" style="1"/>
    <col min="5889" max="5889" width="5.28515625" style="1" customWidth="1"/>
    <col min="5890" max="5890" width="62.42578125" style="1" customWidth="1"/>
    <col min="5891" max="5891" width="10" style="1" customWidth="1"/>
    <col min="5892" max="5892" width="9.28515625" style="1" customWidth="1"/>
    <col min="5893" max="5893" width="10.42578125" style="1" customWidth="1"/>
    <col min="5894" max="5894" width="11.5703125" style="1" customWidth="1"/>
    <col min="5895" max="5895" width="10.28515625" style="1" customWidth="1"/>
    <col min="5896" max="5896" width="14.7109375" style="1" customWidth="1"/>
    <col min="5897" max="5898" width="0" style="1" hidden="1" customWidth="1"/>
    <col min="5899" max="5901" width="9.140625" style="1" customWidth="1"/>
    <col min="5902" max="5902" width="14.7109375" style="1" customWidth="1"/>
    <col min="5903" max="5908" width="0" style="1" hidden="1" customWidth="1"/>
    <col min="5909" max="6144" width="9.140625" style="1"/>
    <col min="6145" max="6145" width="5.28515625" style="1" customWidth="1"/>
    <col min="6146" max="6146" width="62.42578125" style="1" customWidth="1"/>
    <col min="6147" max="6147" width="10" style="1" customWidth="1"/>
    <col min="6148" max="6148" width="9.28515625" style="1" customWidth="1"/>
    <col min="6149" max="6149" width="10.42578125" style="1" customWidth="1"/>
    <col min="6150" max="6150" width="11.5703125" style="1" customWidth="1"/>
    <col min="6151" max="6151" width="10.28515625" style="1" customWidth="1"/>
    <col min="6152" max="6152" width="14.7109375" style="1" customWidth="1"/>
    <col min="6153" max="6154" width="0" style="1" hidden="1" customWidth="1"/>
    <col min="6155" max="6157" width="9.140625" style="1" customWidth="1"/>
    <col min="6158" max="6158" width="14.7109375" style="1" customWidth="1"/>
    <col min="6159" max="6164" width="0" style="1" hidden="1" customWidth="1"/>
    <col min="6165" max="6400" width="9.140625" style="1"/>
    <col min="6401" max="6401" width="5.28515625" style="1" customWidth="1"/>
    <col min="6402" max="6402" width="62.42578125" style="1" customWidth="1"/>
    <col min="6403" max="6403" width="10" style="1" customWidth="1"/>
    <col min="6404" max="6404" width="9.28515625" style="1" customWidth="1"/>
    <col min="6405" max="6405" width="10.42578125" style="1" customWidth="1"/>
    <col min="6406" max="6406" width="11.5703125" style="1" customWidth="1"/>
    <col min="6407" max="6407" width="10.28515625" style="1" customWidth="1"/>
    <col min="6408" max="6408" width="14.7109375" style="1" customWidth="1"/>
    <col min="6409" max="6410" width="0" style="1" hidden="1" customWidth="1"/>
    <col min="6411" max="6413" width="9.140625" style="1" customWidth="1"/>
    <col min="6414" max="6414" width="14.7109375" style="1" customWidth="1"/>
    <col min="6415" max="6420" width="0" style="1" hidden="1" customWidth="1"/>
    <col min="6421" max="6656" width="9.140625" style="1"/>
    <col min="6657" max="6657" width="5.28515625" style="1" customWidth="1"/>
    <col min="6658" max="6658" width="62.42578125" style="1" customWidth="1"/>
    <col min="6659" max="6659" width="10" style="1" customWidth="1"/>
    <col min="6660" max="6660" width="9.28515625" style="1" customWidth="1"/>
    <col min="6661" max="6661" width="10.42578125" style="1" customWidth="1"/>
    <col min="6662" max="6662" width="11.5703125" style="1" customWidth="1"/>
    <col min="6663" max="6663" width="10.28515625" style="1" customWidth="1"/>
    <col min="6664" max="6664" width="14.7109375" style="1" customWidth="1"/>
    <col min="6665" max="6666" width="0" style="1" hidden="1" customWidth="1"/>
    <col min="6667" max="6669" width="9.140625" style="1" customWidth="1"/>
    <col min="6670" max="6670" width="14.7109375" style="1" customWidth="1"/>
    <col min="6671" max="6676" width="0" style="1" hidden="1" customWidth="1"/>
    <col min="6677" max="6912" width="9.140625" style="1"/>
    <col min="6913" max="6913" width="5.28515625" style="1" customWidth="1"/>
    <col min="6914" max="6914" width="62.42578125" style="1" customWidth="1"/>
    <col min="6915" max="6915" width="10" style="1" customWidth="1"/>
    <col min="6916" max="6916" width="9.28515625" style="1" customWidth="1"/>
    <col min="6917" max="6917" width="10.42578125" style="1" customWidth="1"/>
    <col min="6918" max="6918" width="11.5703125" style="1" customWidth="1"/>
    <col min="6919" max="6919" width="10.28515625" style="1" customWidth="1"/>
    <col min="6920" max="6920" width="14.7109375" style="1" customWidth="1"/>
    <col min="6921" max="6922" width="0" style="1" hidden="1" customWidth="1"/>
    <col min="6923" max="6925" width="9.140625" style="1" customWidth="1"/>
    <col min="6926" max="6926" width="14.7109375" style="1" customWidth="1"/>
    <col min="6927" max="6932" width="0" style="1" hidden="1" customWidth="1"/>
    <col min="6933" max="7168" width="9.140625" style="1"/>
    <col min="7169" max="7169" width="5.28515625" style="1" customWidth="1"/>
    <col min="7170" max="7170" width="62.42578125" style="1" customWidth="1"/>
    <col min="7171" max="7171" width="10" style="1" customWidth="1"/>
    <col min="7172" max="7172" width="9.28515625" style="1" customWidth="1"/>
    <col min="7173" max="7173" width="10.42578125" style="1" customWidth="1"/>
    <col min="7174" max="7174" width="11.5703125" style="1" customWidth="1"/>
    <col min="7175" max="7175" width="10.28515625" style="1" customWidth="1"/>
    <col min="7176" max="7176" width="14.7109375" style="1" customWidth="1"/>
    <col min="7177" max="7178" width="0" style="1" hidden="1" customWidth="1"/>
    <col min="7179" max="7181" width="9.140625" style="1" customWidth="1"/>
    <col min="7182" max="7182" width="14.7109375" style="1" customWidth="1"/>
    <col min="7183" max="7188" width="0" style="1" hidden="1" customWidth="1"/>
    <col min="7189" max="7424" width="9.140625" style="1"/>
    <col min="7425" max="7425" width="5.28515625" style="1" customWidth="1"/>
    <col min="7426" max="7426" width="62.42578125" style="1" customWidth="1"/>
    <col min="7427" max="7427" width="10" style="1" customWidth="1"/>
    <col min="7428" max="7428" width="9.28515625" style="1" customWidth="1"/>
    <col min="7429" max="7429" width="10.42578125" style="1" customWidth="1"/>
    <col min="7430" max="7430" width="11.5703125" style="1" customWidth="1"/>
    <col min="7431" max="7431" width="10.28515625" style="1" customWidth="1"/>
    <col min="7432" max="7432" width="14.7109375" style="1" customWidth="1"/>
    <col min="7433" max="7434" width="0" style="1" hidden="1" customWidth="1"/>
    <col min="7435" max="7437" width="9.140625" style="1" customWidth="1"/>
    <col min="7438" max="7438" width="14.7109375" style="1" customWidth="1"/>
    <col min="7439" max="7444" width="0" style="1" hidden="1" customWidth="1"/>
    <col min="7445" max="7680" width="9.140625" style="1"/>
    <col min="7681" max="7681" width="5.28515625" style="1" customWidth="1"/>
    <col min="7682" max="7682" width="62.42578125" style="1" customWidth="1"/>
    <col min="7683" max="7683" width="10" style="1" customWidth="1"/>
    <col min="7684" max="7684" width="9.28515625" style="1" customWidth="1"/>
    <col min="7685" max="7685" width="10.42578125" style="1" customWidth="1"/>
    <col min="7686" max="7686" width="11.5703125" style="1" customWidth="1"/>
    <col min="7687" max="7687" width="10.28515625" style="1" customWidth="1"/>
    <col min="7688" max="7688" width="14.7109375" style="1" customWidth="1"/>
    <col min="7689" max="7690" width="0" style="1" hidden="1" customWidth="1"/>
    <col min="7691" max="7693" width="9.140625" style="1" customWidth="1"/>
    <col min="7694" max="7694" width="14.7109375" style="1" customWidth="1"/>
    <col min="7695" max="7700" width="0" style="1" hidden="1" customWidth="1"/>
    <col min="7701" max="7936" width="9.140625" style="1"/>
    <col min="7937" max="7937" width="5.28515625" style="1" customWidth="1"/>
    <col min="7938" max="7938" width="62.42578125" style="1" customWidth="1"/>
    <col min="7939" max="7939" width="10" style="1" customWidth="1"/>
    <col min="7940" max="7940" width="9.28515625" style="1" customWidth="1"/>
    <col min="7941" max="7941" width="10.42578125" style="1" customWidth="1"/>
    <col min="7942" max="7942" width="11.5703125" style="1" customWidth="1"/>
    <col min="7943" max="7943" width="10.28515625" style="1" customWidth="1"/>
    <col min="7944" max="7944" width="14.7109375" style="1" customWidth="1"/>
    <col min="7945" max="7946" width="0" style="1" hidden="1" customWidth="1"/>
    <col min="7947" max="7949" width="9.140625" style="1" customWidth="1"/>
    <col min="7950" max="7950" width="14.7109375" style="1" customWidth="1"/>
    <col min="7951" max="7956" width="0" style="1" hidden="1" customWidth="1"/>
    <col min="7957" max="8192" width="9.140625" style="1"/>
    <col min="8193" max="8193" width="5.28515625" style="1" customWidth="1"/>
    <col min="8194" max="8194" width="62.42578125" style="1" customWidth="1"/>
    <col min="8195" max="8195" width="10" style="1" customWidth="1"/>
    <col min="8196" max="8196" width="9.28515625" style="1" customWidth="1"/>
    <col min="8197" max="8197" width="10.42578125" style="1" customWidth="1"/>
    <col min="8198" max="8198" width="11.5703125" style="1" customWidth="1"/>
    <col min="8199" max="8199" width="10.28515625" style="1" customWidth="1"/>
    <col min="8200" max="8200" width="14.7109375" style="1" customWidth="1"/>
    <col min="8201" max="8202" width="0" style="1" hidden="1" customWidth="1"/>
    <col min="8203" max="8205" width="9.140625" style="1" customWidth="1"/>
    <col min="8206" max="8206" width="14.7109375" style="1" customWidth="1"/>
    <col min="8207" max="8212" width="0" style="1" hidden="1" customWidth="1"/>
    <col min="8213" max="8448" width="9.140625" style="1"/>
    <col min="8449" max="8449" width="5.28515625" style="1" customWidth="1"/>
    <col min="8450" max="8450" width="62.42578125" style="1" customWidth="1"/>
    <col min="8451" max="8451" width="10" style="1" customWidth="1"/>
    <col min="8452" max="8452" width="9.28515625" style="1" customWidth="1"/>
    <col min="8453" max="8453" width="10.42578125" style="1" customWidth="1"/>
    <col min="8454" max="8454" width="11.5703125" style="1" customWidth="1"/>
    <col min="8455" max="8455" width="10.28515625" style="1" customWidth="1"/>
    <col min="8456" max="8456" width="14.7109375" style="1" customWidth="1"/>
    <col min="8457" max="8458" width="0" style="1" hidden="1" customWidth="1"/>
    <col min="8459" max="8461" width="9.140625" style="1" customWidth="1"/>
    <col min="8462" max="8462" width="14.7109375" style="1" customWidth="1"/>
    <col min="8463" max="8468" width="0" style="1" hidden="1" customWidth="1"/>
    <col min="8469" max="8704" width="9.140625" style="1"/>
    <col min="8705" max="8705" width="5.28515625" style="1" customWidth="1"/>
    <col min="8706" max="8706" width="62.42578125" style="1" customWidth="1"/>
    <col min="8707" max="8707" width="10" style="1" customWidth="1"/>
    <col min="8708" max="8708" width="9.28515625" style="1" customWidth="1"/>
    <col min="8709" max="8709" width="10.42578125" style="1" customWidth="1"/>
    <col min="8710" max="8710" width="11.5703125" style="1" customWidth="1"/>
    <col min="8711" max="8711" width="10.28515625" style="1" customWidth="1"/>
    <col min="8712" max="8712" width="14.7109375" style="1" customWidth="1"/>
    <col min="8713" max="8714" width="0" style="1" hidden="1" customWidth="1"/>
    <col min="8715" max="8717" width="9.140625" style="1" customWidth="1"/>
    <col min="8718" max="8718" width="14.7109375" style="1" customWidth="1"/>
    <col min="8719" max="8724" width="0" style="1" hidden="1" customWidth="1"/>
    <col min="8725" max="8960" width="9.140625" style="1"/>
    <col min="8961" max="8961" width="5.28515625" style="1" customWidth="1"/>
    <col min="8962" max="8962" width="62.42578125" style="1" customWidth="1"/>
    <col min="8963" max="8963" width="10" style="1" customWidth="1"/>
    <col min="8964" max="8964" width="9.28515625" style="1" customWidth="1"/>
    <col min="8965" max="8965" width="10.42578125" style="1" customWidth="1"/>
    <col min="8966" max="8966" width="11.5703125" style="1" customWidth="1"/>
    <col min="8967" max="8967" width="10.28515625" style="1" customWidth="1"/>
    <col min="8968" max="8968" width="14.7109375" style="1" customWidth="1"/>
    <col min="8969" max="8970" width="0" style="1" hidden="1" customWidth="1"/>
    <col min="8971" max="8973" width="9.140625" style="1" customWidth="1"/>
    <col min="8974" max="8974" width="14.7109375" style="1" customWidth="1"/>
    <col min="8975" max="8980" width="0" style="1" hidden="1" customWidth="1"/>
    <col min="8981" max="9216" width="9.140625" style="1"/>
    <col min="9217" max="9217" width="5.28515625" style="1" customWidth="1"/>
    <col min="9218" max="9218" width="62.42578125" style="1" customWidth="1"/>
    <col min="9219" max="9219" width="10" style="1" customWidth="1"/>
    <col min="9220" max="9220" width="9.28515625" style="1" customWidth="1"/>
    <col min="9221" max="9221" width="10.42578125" style="1" customWidth="1"/>
    <col min="9222" max="9222" width="11.5703125" style="1" customWidth="1"/>
    <col min="9223" max="9223" width="10.28515625" style="1" customWidth="1"/>
    <col min="9224" max="9224" width="14.7109375" style="1" customWidth="1"/>
    <col min="9225" max="9226" width="0" style="1" hidden="1" customWidth="1"/>
    <col min="9227" max="9229" width="9.140625" style="1" customWidth="1"/>
    <col min="9230" max="9230" width="14.7109375" style="1" customWidth="1"/>
    <col min="9231" max="9236" width="0" style="1" hidden="1" customWidth="1"/>
    <col min="9237" max="9472" width="9.140625" style="1"/>
    <col min="9473" max="9473" width="5.28515625" style="1" customWidth="1"/>
    <col min="9474" max="9474" width="62.42578125" style="1" customWidth="1"/>
    <col min="9475" max="9475" width="10" style="1" customWidth="1"/>
    <col min="9476" max="9476" width="9.28515625" style="1" customWidth="1"/>
    <col min="9477" max="9477" width="10.42578125" style="1" customWidth="1"/>
    <col min="9478" max="9478" width="11.5703125" style="1" customWidth="1"/>
    <col min="9479" max="9479" width="10.28515625" style="1" customWidth="1"/>
    <col min="9480" max="9480" width="14.7109375" style="1" customWidth="1"/>
    <col min="9481" max="9482" width="0" style="1" hidden="1" customWidth="1"/>
    <col min="9483" max="9485" width="9.140625" style="1" customWidth="1"/>
    <col min="9486" max="9486" width="14.7109375" style="1" customWidth="1"/>
    <col min="9487" max="9492" width="0" style="1" hidden="1" customWidth="1"/>
    <col min="9493" max="9728" width="9.140625" style="1"/>
    <col min="9729" max="9729" width="5.28515625" style="1" customWidth="1"/>
    <col min="9730" max="9730" width="62.42578125" style="1" customWidth="1"/>
    <col min="9731" max="9731" width="10" style="1" customWidth="1"/>
    <col min="9732" max="9732" width="9.28515625" style="1" customWidth="1"/>
    <col min="9733" max="9733" width="10.42578125" style="1" customWidth="1"/>
    <col min="9734" max="9734" width="11.5703125" style="1" customWidth="1"/>
    <col min="9735" max="9735" width="10.28515625" style="1" customWidth="1"/>
    <col min="9736" max="9736" width="14.7109375" style="1" customWidth="1"/>
    <col min="9737" max="9738" width="0" style="1" hidden="1" customWidth="1"/>
    <col min="9739" max="9741" width="9.140625" style="1" customWidth="1"/>
    <col min="9742" max="9742" width="14.7109375" style="1" customWidth="1"/>
    <col min="9743" max="9748" width="0" style="1" hidden="1" customWidth="1"/>
    <col min="9749" max="9984" width="9.140625" style="1"/>
    <col min="9985" max="9985" width="5.28515625" style="1" customWidth="1"/>
    <col min="9986" max="9986" width="62.42578125" style="1" customWidth="1"/>
    <col min="9987" max="9987" width="10" style="1" customWidth="1"/>
    <col min="9988" max="9988" width="9.28515625" style="1" customWidth="1"/>
    <col min="9989" max="9989" width="10.42578125" style="1" customWidth="1"/>
    <col min="9990" max="9990" width="11.5703125" style="1" customWidth="1"/>
    <col min="9991" max="9991" width="10.28515625" style="1" customWidth="1"/>
    <col min="9992" max="9992" width="14.7109375" style="1" customWidth="1"/>
    <col min="9993" max="9994" width="0" style="1" hidden="1" customWidth="1"/>
    <col min="9995" max="9997" width="9.140625" style="1" customWidth="1"/>
    <col min="9998" max="9998" width="14.7109375" style="1" customWidth="1"/>
    <col min="9999" max="10004" width="0" style="1" hidden="1" customWidth="1"/>
    <col min="10005" max="10240" width="9.140625" style="1"/>
    <col min="10241" max="10241" width="5.28515625" style="1" customWidth="1"/>
    <col min="10242" max="10242" width="62.42578125" style="1" customWidth="1"/>
    <col min="10243" max="10243" width="10" style="1" customWidth="1"/>
    <col min="10244" max="10244" width="9.28515625" style="1" customWidth="1"/>
    <col min="10245" max="10245" width="10.42578125" style="1" customWidth="1"/>
    <col min="10246" max="10246" width="11.5703125" style="1" customWidth="1"/>
    <col min="10247" max="10247" width="10.28515625" style="1" customWidth="1"/>
    <col min="10248" max="10248" width="14.7109375" style="1" customWidth="1"/>
    <col min="10249" max="10250" width="0" style="1" hidden="1" customWidth="1"/>
    <col min="10251" max="10253" width="9.140625" style="1" customWidth="1"/>
    <col min="10254" max="10254" width="14.7109375" style="1" customWidth="1"/>
    <col min="10255" max="10260" width="0" style="1" hidden="1" customWidth="1"/>
    <col min="10261" max="10496" width="9.140625" style="1"/>
    <col min="10497" max="10497" width="5.28515625" style="1" customWidth="1"/>
    <col min="10498" max="10498" width="62.42578125" style="1" customWidth="1"/>
    <col min="10499" max="10499" width="10" style="1" customWidth="1"/>
    <col min="10500" max="10500" width="9.28515625" style="1" customWidth="1"/>
    <col min="10501" max="10501" width="10.42578125" style="1" customWidth="1"/>
    <col min="10502" max="10502" width="11.5703125" style="1" customWidth="1"/>
    <col min="10503" max="10503" width="10.28515625" style="1" customWidth="1"/>
    <col min="10504" max="10504" width="14.7109375" style="1" customWidth="1"/>
    <col min="10505" max="10506" width="0" style="1" hidden="1" customWidth="1"/>
    <col min="10507" max="10509" width="9.140625" style="1" customWidth="1"/>
    <col min="10510" max="10510" width="14.7109375" style="1" customWidth="1"/>
    <col min="10511" max="10516" width="0" style="1" hidden="1" customWidth="1"/>
    <col min="10517" max="10752" width="9.140625" style="1"/>
    <col min="10753" max="10753" width="5.28515625" style="1" customWidth="1"/>
    <col min="10754" max="10754" width="62.42578125" style="1" customWidth="1"/>
    <col min="10755" max="10755" width="10" style="1" customWidth="1"/>
    <col min="10756" max="10756" width="9.28515625" style="1" customWidth="1"/>
    <col min="10757" max="10757" width="10.42578125" style="1" customWidth="1"/>
    <col min="10758" max="10758" width="11.5703125" style="1" customWidth="1"/>
    <col min="10759" max="10759" width="10.28515625" style="1" customWidth="1"/>
    <col min="10760" max="10760" width="14.7109375" style="1" customWidth="1"/>
    <col min="10761" max="10762" width="0" style="1" hidden="1" customWidth="1"/>
    <col min="10763" max="10765" width="9.140625" style="1" customWidth="1"/>
    <col min="10766" max="10766" width="14.7109375" style="1" customWidth="1"/>
    <col min="10767" max="10772" width="0" style="1" hidden="1" customWidth="1"/>
    <col min="10773" max="11008" width="9.140625" style="1"/>
    <col min="11009" max="11009" width="5.28515625" style="1" customWidth="1"/>
    <col min="11010" max="11010" width="62.42578125" style="1" customWidth="1"/>
    <col min="11011" max="11011" width="10" style="1" customWidth="1"/>
    <col min="11012" max="11012" width="9.28515625" style="1" customWidth="1"/>
    <col min="11013" max="11013" width="10.42578125" style="1" customWidth="1"/>
    <col min="11014" max="11014" width="11.5703125" style="1" customWidth="1"/>
    <col min="11015" max="11015" width="10.28515625" style="1" customWidth="1"/>
    <col min="11016" max="11016" width="14.7109375" style="1" customWidth="1"/>
    <col min="11017" max="11018" width="0" style="1" hidden="1" customWidth="1"/>
    <col min="11019" max="11021" width="9.140625" style="1" customWidth="1"/>
    <col min="11022" max="11022" width="14.7109375" style="1" customWidth="1"/>
    <col min="11023" max="11028" width="0" style="1" hidden="1" customWidth="1"/>
    <col min="11029" max="11264" width="9.140625" style="1"/>
    <col min="11265" max="11265" width="5.28515625" style="1" customWidth="1"/>
    <col min="11266" max="11266" width="62.42578125" style="1" customWidth="1"/>
    <col min="11267" max="11267" width="10" style="1" customWidth="1"/>
    <col min="11268" max="11268" width="9.28515625" style="1" customWidth="1"/>
    <col min="11269" max="11269" width="10.42578125" style="1" customWidth="1"/>
    <col min="11270" max="11270" width="11.5703125" style="1" customWidth="1"/>
    <col min="11271" max="11271" width="10.28515625" style="1" customWidth="1"/>
    <col min="11272" max="11272" width="14.7109375" style="1" customWidth="1"/>
    <col min="11273" max="11274" width="0" style="1" hidden="1" customWidth="1"/>
    <col min="11275" max="11277" width="9.140625" style="1" customWidth="1"/>
    <col min="11278" max="11278" width="14.7109375" style="1" customWidth="1"/>
    <col min="11279" max="11284" width="0" style="1" hidden="1" customWidth="1"/>
    <col min="11285" max="11520" width="9.140625" style="1"/>
    <col min="11521" max="11521" width="5.28515625" style="1" customWidth="1"/>
    <col min="11522" max="11522" width="62.42578125" style="1" customWidth="1"/>
    <col min="11523" max="11523" width="10" style="1" customWidth="1"/>
    <col min="11524" max="11524" width="9.28515625" style="1" customWidth="1"/>
    <col min="11525" max="11525" width="10.42578125" style="1" customWidth="1"/>
    <col min="11526" max="11526" width="11.5703125" style="1" customWidth="1"/>
    <col min="11527" max="11527" width="10.28515625" style="1" customWidth="1"/>
    <col min="11528" max="11528" width="14.7109375" style="1" customWidth="1"/>
    <col min="11529" max="11530" width="0" style="1" hidden="1" customWidth="1"/>
    <col min="11531" max="11533" width="9.140625" style="1" customWidth="1"/>
    <col min="11534" max="11534" width="14.7109375" style="1" customWidth="1"/>
    <col min="11535" max="11540" width="0" style="1" hidden="1" customWidth="1"/>
    <col min="11541" max="11776" width="9.140625" style="1"/>
    <col min="11777" max="11777" width="5.28515625" style="1" customWidth="1"/>
    <col min="11778" max="11778" width="62.42578125" style="1" customWidth="1"/>
    <col min="11779" max="11779" width="10" style="1" customWidth="1"/>
    <col min="11780" max="11780" width="9.28515625" style="1" customWidth="1"/>
    <col min="11781" max="11781" width="10.42578125" style="1" customWidth="1"/>
    <col min="11782" max="11782" width="11.5703125" style="1" customWidth="1"/>
    <col min="11783" max="11783" width="10.28515625" style="1" customWidth="1"/>
    <col min="11784" max="11784" width="14.7109375" style="1" customWidth="1"/>
    <col min="11785" max="11786" width="0" style="1" hidden="1" customWidth="1"/>
    <col min="11787" max="11789" width="9.140625" style="1" customWidth="1"/>
    <col min="11790" max="11790" width="14.7109375" style="1" customWidth="1"/>
    <col min="11791" max="11796" width="0" style="1" hidden="1" customWidth="1"/>
    <col min="11797" max="12032" width="9.140625" style="1"/>
    <col min="12033" max="12033" width="5.28515625" style="1" customWidth="1"/>
    <col min="12034" max="12034" width="62.42578125" style="1" customWidth="1"/>
    <col min="12035" max="12035" width="10" style="1" customWidth="1"/>
    <col min="12036" max="12036" width="9.28515625" style="1" customWidth="1"/>
    <col min="12037" max="12037" width="10.42578125" style="1" customWidth="1"/>
    <col min="12038" max="12038" width="11.5703125" style="1" customWidth="1"/>
    <col min="12039" max="12039" width="10.28515625" style="1" customWidth="1"/>
    <col min="12040" max="12040" width="14.7109375" style="1" customWidth="1"/>
    <col min="12041" max="12042" width="0" style="1" hidden="1" customWidth="1"/>
    <col min="12043" max="12045" width="9.140625" style="1" customWidth="1"/>
    <col min="12046" max="12046" width="14.7109375" style="1" customWidth="1"/>
    <col min="12047" max="12052" width="0" style="1" hidden="1" customWidth="1"/>
    <col min="12053" max="12288" width="9.140625" style="1"/>
    <col min="12289" max="12289" width="5.28515625" style="1" customWidth="1"/>
    <col min="12290" max="12290" width="62.42578125" style="1" customWidth="1"/>
    <col min="12291" max="12291" width="10" style="1" customWidth="1"/>
    <col min="12292" max="12292" width="9.28515625" style="1" customWidth="1"/>
    <col min="12293" max="12293" width="10.42578125" style="1" customWidth="1"/>
    <col min="12294" max="12294" width="11.5703125" style="1" customWidth="1"/>
    <col min="12295" max="12295" width="10.28515625" style="1" customWidth="1"/>
    <col min="12296" max="12296" width="14.7109375" style="1" customWidth="1"/>
    <col min="12297" max="12298" width="0" style="1" hidden="1" customWidth="1"/>
    <col min="12299" max="12301" width="9.140625" style="1" customWidth="1"/>
    <col min="12302" max="12302" width="14.7109375" style="1" customWidth="1"/>
    <col min="12303" max="12308" width="0" style="1" hidden="1" customWidth="1"/>
    <col min="12309" max="12544" width="9.140625" style="1"/>
    <col min="12545" max="12545" width="5.28515625" style="1" customWidth="1"/>
    <col min="12546" max="12546" width="62.42578125" style="1" customWidth="1"/>
    <col min="12547" max="12547" width="10" style="1" customWidth="1"/>
    <col min="12548" max="12548" width="9.28515625" style="1" customWidth="1"/>
    <col min="12549" max="12549" width="10.42578125" style="1" customWidth="1"/>
    <col min="12550" max="12550" width="11.5703125" style="1" customWidth="1"/>
    <col min="12551" max="12551" width="10.28515625" style="1" customWidth="1"/>
    <col min="12552" max="12552" width="14.7109375" style="1" customWidth="1"/>
    <col min="12553" max="12554" width="0" style="1" hidden="1" customWidth="1"/>
    <col min="12555" max="12557" width="9.140625" style="1" customWidth="1"/>
    <col min="12558" max="12558" width="14.7109375" style="1" customWidth="1"/>
    <col min="12559" max="12564" width="0" style="1" hidden="1" customWidth="1"/>
    <col min="12565" max="12800" width="9.140625" style="1"/>
    <col min="12801" max="12801" width="5.28515625" style="1" customWidth="1"/>
    <col min="12802" max="12802" width="62.42578125" style="1" customWidth="1"/>
    <col min="12803" max="12803" width="10" style="1" customWidth="1"/>
    <col min="12804" max="12804" width="9.28515625" style="1" customWidth="1"/>
    <col min="12805" max="12805" width="10.42578125" style="1" customWidth="1"/>
    <col min="12806" max="12806" width="11.5703125" style="1" customWidth="1"/>
    <col min="12807" max="12807" width="10.28515625" style="1" customWidth="1"/>
    <col min="12808" max="12808" width="14.7109375" style="1" customWidth="1"/>
    <col min="12809" max="12810" width="0" style="1" hidden="1" customWidth="1"/>
    <col min="12811" max="12813" width="9.140625" style="1" customWidth="1"/>
    <col min="12814" max="12814" width="14.7109375" style="1" customWidth="1"/>
    <col min="12815" max="12820" width="0" style="1" hidden="1" customWidth="1"/>
    <col min="12821" max="13056" width="9.140625" style="1"/>
    <col min="13057" max="13057" width="5.28515625" style="1" customWidth="1"/>
    <col min="13058" max="13058" width="62.42578125" style="1" customWidth="1"/>
    <col min="13059" max="13059" width="10" style="1" customWidth="1"/>
    <col min="13060" max="13060" width="9.28515625" style="1" customWidth="1"/>
    <col min="13061" max="13061" width="10.42578125" style="1" customWidth="1"/>
    <col min="13062" max="13062" width="11.5703125" style="1" customWidth="1"/>
    <col min="13063" max="13063" width="10.28515625" style="1" customWidth="1"/>
    <col min="13064" max="13064" width="14.7109375" style="1" customWidth="1"/>
    <col min="13065" max="13066" width="0" style="1" hidden="1" customWidth="1"/>
    <col min="13067" max="13069" width="9.140625" style="1" customWidth="1"/>
    <col min="13070" max="13070" width="14.7109375" style="1" customWidth="1"/>
    <col min="13071" max="13076" width="0" style="1" hidden="1" customWidth="1"/>
    <col min="13077" max="13312" width="9.140625" style="1"/>
    <col min="13313" max="13313" width="5.28515625" style="1" customWidth="1"/>
    <col min="13314" max="13314" width="62.42578125" style="1" customWidth="1"/>
    <col min="13315" max="13315" width="10" style="1" customWidth="1"/>
    <col min="13316" max="13316" width="9.28515625" style="1" customWidth="1"/>
    <col min="13317" max="13317" width="10.42578125" style="1" customWidth="1"/>
    <col min="13318" max="13318" width="11.5703125" style="1" customWidth="1"/>
    <col min="13319" max="13319" width="10.28515625" style="1" customWidth="1"/>
    <col min="13320" max="13320" width="14.7109375" style="1" customWidth="1"/>
    <col min="13321" max="13322" width="0" style="1" hidden="1" customWidth="1"/>
    <col min="13323" max="13325" width="9.140625" style="1" customWidth="1"/>
    <col min="13326" max="13326" width="14.7109375" style="1" customWidth="1"/>
    <col min="13327" max="13332" width="0" style="1" hidden="1" customWidth="1"/>
    <col min="13333" max="13568" width="9.140625" style="1"/>
    <col min="13569" max="13569" width="5.28515625" style="1" customWidth="1"/>
    <col min="13570" max="13570" width="62.42578125" style="1" customWidth="1"/>
    <col min="13571" max="13571" width="10" style="1" customWidth="1"/>
    <col min="13572" max="13572" width="9.28515625" style="1" customWidth="1"/>
    <col min="13573" max="13573" width="10.42578125" style="1" customWidth="1"/>
    <col min="13574" max="13574" width="11.5703125" style="1" customWidth="1"/>
    <col min="13575" max="13575" width="10.28515625" style="1" customWidth="1"/>
    <col min="13576" max="13576" width="14.7109375" style="1" customWidth="1"/>
    <col min="13577" max="13578" width="0" style="1" hidden="1" customWidth="1"/>
    <col min="13579" max="13581" width="9.140625" style="1" customWidth="1"/>
    <col min="13582" max="13582" width="14.7109375" style="1" customWidth="1"/>
    <col min="13583" max="13588" width="0" style="1" hidden="1" customWidth="1"/>
    <col min="13589" max="13824" width="9.140625" style="1"/>
    <col min="13825" max="13825" width="5.28515625" style="1" customWidth="1"/>
    <col min="13826" max="13826" width="62.42578125" style="1" customWidth="1"/>
    <col min="13827" max="13827" width="10" style="1" customWidth="1"/>
    <col min="13828" max="13828" width="9.28515625" style="1" customWidth="1"/>
    <col min="13829" max="13829" width="10.42578125" style="1" customWidth="1"/>
    <col min="13830" max="13830" width="11.5703125" style="1" customWidth="1"/>
    <col min="13831" max="13831" width="10.28515625" style="1" customWidth="1"/>
    <col min="13832" max="13832" width="14.7109375" style="1" customWidth="1"/>
    <col min="13833" max="13834" width="0" style="1" hidden="1" customWidth="1"/>
    <col min="13835" max="13837" width="9.140625" style="1" customWidth="1"/>
    <col min="13838" max="13838" width="14.7109375" style="1" customWidth="1"/>
    <col min="13839" max="13844" width="0" style="1" hidden="1" customWidth="1"/>
    <col min="13845" max="14080" width="9.140625" style="1"/>
    <col min="14081" max="14081" width="5.28515625" style="1" customWidth="1"/>
    <col min="14082" max="14082" width="62.42578125" style="1" customWidth="1"/>
    <col min="14083" max="14083" width="10" style="1" customWidth="1"/>
    <col min="14084" max="14084" width="9.28515625" style="1" customWidth="1"/>
    <col min="14085" max="14085" width="10.42578125" style="1" customWidth="1"/>
    <col min="14086" max="14086" width="11.5703125" style="1" customWidth="1"/>
    <col min="14087" max="14087" width="10.28515625" style="1" customWidth="1"/>
    <col min="14088" max="14088" width="14.7109375" style="1" customWidth="1"/>
    <col min="14089" max="14090" width="0" style="1" hidden="1" customWidth="1"/>
    <col min="14091" max="14093" width="9.140625" style="1" customWidth="1"/>
    <col min="14094" max="14094" width="14.7109375" style="1" customWidth="1"/>
    <col min="14095" max="14100" width="0" style="1" hidden="1" customWidth="1"/>
    <col min="14101" max="14336" width="9.140625" style="1"/>
    <col min="14337" max="14337" width="5.28515625" style="1" customWidth="1"/>
    <col min="14338" max="14338" width="62.42578125" style="1" customWidth="1"/>
    <col min="14339" max="14339" width="10" style="1" customWidth="1"/>
    <col min="14340" max="14340" width="9.28515625" style="1" customWidth="1"/>
    <col min="14341" max="14341" width="10.42578125" style="1" customWidth="1"/>
    <col min="14342" max="14342" width="11.5703125" style="1" customWidth="1"/>
    <col min="14343" max="14343" width="10.28515625" style="1" customWidth="1"/>
    <col min="14344" max="14344" width="14.7109375" style="1" customWidth="1"/>
    <col min="14345" max="14346" width="0" style="1" hidden="1" customWidth="1"/>
    <col min="14347" max="14349" width="9.140625" style="1" customWidth="1"/>
    <col min="14350" max="14350" width="14.7109375" style="1" customWidth="1"/>
    <col min="14351" max="14356" width="0" style="1" hidden="1" customWidth="1"/>
    <col min="14357" max="14592" width="9.140625" style="1"/>
    <col min="14593" max="14593" width="5.28515625" style="1" customWidth="1"/>
    <col min="14594" max="14594" width="62.42578125" style="1" customWidth="1"/>
    <col min="14595" max="14595" width="10" style="1" customWidth="1"/>
    <col min="14596" max="14596" width="9.28515625" style="1" customWidth="1"/>
    <col min="14597" max="14597" width="10.42578125" style="1" customWidth="1"/>
    <col min="14598" max="14598" width="11.5703125" style="1" customWidth="1"/>
    <col min="14599" max="14599" width="10.28515625" style="1" customWidth="1"/>
    <col min="14600" max="14600" width="14.7109375" style="1" customWidth="1"/>
    <col min="14601" max="14602" width="0" style="1" hidden="1" customWidth="1"/>
    <col min="14603" max="14605" width="9.140625" style="1" customWidth="1"/>
    <col min="14606" max="14606" width="14.7109375" style="1" customWidth="1"/>
    <col min="14607" max="14612" width="0" style="1" hidden="1" customWidth="1"/>
    <col min="14613" max="14848" width="9.140625" style="1"/>
    <col min="14849" max="14849" width="5.28515625" style="1" customWidth="1"/>
    <col min="14850" max="14850" width="62.42578125" style="1" customWidth="1"/>
    <col min="14851" max="14851" width="10" style="1" customWidth="1"/>
    <col min="14852" max="14852" width="9.28515625" style="1" customWidth="1"/>
    <col min="14853" max="14853" width="10.42578125" style="1" customWidth="1"/>
    <col min="14854" max="14854" width="11.5703125" style="1" customWidth="1"/>
    <col min="14855" max="14855" width="10.28515625" style="1" customWidth="1"/>
    <col min="14856" max="14856" width="14.7109375" style="1" customWidth="1"/>
    <col min="14857" max="14858" width="0" style="1" hidden="1" customWidth="1"/>
    <col min="14859" max="14861" width="9.140625" style="1" customWidth="1"/>
    <col min="14862" max="14862" width="14.7109375" style="1" customWidth="1"/>
    <col min="14863" max="14868" width="0" style="1" hidden="1" customWidth="1"/>
    <col min="14869" max="15104" width="9.140625" style="1"/>
    <col min="15105" max="15105" width="5.28515625" style="1" customWidth="1"/>
    <col min="15106" max="15106" width="62.42578125" style="1" customWidth="1"/>
    <col min="15107" max="15107" width="10" style="1" customWidth="1"/>
    <col min="15108" max="15108" width="9.28515625" style="1" customWidth="1"/>
    <col min="15109" max="15109" width="10.42578125" style="1" customWidth="1"/>
    <col min="15110" max="15110" width="11.5703125" style="1" customWidth="1"/>
    <col min="15111" max="15111" width="10.28515625" style="1" customWidth="1"/>
    <col min="15112" max="15112" width="14.7109375" style="1" customWidth="1"/>
    <col min="15113" max="15114" width="0" style="1" hidden="1" customWidth="1"/>
    <col min="15115" max="15117" width="9.140625" style="1" customWidth="1"/>
    <col min="15118" max="15118" width="14.7109375" style="1" customWidth="1"/>
    <col min="15119" max="15124" width="0" style="1" hidden="1" customWidth="1"/>
    <col min="15125" max="15360" width="9.140625" style="1"/>
    <col min="15361" max="15361" width="5.28515625" style="1" customWidth="1"/>
    <col min="15362" max="15362" width="62.42578125" style="1" customWidth="1"/>
    <col min="15363" max="15363" width="10" style="1" customWidth="1"/>
    <col min="15364" max="15364" width="9.28515625" style="1" customWidth="1"/>
    <col min="15365" max="15365" width="10.42578125" style="1" customWidth="1"/>
    <col min="15366" max="15366" width="11.5703125" style="1" customWidth="1"/>
    <col min="15367" max="15367" width="10.28515625" style="1" customWidth="1"/>
    <col min="15368" max="15368" width="14.7109375" style="1" customWidth="1"/>
    <col min="15369" max="15370" width="0" style="1" hidden="1" customWidth="1"/>
    <col min="15371" max="15373" width="9.140625" style="1" customWidth="1"/>
    <col min="15374" max="15374" width="14.7109375" style="1" customWidth="1"/>
    <col min="15375" max="15380" width="0" style="1" hidden="1" customWidth="1"/>
    <col min="15381" max="15616" width="9.140625" style="1"/>
    <col min="15617" max="15617" width="5.28515625" style="1" customWidth="1"/>
    <col min="15618" max="15618" width="62.42578125" style="1" customWidth="1"/>
    <col min="15619" max="15619" width="10" style="1" customWidth="1"/>
    <col min="15620" max="15620" width="9.28515625" style="1" customWidth="1"/>
    <col min="15621" max="15621" width="10.42578125" style="1" customWidth="1"/>
    <col min="15622" max="15622" width="11.5703125" style="1" customWidth="1"/>
    <col min="15623" max="15623" width="10.28515625" style="1" customWidth="1"/>
    <col min="15624" max="15624" width="14.7109375" style="1" customWidth="1"/>
    <col min="15625" max="15626" width="0" style="1" hidden="1" customWidth="1"/>
    <col min="15627" max="15629" width="9.140625" style="1" customWidth="1"/>
    <col min="15630" max="15630" width="14.7109375" style="1" customWidth="1"/>
    <col min="15631" max="15636" width="0" style="1" hidden="1" customWidth="1"/>
    <col min="15637" max="15872" width="9.140625" style="1"/>
    <col min="15873" max="15873" width="5.28515625" style="1" customWidth="1"/>
    <col min="15874" max="15874" width="62.42578125" style="1" customWidth="1"/>
    <col min="15875" max="15875" width="10" style="1" customWidth="1"/>
    <col min="15876" max="15876" width="9.28515625" style="1" customWidth="1"/>
    <col min="15877" max="15877" width="10.42578125" style="1" customWidth="1"/>
    <col min="15878" max="15878" width="11.5703125" style="1" customWidth="1"/>
    <col min="15879" max="15879" width="10.28515625" style="1" customWidth="1"/>
    <col min="15880" max="15880" width="14.7109375" style="1" customWidth="1"/>
    <col min="15881" max="15882" width="0" style="1" hidden="1" customWidth="1"/>
    <col min="15883" max="15885" width="9.140625" style="1" customWidth="1"/>
    <col min="15886" max="15886" width="14.7109375" style="1" customWidth="1"/>
    <col min="15887" max="15892" width="0" style="1" hidden="1" customWidth="1"/>
    <col min="15893" max="16128" width="9.140625" style="1"/>
    <col min="16129" max="16129" width="5.28515625" style="1" customWidth="1"/>
    <col min="16130" max="16130" width="62.42578125" style="1" customWidth="1"/>
    <col min="16131" max="16131" width="10" style="1" customWidth="1"/>
    <col min="16132" max="16132" width="9.28515625" style="1" customWidth="1"/>
    <col min="16133" max="16133" width="10.42578125" style="1" customWidth="1"/>
    <col min="16134" max="16134" width="11.5703125" style="1" customWidth="1"/>
    <col min="16135" max="16135" width="10.28515625" style="1" customWidth="1"/>
    <col min="16136" max="16136" width="14.7109375" style="1" customWidth="1"/>
    <col min="16137" max="16138" width="0" style="1" hidden="1" customWidth="1"/>
    <col min="16139" max="16141" width="9.140625" style="1" customWidth="1"/>
    <col min="16142" max="16142" width="14.7109375" style="1" customWidth="1"/>
    <col min="16143" max="16148" width="0" style="1" hidden="1" customWidth="1"/>
    <col min="16149" max="16384" width="9.140625" style="1"/>
  </cols>
  <sheetData>
    <row r="1" spans="5:18" ht="15.75" x14ac:dyDescent="0.25">
      <c r="H1" s="1016" t="s">
        <v>904</v>
      </c>
    </row>
    <row r="2" spans="5:18" ht="15.75" x14ac:dyDescent="0.25">
      <c r="E2" s="261"/>
      <c r="F2" s="261"/>
      <c r="G2" s="261"/>
      <c r="H2" s="1016" t="s">
        <v>451</v>
      </c>
    </row>
    <row r="3" spans="5:18" ht="15.75" x14ac:dyDescent="0.25">
      <c r="E3" s="261"/>
      <c r="F3" s="261"/>
      <c r="G3" s="261"/>
      <c r="H3" s="1016" t="s">
        <v>450</v>
      </c>
    </row>
    <row r="4" spans="5:18" ht="15.75" x14ac:dyDescent="0.25">
      <c r="E4" s="261"/>
      <c r="F4" s="261"/>
      <c r="G4" s="261"/>
      <c r="H4" s="1016" t="s">
        <v>449</v>
      </c>
    </row>
    <row r="5" spans="5:18" ht="15.75" x14ac:dyDescent="0.2">
      <c r="E5" s="388"/>
      <c r="F5" s="388"/>
      <c r="G5" s="388"/>
      <c r="H5" s="1018" t="s">
        <v>908</v>
      </c>
    </row>
    <row r="7" spans="5:18" ht="15.75" x14ac:dyDescent="0.25">
      <c r="E7" s="254"/>
      <c r="F7" s="254"/>
      <c r="G7" s="254"/>
      <c r="H7" s="1018" t="s">
        <v>447</v>
      </c>
    </row>
    <row r="8" spans="5:18" ht="15.75" x14ac:dyDescent="0.25">
      <c r="E8" s="254"/>
      <c r="F8" s="254"/>
      <c r="G8" s="254"/>
      <c r="H8" s="384"/>
    </row>
    <row r="9" spans="5:18" ht="15.75" x14ac:dyDescent="0.25">
      <c r="E9" s="254"/>
      <c r="F9" s="254"/>
      <c r="G9" s="254"/>
      <c r="H9" s="1018" t="s">
        <v>446</v>
      </c>
    </row>
    <row r="10" spans="5:18" ht="31.9" customHeight="1" x14ac:dyDescent="0.25">
      <c r="H10" s="1016" t="s">
        <v>452</v>
      </c>
      <c r="I10" s="261"/>
      <c r="J10" s="261"/>
      <c r="K10" s="1046"/>
      <c r="L10" s="1046"/>
      <c r="M10" s="261"/>
      <c r="O10" s="261"/>
      <c r="P10" s="261"/>
      <c r="Q10" s="261"/>
      <c r="R10" s="261"/>
    </row>
    <row r="11" spans="5:18" ht="15.75" x14ac:dyDescent="0.25">
      <c r="E11" s="261"/>
      <c r="F11" s="261"/>
      <c r="G11" s="261"/>
      <c r="H11" s="1016" t="s">
        <v>451</v>
      </c>
      <c r="I11" s="261"/>
      <c r="J11" s="261"/>
      <c r="K11" s="1046"/>
      <c r="L11" s="1046"/>
      <c r="M11" s="261"/>
      <c r="P11" s="261"/>
      <c r="Q11" s="261"/>
      <c r="R11" s="261"/>
    </row>
    <row r="12" spans="5:18" ht="15.75" x14ac:dyDescent="0.25">
      <c r="E12" s="261"/>
      <c r="F12" s="261"/>
      <c r="G12" s="261"/>
      <c r="H12" s="1016" t="s">
        <v>450</v>
      </c>
      <c r="I12" s="261"/>
      <c r="J12" s="261"/>
      <c r="K12" s="1046"/>
      <c r="L12" s="1046"/>
      <c r="M12" s="261"/>
      <c r="O12" s="261"/>
      <c r="P12" s="261"/>
      <c r="Q12" s="261"/>
      <c r="R12" s="261"/>
    </row>
    <row r="13" spans="5:18" ht="15.75" x14ac:dyDescent="0.25">
      <c r="E13" s="261"/>
      <c r="F13" s="261"/>
      <c r="G13" s="261"/>
      <c r="H13" s="1016" t="s">
        <v>449</v>
      </c>
      <c r="I13" s="261"/>
      <c r="J13" s="261"/>
      <c r="K13" s="1046"/>
      <c r="L13" s="1046"/>
      <c r="M13" s="261"/>
      <c r="O13" s="261"/>
      <c r="P13" s="261"/>
      <c r="Q13" s="261"/>
      <c r="R13" s="261"/>
    </row>
    <row r="14" spans="5:18" ht="15.75" x14ac:dyDescent="0.2">
      <c r="E14" s="388"/>
      <c r="F14" s="388"/>
      <c r="G14" s="388"/>
      <c r="H14" s="1018" t="s">
        <v>870</v>
      </c>
      <c r="I14" s="388"/>
      <c r="J14" s="388"/>
      <c r="K14" s="1047"/>
      <c r="L14" s="1047"/>
      <c r="M14" s="388"/>
      <c r="O14" s="387" t="s">
        <v>618</v>
      </c>
      <c r="Q14" s="386"/>
      <c r="R14" s="386"/>
    </row>
    <row r="15" spans="5:18" ht="15.75" x14ac:dyDescent="0.25">
      <c r="I15" s="4"/>
      <c r="J15" s="4"/>
      <c r="K15" s="1048"/>
      <c r="L15" s="1048"/>
      <c r="M15" s="263"/>
      <c r="O15" s="940"/>
      <c r="P15" s="940"/>
      <c r="Q15" s="940"/>
      <c r="R15" s="940"/>
    </row>
    <row r="16" spans="5:18" ht="15.75" x14ac:dyDescent="0.25">
      <c r="E16" s="254"/>
      <c r="F16" s="254"/>
      <c r="G16" s="254"/>
      <c r="H16" s="1018" t="s">
        <v>447</v>
      </c>
      <c r="I16" s="4"/>
      <c r="J16" s="254"/>
      <c r="K16" s="1049"/>
      <c r="L16" s="1049"/>
      <c r="M16" s="941"/>
      <c r="O16" s="940"/>
      <c r="P16" s="940"/>
      <c r="Q16" s="940"/>
      <c r="R16" s="940"/>
    </row>
    <row r="17" spans="1:18" ht="15.75" x14ac:dyDescent="0.25">
      <c r="E17" s="254"/>
      <c r="F17" s="254"/>
      <c r="G17" s="254"/>
      <c r="H17" s="384"/>
      <c r="I17" s="4"/>
      <c r="J17" s="254"/>
      <c r="K17" s="1049"/>
      <c r="L17" s="1049"/>
      <c r="M17" s="384"/>
      <c r="P17" s="940"/>
      <c r="Q17" s="940"/>
    </row>
    <row r="18" spans="1:18" ht="15.75" x14ac:dyDescent="0.25">
      <c r="E18" s="254"/>
      <c r="F18" s="254"/>
      <c r="G18" s="254"/>
      <c r="H18" s="1018" t="s">
        <v>446</v>
      </c>
      <c r="I18" s="4"/>
      <c r="J18" s="254"/>
      <c r="K18" s="1049"/>
      <c r="L18" s="1049"/>
      <c r="M18" s="941"/>
      <c r="O18" s="940"/>
      <c r="P18" s="940"/>
      <c r="Q18" s="940"/>
      <c r="R18" s="940"/>
    </row>
    <row r="19" spans="1:18" ht="15.75" x14ac:dyDescent="0.25">
      <c r="H19" s="390"/>
      <c r="I19" s="391">
        <v>73707.5</v>
      </c>
      <c r="J19" s="4"/>
      <c r="K19" s="1048"/>
      <c r="L19" s="1048"/>
      <c r="M19" s="263"/>
      <c r="N19" s="390"/>
      <c r="O19" s="940"/>
      <c r="P19" s="940"/>
      <c r="Q19" s="940"/>
    </row>
    <row r="20" spans="1:18" x14ac:dyDescent="0.2">
      <c r="G20" s="392"/>
      <c r="H20" s="393"/>
      <c r="I20" s="394">
        <v>3685.4</v>
      </c>
      <c r="N20" s="393"/>
    </row>
    <row r="21" spans="1:18" ht="15.75" x14ac:dyDescent="0.2">
      <c r="B21" s="1365"/>
      <c r="C21" s="1365"/>
      <c r="D21" s="1365"/>
      <c r="E21" s="1365"/>
      <c r="F21" s="1365"/>
      <c r="G21" s="1365"/>
      <c r="H21" s="1365"/>
      <c r="I21" s="395" t="e">
        <f>I19-I20-#REF!</f>
        <v>#REF!</v>
      </c>
      <c r="N21" s="1"/>
    </row>
    <row r="22" spans="1:18" ht="15.6" customHeight="1" x14ac:dyDescent="0.2">
      <c r="A22" s="1366" t="s">
        <v>615</v>
      </c>
      <c r="B22" s="1366"/>
      <c r="C22" s="1366"/>
      <c r="D22" s="1366"/>
      <c r="E22" s="1366"/>
      <c r="F22" s="1366"/>
      <c r="G22" s="1366"/>
      <c r="H22" s="1366"/>
      <c r="I22" s="1"/>
      <c r="N22" s="1"/>
    </row>
    <row r="23" spans="1:18" ht="15.6" customHeight="1" x14ac:dyDescent="0.2">
      <c r="A23" s="1366" t="s">
        <v>614</v>
      </c>
      <c r="B23" s="1366"/>
      <c r="C23" s="1366"/>
      <c r="D23" s="1366"/>
      <c r="E23" s="1366"/>
      <c r="F23" s="1366"/>
      <c r="G23" s="1366"/>
      <c r="H23" s="1366"/>
      <c r="I23" s="1"/>
      <c r="N23" s="1"/>
    </row>
    <row r="24" spans="1:18" ht="15" customHeight="1" x14ac:dyDescent="0.2">
      <c r="A24" s="1366" t="s">
        <v>623</v>
      </c>
      <c r="B24" s="1366"/>
      <c r="C24" s="1366"/>
      <c r="D24" s="1366"/>
      <c r="E24" s="1366"/>
      <c r="F24" s="1366"/>
      <c r="G24" s="1366"/>
      <c r="H24" s="1366"/>
      <c r="I24" s="1"/>
      <c r="N24" s="1"/>
    </row>
    <row r="25" spans="1:18" ht="16.5" thickBot="1" x14ac:dyDescent="0.3">
      <c r="A25" s="375"/>
      <c r="B25" s="236"/>
      <c r="C25" s="235"/>
      <c r="D25" s="234"/>
      <c r="E25" s="234"/>
      <c r="F25" s="234"/>
      <c r="G25" s="234"/>
      <c r="H25" s="396" t="s">
        <v>853</v>
      </c>
      <c r="I25" s="374"/>
      <c r="N25" s="374"/>
    </row>
    <row r="26" spans="1:18" ht="23.25" thickBot="1" x14ac:dyDescent="0.25">
      <c r="A26" s="932" t="s">
        <v>612</v>
      </c>
      <c r="B26" s="933" t="s">
        <v>323</v>
      </c>
      <c r="C26" s="934" t="s">
        <v>611</v>
      </c>
      <c r="D26" s="296" t="s">
        <v>610</v>
      </c>
      <c r="E26" s="296" t="s">
        <v>609</v>
      </c>
      <c r="F26" s="296" t="s">
        <v>608</v>
      </c>
      <c r="G26" s="296" t="s">
        <v>607</v>
      </c>
      <c r="H26" s="935" t="s">
        <v>605</v>
      </c>
      <c r="I26" s="915" t="s">
        <v>605</v>
      </c>
      <c r="J26" s="368" t="s">
        <v>604</v>
      </c>
    </row>
    <row r="27" spans="1:18" ht="13.5" thickBot="1" x14ac:dyDescent="0.25">
      <c r="A27" s="927"/>
      <c r="B27" s="928" t="s">
        <v>619</v>
      </c>
      <c r="C27" s="929"/>
      <c r="D27" s="930"/>
      <c r="E27" s="930"/>
      <c r="F27" s="930"/>
      <c r="G27" s="930"/>
      <c r="H27" s="931">
        <f>H29</f>
        <v>104095.73299999998</v>
      </c>
      <c r="I27" s="916">
        <f>I28+I55+I335</f>
        <v>78942.399999999994</v>
      </c>
      <c r="J27" s="363">
        <f>J28+J55+J335</f>
        <v>79872.899999999994</v>
      </c>
    </row>
    <row r="28" spans="1:18" ht="23.25" hidden="1" thickBot="1" x14ac:dyDescent="0.25">
      <c r="A28" s="298">
        <v>1</v>
      </c>
      <c r="B28" s="297" t="s">
        <v>602</v>
      </c>
      <c r="C28" s="296" t="s">
        <v>431</v>
      </c>
      <c r="D28" s="296"/>
      <c r="E28" s="296"/>
      <c r="F28" s="296"/>
      <c r="G28" s="296"/>
      <c r="H28" s="292">
        <f>H30</f>
        <v>17749.2539</v>
      </c>
      <c r="I28" s="917">
        <f>I30</f>
        <v>2531.0699999999997</v>
      </c>
      <c r="J28" s="292">
        <f>J30</f>
        <v>2637.06</v>
      </c>
    </row>
    <row r="29" spans="1:18" ht="23.25" thickBot="1" x14ac:dyDescent="0.25">
      <c r="A29" s="298"/>
      <c r="B29" s="357" t="s">
        <v>585</v>
      </c>
      <c r="C29" s="296" t="s">
        <v>431</v>
      </c>
      <c r="D29" s="296"/>
      <c r="E29" s="296"/>
      <c r="F29" s="296"/>
      <c r="G29" s="296"/>
      <c r="H29" s="292">
        <f>H30+H118+H144+H193+H253+H263++H286+H301+H110</f>
        <v>104095.73299999998</v>
      </c>
      <c r="I29" s="917">
        <f>I30+I92+I119+I168+I226+I237+I259+I274+I84</f>
        <v>44063.945</v>
      </c>
      <c r="J29" s="293">
        <f>J30+J92+J119+J168+J226+J237+J259+J274+J84</f>
        <v>42129.229999999996</v>
      </c>
    </row>
    <row r="30" spans="1:18" x14ac:dyDescent="0.2">
      <c r="A30" s="361"/>
      <c r="B30" s="290" t="s">
        <v>432</v>
      </c>
      <c r="C30" s="289"/>
      <c r="D30" s="288" t="s">
        <v>457</v>
      </c>
      <c r="E30" s="288" t="s">
        <v>460</v>
      </c>
      <c r="F30" s="288"/>
      <c r="G30" s="288"/>
      <c r="H30" s="286">
        <f>H37+H57+H74+H80+H86+H92</f>
        <v>17749.2539</v>
      </c>
      <c r="I30" s="918">
        <f>I31+I37+I49</f>
        <v>2531.0699999999997</v>
      </c>
      <c r="J30" s="287">
        <f>J31+J37+J49</f>
        <v>2637.06</v>
      </c>
    </row>
    <row r="31" spans="1:18" ht="22.5" hidden="1" x14ac:dyDescent="0.2">
      <c r="A31" s="281"/>
      <c r="B31" s="282" t="s">
        <v>601</v>
      </c>
      <c r="C31" s="279"/>
      <c r="D31" s="278" t="s">
        <v>457</v>
      </c>
      <c r="E31" s="278" t="s">
        <v>489</v>
      </c>
      <c r="F31" s="278"/>
      <c r="G31" s="278"/>
      <c r="H31" s="354"/>
      <c r="I31" s="919">
        <f t="shared" ref="I31:J35" si="0">I32</f>
        <v>0</v>
      </c>
      <c r="J31" s="355">
        <f t="shared" si="0"/>
        <v>0</v>
      </c>
    </row>
    <row r="32" spans="1:18" ht="22.5" hidden="1" x14ac:dyDescent="0.2">
      <c r="A32" s="273"/>
      <c r="B32" s="285" t="s">
        <v>600</v>
      </c>
      <c r="C32" s="272"/>
      <c r="D32" s="271" t="s">
        <v>457</v>
      </c>
      <c r="E32" s="271" t="s">
        <v>489</v>
      </c>
      <c r="F32" s="271" t="s">
        <v>157</v>
      </c>
      <c r="G32" s="271"/>
      <c r="H32" s="352"/>
      <c r="I32" s="920">
        <f t="shared" si="0"/>
        <v>0</v>
      </c>
      <c r="J32" s="353">
        <f t="shared" si="0"/>
        <v>0</v>
      </c>
    </row>
    <row r="33" spans="1:12" ht="22.5" hidden="1" x14ac:dyDescent="0.2">
      <c r="A33" s="281"/>
      <c r="B33" s="285" t="s">
        <v>597</v>
      </c>
      <c r="C33" s="272"/>
      <c r="D33" s="271" t="s">
        <v>457</v>
      </c>
      <c r="E33" s="271" t="s">
        <v>489</v>
      </c>
      <c r="F33" s="271" t="s">
        <v>599</v>
      </c>
      <c r="G33" s="271"/>
      <c r="H33" s="352"/>
      <c r="I33" s="920">
        <f t="shared" si="0"/>
        <v>0</v>
      </c>
      <c r="J33" s="353">
        <f t="shared" si="0"/>
        <v>0</v>
      </c>
    </row>
    <row r="34" spans="1:12" hidden="1" x14ac:dyDescent="0.2">
      <c r="A34" s="281"/>
      <c r="B34" s="285" t="s">
        <v>583</v>
      </c>
      <c r="C34" s="272"/>
      <c r="D34" s="271" t="s">
        <v>596</v>
      </c>
      <c r="E34" s="271" t="s">
        <v>595</v>
      </c>
      <c r="F34" s="271" t="s">
        <v>598</v>
      </c>
      <c r="G34" s="271"/>
      <c r="H34" s="352"/>
      <c r="I34" s="920">
        <f t="shared" si="0"/>
        <v>0</v>
      </c>
      <c r="J34" s="353">
        <f t="shared" si="0"/>
        <v>0</v>
      </c>
    </row>
    <row r="35" spans="1:12" ht="22.5" hidden="1" x14ac:dyDescent="0.2">
      <c r="A35" s="281"/>
      <c r="B35" s="285" t="s">
        <v>597</v>
      </c>
      <c r="C35" s="272"/>
      <c r="D35" s="271" t="s">
        <v>596</v>
      </c>
      <c r="E35" s="271" t="s">
        <v>595</v>
      </c>
      <c r="F35" s="271" t="s">
        <v>594</v>
      </c>
      <c r="G35" s="271"/>
      <c r="H35" s="352"/>
      <c r="I35" s="920">
        <f t="shared" si="0"/>
        <v>0</v>
      </c>
      <c r="J35" s="353">
        <f t="shared" si="0"/>
        <v>0</v>
      </c>
    </row>
    <row r="36" spans="1:12" ht="22.5" hidden="1" x14ac:dyDescent="0.2">
      <c r="A36" s="281"/>
      <c r="B36" s="284" t="s">
        <v>572</v>
      </c>
      <c r="C36" s="283"/>
      <c r="D36" s="271" t="s">
        <v>457</v>
      </c>
      <c r="E36" s="271" t="s">
        <v>489</v>
      </c>
      <c r="F36" s="271" t="s">
        <v>594</v>
      </c>
      <c r="G36" s="271" t="s">
        <v>5</v>
      </c>
      <c r="H36" s="352"/>
      <c r="I36" s="920"/>
      <c r="J36" s="353"/>
    </row>
    <row r="37" spans="1:12" ht="33.75" x14ac:dyDescent="0.2">
      <c r="A37" s="281"/>
      <c r="B37" s="282" t="s">
        <v>593</v>
      </c>
      <c r="C37" s="279"/>
      <c r="D37" s="278" t="s">
        <v>457</v>
      </c>
      <c r="E37" s="278" t="s">
        <v>496</v>
      </c>
      <c r="F37" s="278"/>
      <c r="G37" s="278"/>
      <c r="H37" s="354">
        <f>H38</f>
        <v>2592.5680000000002</v>
      </c>
      <c r="I37" s="919">
        <f>I38</f>
        <v>2531.0699999999997</v>
      </c>
      <c r="J37" s="355">
        <f>J38</f>
        <v>2637.06</v>
      </c>
    </row>
    <row r="38" spans="1:12" ht="33.75" x14ac:dyDescent="0.2">
      <c r="A38" s="273"/>
      <c r="B38" s="285" t="s">
        <v>589</v>
      </c>
      <c r="C38" s="272"/>
      <c r="D38" s="271" t="s">
        <v>457</v>
      </c>
      <c r="E38" s="271" t="s">
        <v>496</v>
      </c>
      <c r="F38" s="271" t="s">
        <v>157</v>
      </c>
      <c r="G38" s="271"/>
      <c r="H38" s="352">
        <f>H39+H45</f>
        <v>2592.5680000000002</v>
      </c>
      <c r="I38" s="920">
        <f>I39+I45</f>
        <v>2531.0699999999997</v>
      </c>
      <c r="J38" s="353">
        <f>J39+J45</f>
        <v>2637.06</v>
      </c>
    </row>
    <row r="39" spans="1:12" ht="33.75" x14ac:dyDescent="0.2">
      <c r="A39" s="281"/>
      <c r="B39" s="285" t="s">
        <v>592</v>
      </c>
      <c r="C39" s="272"/>
      <c r="D39" s="271" t="s">
        <v>457</v>
      </c>
      <c r="E39" s="271" t="s">
        <v>496</v>
      </c>
      <c r="F39" s="271" t="s">
        <v>155</v>
      </c>
      <c r="G39" s="271"/>
      <c r="H39" s="352">
        <f t="shared" ref="H39:J40" si="1">H40</f>
        <v>2014.7370000000001</v>
      </c>
      <c r="I39" s="920">
        <f t="shared" si="1"/>
        <v>1871.5079999999998</v>
      </c>
      <c r="J39" s="353">
        <f t="shared" si="1"/>
        <v>1911.5409999999999</v>
      </c>
    </row>
    <row r="40" spans="1:12" x14ac:dyDescent="0.2">
      <c r="A40" s="281"/>
      <c r="B40" s="285" t="s">
        <v>583</v>
      </c>
      <c r="C40" s="272"/>
      <c r="D40" s="271" t="s">
        <v>457</v>
      </c>
      <c r="E40" s="271" t="s">
        <v>496</v>
      </c>
      <c r="F40" s="271" t="s">
        <v>154</v>
      </c>
      <c r="G40" s="271"/>
      <c r="H40" s="352">
        <f t="shared" si="1"/>
        <v>2014.7370000000001</v>
      </c>
      <c r="I40" s="920">
        <f t="shared" si="1"/>
        <v>1871.5079999999998</v>
      </c>
      <c r="J40" s="353">
        <f t="shared" si="1"/>
        <v>1911.5409999999999</v>
      </c>
    </row>
    <row r="41" spans="1:12" x14ac:dyDescent="0.2">
      <c r="A41" s="281"/>
      <c r="B41" s="285" t="s">
        <v>153</v>
      </c>
      <c r="C41" s="272"/>
      <c r="D41" s="271" t="s">
        <v>457</v>
      </c>
      <c r="E41" s="271" t="s">
        <v>496</v>
      </c>
      <c r="F41" s="271" t="s">
        <v>152</v>
      </c>
      <c r="G41" s="271"/>
      <c r="H41" s="352">
        <f>H42+H43+H44</f>
        <v>2014.7370000000001</v>
      </c>
      <c r="I41" s="920">
        <f>I42+I43</f>
        <v>1871.5079999999998</v>
      </c>
      <c r="J41" s="353">
        <f>J42+J43</f>
        <v>1911.5409999999999</v>
      </c>
    </row>
    <row r="42" spans="1:12" ht="22.5" x14ac:dyDescent="0.2">
      <c r="A42" s="281"/>
      <c r="B42" s="284" t="s">
        <v>572</v>
      </c>
      <c r="C42" s="283"/>
      <c r="D42" s="271" t="s">
        <v>457</v>
      </c>
      <c r="E42" s="271" t="s">
        <v>496</v>
      </c>
      <c r="F42" s="271" t="s">
        <v>152</v>
      </c>
      <c r="G42" s="271" t="s">
        <v>5</v>
      </c>
      <c r="H42" s="352">
        <v>772.57600000000002</v>
      </c>
      <c r="I42" s="920">
        <v>672.428</v>
      </c>
      <c r="J42" s="352">
        <v>739.67200000000003</v>
      </c>
    </row>
    <row r="43" spans="1:12" ht="22.5" x14ac:dyDescent="0.2">
      <c r="A43" s="281"/>
      <c r="B43" s="284" t="s">
        <v>455</v>
      </c>
      <c r="C43" s="283"/>
      <c r="D43" s="271" t="s">
        <v>457</v>
      </c>
      <c r="E43" s="271" t="s">
        <v>496</v>
      </c>
      <c r="F43" s="271" t="s">
        <v>152</v>
      </c>
      <c r="G43" s="271" t="s">
        <v>1</v>
      </c>
      <c r="H43" s="352">
        <f>12.5+5+6+1148.586+38+32.075-2</f>
        <v>1240.1610000000001</v>
      </c>
      <c r="I43" s="920">
        <v>1199.08</v>
      </c>
      <c r="J43" s="352">
        <v>1171.8689999999999</v>
      </c>
      <c r="L43" s="1053">
        <v>2000</v>
      </c>
    </row>
    <row r="44" spans="1:12" x14ac:dyDescent="0.2">
      <c r="A44" s="281"/>
      <c r="B44" s="1043" t="s">
        <v>880</v>
      </c>
      <c r="C44" s="283"/>
      <c r="D44" s="271" t="s">
        <v>457</v>
      </c>
      <c r="E44" s="271" t="s">
        <v>496</v>
      </c>
      <c r="F44" s="271" t="s">
        <v>152</v>
      </c>
      <c r="G44" s="271" t="s">
        <v>91</v>
      </c>
      <c r="H44" s="352">
        <v>2</v>
      </c>
      <c r="I44" s="920"/>
      <c r="J44" s="1042"/>
      <c r="K44" s="1050">
        <v>2000</v>
      </c>
    </row>
    <row r="45" spans="1:12" ht="33.75" x14ac:dyDescent="0.2">
      <c r="A45" s="273"/>
      <c r="B45" s="342" t="s">
        <v>591</v>
      </c>
      <c r="C45" s="340"/>
      <c r="D45" s="271" t="s">
        <v>457</v>
      </c>
      <c r="E45" s="271" t="s">
        <v>496</v>
      </c>
      <c r="F45" s="271" t="s">
        <v>117</v>
      </c>
      <c r="G45" s="271"/>
      <c r="H45" s="352">
        <f t="shared" ref="H45:J47" si="2">H46</f>
        <v>577.83100000000002</v>
      </c>
      <c r="I45" s="920">
        <f t="shared" si="2"/>
        <v>659.56200000000001</v>
      </c>
      <c r="J45" s="353">
        <f t="shared" si="2"/>
        <v>725.51900000000001</v>
      </c>
    </row>
    <row r="46" spans="1:12" x14ac:dyDescent="0.2">
      <c r="A46" s="273"/>
      <c r="B46" s="342" t="s">
        <v>583</v>
      </c>
      <c r="C46" s="340"/>
      <c r="D46" s="271" t="s">
        <v>457</v>
      </c>
      <c r="E46" s="271" t="s">
        <v>496</v>
      </c>
      <c r="F46" s="271" t="s">
        <v>116</v>
      </c>
      <c r="G46" s="271"/>
      <c r="H46" s="352">
        <f t="shared" si="2"/>
        <v>577.83100000000002</v>
      </c>
      <c r="I46" s="920">
        <f t="shared" si="2"/>
        <v>659.56200000000001</v>
      </c>
      <c r="J46" s="353">
        <f t="shared" si="2"/>
        <v>725.51900000000001</v>
      </c>
    </row>
    <row r="47" spans="1:12" ht="33.75" x14ac:dyDescent="0.2">
      <c r="A47" s="273"/>
      <c r="B47" s="342" t="s">
        <v>590</v>
      </c>
      <c r="C47" s="340"/>
      <c r="D47" s="271" t="s">
        <v>457</v>
      </c>
      <c r="E47" s="271" t="s">
        <v>496</v>
      </c>
      <c r="F47" s="271" t="s">
        <v>113</v>
      </c>
      <c r="G47" s="271"/>
      <c r="H47" s="352">
        <f t="shared" si="2"/>
        <v>577.83100000000002</v>
      </c>
      <c r="I47" s="920">
        <f t="shared" si="2"/>
        <v>659.56200000000001</v>
      </c>
      <c r="J47" s="353">
        <f t="shared" si="2"/>
        <v>725.51900000000001</v>
      </c>
    </row>
    <row r="48" spans="1:12" ht="22.5" x14ac:dyDescent="0.2">
      <c r="A48" s="281"/>
      <c r="B48" s="284" t="s">
        <v>572</v>
      </c>
      <c r="C48" s="283"/>
      <c r="D48" s="271" t="s">
        <v>457</v>
      </c>
      <c r="E48" s="271" t="s">
        <v>496</v>
      </c>
      <c r="F48" s="271" t="s">
        <v>113</v>
      </c>
      <c r="G48" s="271" t="s">
        <v>5</v>
      </c>
      <c r="H48" s="352">
        <v>577.83100000000002</v>
      </c>
      <c r="I48" s="920">
        <v>659.56200000000001</v>
      </c>
      <c r="J48" s="352">
        <v>725.51900000000001</v>
      </c>
    </row>
    <row r="49" spans="1:10" ht="22.5" hidden="1" x14ac:dyDescent="0.2">
      <c r="A49" s="281"/>
      <c r="B49" s="342" t="s">
        <v>122</v>
      </c>
      <c r="C49" s="356"/>
      <c r="D49" s="278" t="s">
        <v>457</v>
      </c>
      <c r="E49" s="278" t="s">
        <v>586</v>
      </c>
      <c r="F49" s="278"/>
      <c r="G49" s="278"/>
      <c r="H49" s="354">
        <f t="shared" ref="H49:J53" si="3">H50</f>
        <v>0</v>
      </c>
      <c r="I49" s="919">
        <f t="shared" si="3"/>
        <v>0</v>
      </c>
      <c r="J49" s="354">
        <f t="shared" si="3"/>
        <v>0</v>
      </c>
    </row>
    <row r="50" spans="1:10" ht="33.75" hidden="1" x14ac:dyDescent="0.2">
      <c r="A50" s="273"/>
      <c r="B50" s="285" t="s">
        <v>589</v>
      </c>
      <c r="C50" s="272"/>
      <c r="D50" s="271" t="s">
        <v>457</v>
      </c>
      <c r="E50" s="271" t="s">
        <v>586</v>
      </c>
      <c r="F50" s="271" t="s">
        <v>157</v>
      </c>
      <c r="G50" s="271"/>
      <c r="H50" s="352">
        <f t="shared" si="3"/>
        <v>0</v>
      </c>
      <c r="I50" s="920">
        <f t="shared" si="3"/>
        <v>0</v>
      </c>
      <c r="J50" s="352">
        <f t="shared" si="3"/>
        <v>0</v>
      </c>
    </row>
    <row r="51" spans="1:10" ht="22.5" hidden="1" x14ac:dyDescent="0.2">
      <c r="A51" s="281"/>
      <c r="B51" s="285" t="s">
        <v>588</v>
      </c>
      <c r="C51" s="272"/>
      <c r="D51" s="271" t="s">
        <v>457</v>
      </c>
      <c r="E51" s="271" t="s">
        <v>586</v>
      </c>
      <c r="F51" s="271" t="s">
        <v>155</v>
      </c>
      <c r="G51" s="271"/>
      <c r="H51" s="352">
        <f t="shared" si="3"/>
        <v>0</v>
      </c>
      <c r="I51" s="920">
        <f t="shared" si="3"/>
        <v>0</v>
      </c>
      <c r="J51" s="352">
        <f t="shared" si="3"/>
        <v>0</v>
      </c>
    </row>
    <row r="52" spans="1:10" hidden="1" x14ac:dyDescent="0.2">
      <c r="A52" s="281"/>
      <c r="B52" s="285" t="s">
        <v>583</v>
      </c>
      <c r="C52" s="272"/>
      <c r="D52" s="271" t="s">
        <v>457</v>
      </c>
      <c r="E52" s="271" t="s">
        <v>586</v>
      </c>
      <c r="F52" s="271" t="s">
        <v>154</v>
      </c>
      <c r="G52" s="271"/>
      <c r="H52" s="352">
        <f t="shared" si="3"/>
        <v>0</v>
      </c>
      <c r="I52" s="920">
        <f t="shared" si="3"/>
        <v>0</v>
      </c>
      <c r="J52" s="352">
        <f t="shared" si="3"/>
        <v>0</v>
      </c>
    </row>
    <row r="53" spans="1:10" ht="33.75" hidden="1" x14ac:dyDescent="0.2">
      <c r="A53" s="281"/>
      <c r="B53" s="342" t="s">
        <v>587</v>
      </c>
      <c r="C53" s="340"/>
      <c r="D53" s="271" t="s">
        <v>457</v>
      </c>
      <c r="E53" s="271" t="s">
        <v>586</v>
      </c>
      <c r="F53" s="271" t="s">
        <v>129</v>
      </c>
      <c r="G53" s="271"/>
      <c r="H53" s="352">
        <f t="shared" si="3"/>
        <v>0</v>
      </c>
      <c r="I53" s="920">
        <f t="shared" si="3"/>
        <v>0</v>
      </c>
      <c r="J53" s="352">
        <f t="shared" si="3"/>
        <v>0</v>
      </c>
    </row>
    <row r="54" spans="1:10" hidden="1" x14ac:dyDescent="0.2">
      <c r="A54" s="360"/>
      <c r="B54" s="284" t="s">
        <v>576</v>
      </c>
      <c r="C54" s="302"/>
      <c r="D54" s="301" t="s">
        <v>457</v>
      </c>
      <c r="E54" s="301" t="s">
        <v>586</v>
      </c>
      <c r="F54" s="301" t="s">
        <v>129</v>
      </c>
      <c r="G54" s="301" t="s">
        <v>120</v>
      </c>
      <c r="H54" s="358"/>
      <c r="I54" s="921"/>
      <c r="J54" s="358"/>
    </row>
    <row r="55" spans="1:10" ht="23.25" hidden="1" thickBot="1" x14ac:dyDescent="0.25">
      <c r="A55" s="298">
        <v>2</v>
      </c>
      <c r="B55" s="826" t="s">
        <v>585</v>
      </c>
      <c r="C55" s="296" t="s">
        <v>431</v>
      </c>
      <c r="D55" s="296"/>
      <c r="E55" s="296"/>
      <c r="F55" s="296"/>
      <c r="G55" s="296"/>
      <c r="H55" s="292">
        <f>H56+H118+H144+H193+H253+H264+H286+H301+H110</f>
        <v>99653.212999999989</v>
      </c>
      <c r="I55" s="917">
        <f>I56+I118+I144+I193+I253+I264+I286+I301+I110</f>
        <v>68198.73</v>
      </c>
      <c r="J55" s="293">
        <f>J56+J118+J144+J193+J253+J264+J286+J301+J110</f>
        <v>68972.84</v>
      </c>
    </row>
    <row r="56" spans="1:10" hidden="1" x14ac:dyDescent="0.2">
      <c r="A56" s="291"/>
      <c r="B56" s="290" t="s">
        <v>432</v>
      </c>
      <c r="C56" s="289"/>
      <c r="D56" s="288" t="s">
        <v>457</v>
      </c>
      <c r="E56" s="288" t="s">
        <v>460</v>
      </c>
      <c r="F56" s="288"/>
      <c r="G56" s="288"/>
      <c r="H56" s="286">
        <f>H57+H86+H92+H80</f>
        <v>14957.1939</v>
      </c>
      <c r="I56" s="918">
        <f>I57+I86+I92</f>
        <v>18535.740000000002</v>
      </c>
      <c r="J56" s="287">
        <f>J57+J86+J92</f>
        <v>19711.260000000002</v>
      </c>
    </row>
    <row r="57" spans="1:10" ht="33.75" x14ac:dyDescent="0.2">
      <c r="A57" s="281"/>
      <c r="B57" s="828" t="s">
        <v>105</v>
      </c>
      <c r="C57" s="356"/>
      <c r="D57" s="278" t="s">
        <v>457</v>
      </c>
      <c r="E57" s="278" t="s">
        <v>453</v>
      </c>
      <c r="F57" s="278"/>
      <c r="G57" s="278"/>
      <c r="H57" s="354">
        <f>H58</f>
        <v>13324.116</v>
      </c>
      <c r="I57" s="919">
        <f>I58</f>
        <v>15223.140000000001</v>
      </c>
      <c r="J57" s="355">
        <f>J58</f>
        <v>16197.52</v>
      </c>
    </row>
    <row r="58" spans="1:10" ht="33.75" x14ac:dyDescent="0.2">
      <c r="A58" s="273"/>
      <c r="B58" s="285" t="s">
        <v>584</v>
      </c>
      <c r="C58" s="272"/>
      <c r="D58" s="271" t="s">
        <v>457</v>
      </c>
      <c r="E58" s="271" t="s">
        <v>453</v>
      </c>
      <c r="F58" s="271" t="s">
        <v>157</v>
      </c>
      <c r="G58" s="271"/>
      <c r="H58" s="352">
        <f>H59+H70</f>
        <v>13324.116</v>
      </c>
      <c r="I58" s="920">
        <f>I59+I70</f>
        <v>15223.140000000001</v>
      </c>
      <c r="J58" s="353">
        <f>J59+J70</f>
        <v>16197.52</v>
      </c>
    </row>
    <row r="59" spans="1:10" ht="33.75" x14ac:dyDescent="0.2">
      <c r="A59" s="281"/>
      <c r="B59" s="274" t="s">
        <v>156</v>
      </c>
      <c r="C59" s="272"/>
      <c r="D59" s="271" t="s">
        <v>457</v>
      </c>
      <c r="E59" s="271" t="s">
        <v>453</v>
      </c>
      <c r="F59" s="271" t="s">
        <v>155</v>
      </c>
      <c r="G59" s="271"/>
      <c r="H59" s="352">
        <f>H60</f>
        <v>11873.153</v>
      </c>
      <c r="I59" s="920">
        <f>I60</f>
        <v>13595.477000000001</v>
      </c>
      <c r="J59" s="353">
        <f>J60</f>
        <v>14414.787</v>
      </c>
    </row>
    <row r="60" spans="1:10" x14ac:dyDescent="0.2">
      <c r="A60" s="281"/>
      <c r="B60" s="285" t="s">
        <v>583</v>
      </c>
      <c r="C60" s="272"/>
      <c r="D60" s="271" t="s">
        <v>457</v>
      </c>
      <c r="E60" s="271" t="s">
        <v>453</v>
      </c>
      <c r="F60" s="271" t="s">
        <v>154</v>
      </c>
      <c r="G60" s="271"/>
      <c r="H60" s="352">
        <f>H61+H64+H66+H68</f>
        <v>11873.153</v>
      </c>
      <c r="I60" s="920">
        <f>I61+I64+I66+I68</f>
        <v>13595.477000000001</v>
      </c>
      <c r="J60" s="353">
        <f>J61+J64+J66+J68</f>
        <v>14414.787</v>
      </c>
    </row>
    <row r="61" spans="1:10" x14ac:dyDescent="0.2">
      <c r="A61" s="281"/>
      <c r="B61" s="337" t="s">
        <v>153</v>
      </c>
      <c r="C61" s="340"/>
      <c r="D61" s="271" t="s">
        <v>457</v>
      </c>
      <c r="E61" s="271" t="s">
        <v>453</v>
      </c>
      <c r="F61" s="271" t="s">
        <v>152</v>
      </c>
      <c r="G61" s="271"/>
      <c r="H61" s="352">
        <f>H62+H63</f>
        <v>11294.903</v>
      </c>
      <c r="I61" s="920">
        <f>I62+I63</f>
        <v>13595.477000000001</v>
      </c>
      <c r="J61" s="353">
        <f>J62+J63</f>
        <v>14414.787</v>
      </c>
    </row>
    <row r="62" spans="1:10" ht="22.5" x14ac:dyDescent="0.2">
      <c r="A62" s="281"/>
      <c r="B62" s="284" t="s">
        <v>572</v>
      </c>
      <c r="C62" s="283"/>
      <c r="D62" s="271" t="s">
        <v>457</v>
      </c>
      <c r="E62" s="271" t="s">
        <v>453</v>
      </c>
      <c r="F62" s="271" t="s">
        <v>152</v>
      </c>
      <c r="G62" s="271" t="s">
        <v>5</v>
      </c>
      <c r="H62" s="352">
        <f>5959.763+0.2+1801.057</f>
        <v>7761.0199999999995</v>
      </c>
      <c r="I62" s="920">
        <v>8998.8070000000007</v>
      </c>
      <c r="J62" s="352">
        <v>9997.6880000000001</v>
      </c>
    </row>
    <row r="63" spans="1:10" ht="22.5" x14ac:dyDescent="0.2">
      <c r="A63" s="281"/>
      <c r="B63" s="284" t="s">
        <v>455</v>
      </c>
      <c r="C63" s="283"/>
      <c r="D63" s="271" t="s">
        <v>457</v>
      </c>
      <c r="E63" s="271" t="s">
        <v>453</v>
      </c>
      <c r="F63" s="271" t="s">
        <v>152</v>
      </c>
      <c r="G63" s="271" t="s">
        <v>1</v>
      </c>
      <c r="H63" s="352">
        <f>204.5+50+407.55+534.14+1134.477+5+839.016+359.2</f>
        <v>3533.8830000000003</v>
      </c>
      <c r="I63" s="920">
        <v>4596.67</v>
      </c>
      <c r="J63" s="352">
        <v>4417.0990000000002</v>
      </c>
    </row>
    <row r="64" spans="1:10" ht="33.75" x14ac:dyDescent="0.2">
      <c r="A64" s="281"/>
      <c r="B64" s="346" t="s">
        <v>151</v>
      </c>
      <c r="C64" s="340"/>
      <c r="D64" s="271" t="s">
        <v>457</v>
      </c>
      <c r="E64" s="271" t="s">
        <v>453</v>
      </c>
      <c r="F64" s="271" t="s">
        <v>625</v>
      </c>
      <c r="G64" s="271"/>
      <c r="H64" s="269">
        <f>H65</f>
        <v>43.95</v>
      </c>
      <c r="I64" s="542">
        <f>I65</f>
        <v>0</v>
      </c>
      <c r="J64" s="269">
        <f>J65</f>
        <v>0</v>
      </c>
    </row>
    <row r="65" spans="1:14" x14ac:dyDescent="0.2">
      <c r="A65" s="281"/>
      <c r="B65" s="284" t="s">
        <v>576</v>
      </c>
      <c r="C65" s="283"/>
      <c r="D65" s="271" t="s">
        <v>457</v>
      </c>
      <c r="E65" s="271" t="s">
        <v>453</v>
      </c>
      <c r="F65" s="271" t="s">
        <v>625</v>
      </c>
      <c r="G65" s="271" t="s">
        <v>120</v>
      </c>
      <c r="H65" s="269">
        <v>43.95</v>
      </c>
      <c r="I65" s="542"/>
      <c r="J65" s="269"/>
    </row>
    <row r="66" spans="1:14" ht="33.75" x14ac:dyDescent="0.2">
      <c r="A66" s="281"/>
      <c r="B66" s="351" t="s">
        <v>149</v>
      </c>
      <c r="C66" s="340"/>
      <c r="D66" s="271" t="s">
        <v>457</v>
      </c>
      <c r="E66" s="271" t="s">
        <v>453</v>
      </c>
      <c r="F66" s="271" t="s">
        <v>148</v>
      </c>
      <c r="G66" s="271"/>
      <c r="H66" s="269">
        <f>H67</f>
        <v>321.3</v>
      </c>
      <c r="I66" s="542">
        <f>I67</f>
        <v>0</v>
      </c>
      <c r="J66" s="269">
        <f>J67</f>
        <v>0</v>
      </c>
    </row>
    <row r="67" spans="1:14" x14ac:dyDescent="0.2">
      <c r="A67" s="281"/>
      <c r="B67" s="284" t="s">
        <v>576</v>
      </c>
      <c r="C67" s="283"/>
      <c r="D67" s="271" t="s">
        <v>457</v>
      </c>
      <c r="E67" s="271" t="s">
        <v>453</v>
      </c>
      <c r="F67" s="271" t="s">
        <v>148</v>
      </c>
      <c r="G67" s="271" t="s">
        <v>120</v>
      </c>
      <c r="H67" s="269">
        <v>321.3</v>
      </c>
      <c r="I67" s="542"/>
      <c r="J67" s="269"/>
    </row>
    <row r="68" spans="1:14" ht="45" x14ac:dyDescent="0.2">
      <c r="A68" s="281"/>
      <c r="B68" s="350" t="s">
        <v>145</v>
      </c>
      <c r="C68" s="283"/>
      <c r="D68" s="271" t="s">
        <v>457</v>
      </c>
      <c r="E68" s="271" t="s">
        <v>453</v>
      </c>
      <c r="F68" s="271" t="s">
        <v>144</v>
      </c>
      <c r="G68" s="271"/>
      <c r="H68" s="269">
        <f>H69</f>
        <v>213</v>
      </c>
      <c r="I68" s="542">
        <f>I69</f>
        <v>0</v>
      </c>
      <c r="J68" s="269">
        <f>J69</f>
        <v>0</v>
      </c>
    </row>
    <row r="69" spans="1:14" x14ac:dyDescent="0.2">
      <c r="A69" s="281"/>
      <c r="B69" s="284" t="s">
        <v>576</v>
      </c>
      <c r="C69" s="283"/>
      <c r="D69" s="271" t="s">
        <v>457</v>
      </c>
      <c r="E69" s="271" t="s">
        <v>453</v>
      </c>
      <c r="F69" s="271" t="s">
        <v>144</v>
      </c>
      <c r="G69" s="271" t="s">
        <v>120</v>
      </c>
      <c r="H69" s="269">
        <v>213</v>
      </c>
      <c r="I69" s="542"/>
      <c r="J69" s="269"/>
    </row>
    <row r="70" spans="1:14" ht="45" x14ac:dyDescent="0.2">
      <c r="A70" s="281"/>
      <c r="B70" s="306" t="s">
        <v>111</v>
      </c>
      <c r="C70" s="283"/>
      <c r="D70" s="271" t="s">
        <v>457</v>
      </c>
      <c r="E70" s="271" t="s">
        <v>453</v>
      </c>
      <c r="F70" s="397" t="s">
        <v>110</v>
      </c>
      <c r="G70" s="271"/>
      <c r="H70" s="269">
        <f>H71</f>
        <v>1450.963</v>
      </c>
      <c r="I70" s="542">
        <f t="shared" ref="I70:J72" si="4">I71</f>
        <v>1627.663</v>
      </c>
      <c r="J70" s="269">
        <f t="shared" si="4"/>
        <v>1782.7329999999999</v>
      </c>
    </row>
    <row r="71" spans="1:14" x14ac:dyDescent="0.2">
      <c r="A71" s="281"/>
      <c r="B71" s="274" t="s">
        <v>109</v>
      </c>
      <c r="C71" s="283"/>
      <c r="D71" s="271" t="s">
        <v>457</v>
      </c>
      <c r="E71" s="271" t="s">
        <v>453</v>
      </c>
      <c r="F71" s="397" t="s">
        <v>108</v>
      </c>
      <c r="G71" s="271"/>
      <c r="H71" s="269">
        <f>H72</f>
        <v>1450.963</v>
      </c>
      <c r="I71" s="542">
        <f t="shared" si="4"/>
        <v>1627.663</v>
      </c>
      <c r="J71" s="269">
        <f t="shared" si="4"/>
        <v>1782.7329999999999</v>
      </c>
    </row>
    <row r="72" spans="1:14" ht="22.5" x14ac:dyDescent="0.2">
      <c r="A72" s="281"/>
      <c r="B72" s="310" t="s">
        <v>107</v>
      </c>
      <c r="C72" s="283"/>
      <c r="D72" s="271" t="s">
        <v>457</v>
      </c>
      <c r="E72" s="271" t="s">
        <v>453</v>
      </c>
      <c r="F72" s="397" t="s">
        <v>104</v>
      </c>
      <c r="G72" s="271"/>
      <c r="H72" s="269">
        <f>H73</f>
        <v>1450.963</v>
      </c>
      <c r="I72" s="542">
        <f t="shared" si="4"/>
        <v>1627.663</v>
      </c>
      <c r="J72" s="269">
        <f t="shared" si="4"/>
        <v>1782.7329999999999</v>
      </c>
    </row>
    <row r="73" spans="1:14" ht="22.5" x14ac:dyDescent="0.2">
      <c r="A73" s="281"/>
      <c r="B73" s="284" t="s">
        <v>572</v>
      </c>
      <c r="C73" s="283"/>
      <c r="D73" s="271" t="s">
        <v>457</v>
      </c>
      <c r="E73" s="271" t="s">
        <v>453</v>
      </c>
      <c r="F73" s="397" t="s">
        <v>104</v>
      </c>
      <c r="G73" s="271" t="s">
        <v>5</v>
      </c>
      <c r="H73" s="269">
        <f>1115.339+335.624</f>
        <v>1450.963</v>
      </c>
      <c r="I73" s="542">
        <v>1627.663</v>
      </c>
      <c r="J73" s="269">
        <v>1782.7329999999999</v>
      </c>
    </row>
    <row r="74" spans="1:14" s="832" customFormat="1" ht="22.5" x14ac:dyDescent="0.2">
      <c r="A74" s="281"/>
      <c r="B74" s="829" t="s">
        <v>122</v>
      </c>
      <c r="C74" s="830"/>
      <c r="D74" s="278" t="s">
        <v>457</v>
      </c>
      <c r="E74" s="278" t="s">
        <v>586</v>
      </c>
      <c r="F74" s="831"/>
      <c r="G74" s="278"/>
      <c r="H74" s="276">
        <v>199.49199999999999</v>
      </c>
      <c r="I74" s="910"/>
      <c r="J74" s="276"/>
      <c r="K74" s="1051"/>
      <c r="L74" s="1051"/>
      <c r="N74" s="833"/>
    </row>
    <row r="75" spans="1:14" ht="33.75" x14ac:dyDescent="0.2">
      <c r="A75" s="281"/>
      <c r="B75" s="780" t="s">
        <v>589</v>
      </c>
      <c r="C75" s="283"/>
      <c r="D75" s="271" t="s">
        <v>457</v>
      </c>
      <c r="E75" s="271" t="s">
        <v>586</v>
      </c>
      <c r="F75" s="397" t="s">
        <v>157</v>
      </c>
      <c r="G75" s="271"/>
      <c r="H75" s="269">
        <v>199.49199999999999</v>
      </c>
      <c r="I75" s="542"/>
      <c r="J75" s="269"/>
    </row>
    <row r="76" spans="1:14" ht="22.5" x14ac:dyDescent="0.2">
      <c r="A76" s="281"/>
      <c r="B76" s="780" t="s">
        <v>588</v>
      </c>
      <c r="C76" s="283"/>
      <c r="D76" s="271" t="s">
        <v>457</v>
      </c>
      <c r="E76" s="271" t="s">
        <v>586</v>
      </c>
      <c r="F76" s="397" t="s">
        <v>155</v>
      </c>
      <c r="G76" s="271"/>
      <c r="H76" s="269">
        <v>199.49199999999999</v>
      </c>
      <c r="I76" s="542"/>
      <c r="J76" s="269"/>
    </row>
    <row r="77" spans="1:14" x14ac:dyDescent="0.2">
      <c r="A77" s="281"/>
      <c r="B77" s="780" t="s">
        <v>583</v>
      </c>
      <c r="C77" s="283"/>
      <c r="D77" s="271" t="s">
        <v>457</v>
      </c>
      <c r="E77" s="271" t="s">
        <v>586</v>
      </c>
      <c r="F77" s="397" t="s">
        <v>154</v>
      </c>
      <c r="G77" s="271"/>
      <c r="H77" s="269">
        <v>199.49199999999999</v>
      </c>
      <c r="I77" s="542"/>
      <c r="J77" s="269"/>
    </row>
    <row r="78" spans="1:14" ht="33.75" x14ac:dyDescent="0.2">
      <c r="A78" s="281"/>
      <c r="B78" s="780" t="s">
        <v>587</v>
      </c>
      <c r="C78" s="283"/>
      <c r="D78" s="271" t="s">
        <v>457</v>
      </c>
      <c r="E78" s="271" t="s">
        <v>586</v>
      </c>
      <c r="F78" s="397" t="s">
        <v>129</v>
      </c>
      <c r="G78" s="271"/>
      <c r="H78" s="269">
        <v>199.49199999999999</v>
      </c>
      <c r="I78" s="542"/>
      <c r="J78" s="269"/>
    </row>
    <row r="79" spans="1:14" x14ac:dyDescent="0.2">
      <c r="A79" s="281"/>
      <c r="B79" s="827" t="s">
        <v>576</v>
      </c>
      <c r="C79" s="283"/>
      <c r="D79" s="271" t="s">
        <v>457</v>
      </c>
      <c r="E79" s="271" t="s">
        <v>586</v>
      </c>
      <c r="F79" s="397" t="s">
        <v>129</v>
      </c>
      <c r="G79" s="271" t="s">
        <v>120</v>
      </c>
      <c r="H79" s="269">
        <v>199.49199999999999</v>
      </c>
      <c r="I79" s="542"/>
      <c r="J79" s="269"/>
    </row>
    <row r="80" spans="1:14" s="832" customFormat="1" x14ac:dyDescent="0.2">
      <c r="A80" s="281"/>
      <c r="B80" s="829" t="s">
        <v>420</v>
      </c>
      <c r="C80" s="408"/>
      <c r="D80" s="408" t="s">
        <v>457</v>
      </c>
      <c r="E80" s="408" t="s">
        <v>507</v>
      </c>
      <c r="F80" s="835"/>
      <c r="G80" s="408"/>
      <c r="H80" s="276">
        <f>H81</f>
        <v>780</v>
      </c>
      <c r="I80" s="910"/>
      <c r="J80" s="276"/>
      <c r="K80" s="1051"/>
      <c r="L80" s="1051"/>
      <c r="N80" s="833"/>
    </row>
    <row r="81" spans="1:12" ht="33.75" x14ac:dyDescent="0.2">
      <c r="A81" s="273"/>
      <c r="B81" s="834" t="s">
        <v>500</v>
      </c>
      <c r="C81" s="409"/>
      <c r="D81" s="409" t="s">
        <v>457</v>
      </c>
      <c r="E81" s="409" t="s">
        <v>507</v>
      </c>
      <c r="F81" s="409" t="s">
        <v>89</v>
      </c>
      <c r="G81" s="409"/>
      <c r="H81" s="269">
        <f>H82</f>
        <v>780</v>
      </c>
      <c r="I81" s="542"/>
      <c r="J81" s="269"/>
    </row>
    <row r="82" spans="1:12" x14ac:dyDescent="0.2">
      <c r="A82" s="281"/>
      <c r="B82" s="779" t="s">
        <v>109</v>
      </c>
      <c r="C82" s="409"/>
      <c r="D82" s="409" t="s">
        <v>457</v>
      </c>
      <c r="E82" s="409" t="s">
        <v>507</v>
      </c>
      <c r="F82" s="409" t="s">
        <v>582</v>
      </c>
      <c r="G82" s="409"/>
      <c r="H82" s="269">
        <f>H83</f>
        <v>780</v>
      </c>
      <c r="I82" s="542"/>
      <c r="J82" s="269"/>
    </row>
    <row r="83" spans="1:12" x14ac:dyDescent="0.2">
      <c r="A83" s="281"/>
      <c r="B83" s="779" t="s">
        <v>109</v>
      </c>
      <c r="C83" s="409"/>
      <c r="D83" s="409" t="s">
        <v>457</v>
      </c>
      <c r="E83" s="409" t="s">
        <v>507</v>
      </c>
      <c r="F83" s="409" t="s">
        <v>82</v>
      </c>
      <c r="G83" s="409"/>
      <c r="H83" s="269">
        <f>H84</f>
        <v>780</v>
      </c>
      <c r="I83" s="542"/>
      <c r="J83" s="269"/>
    </row>
    <row r="84" spans="1:12" ht="33.75" x14ac:dyDescent="0.2">
      <c r="A84" s="281"/>
      <c r="B84" s="780" t="s">
        <v>796</v>
      </c>
      <c r="C84" s="409"/>
      <c r="D84" s="409" t="s">
        <v>457</v>
      </c>
      <c r="E84" s="409" t="s">
        <v>507</v>
      </c>
      <c r="F84" s="409" t="s">
        <v>797</v>
      </c>
      <c r="G84" s="409"/>
      <c r="H84" s="269">
        <f>H85</f>
        <v>780</v>
      </c>
      <c r="I84" s="542"/>
      <c r="J84" s="269"/>
    </row>
    <row r="85" spans="1:12" ht="22.5" x14ac:dyDescent="0.2">
      <c r="A85" s="281"/>
      <c r="B85" s="284" t="s">
        <v>455</v>
      </c>
      <c r="C85" s="409"/>
      <c r="D85" s="409" t="s">
        <v>457</v>
      </c>
      <c r="E85" s="409" t="s">
        <v>507</v>
      </c>
      <c r="F85" s="409" t="s">
        <v>797</v>
      </c>
      <c r="G85" s="271" t="s">
        <v>1</v>
      </c>
      <c r="H85" s="269">
        <v>780</v>
      </c>
      <c r="I85" s="542"/>
      <c r="J85" s="269"/>
    </row>
    <row r="86" spans="1:12" x14ac:dyDescent="0.2">
      <c r="A86" s="281"/>
      <c r="B86" s="282" t="s">
        <v>68</v>
      </c>
      <c r="C86" s="279"/>
      <c r="D86" s="278" t="s">
        <v>457</v>
      </c>
      <c r="E86" s="278" t="s">
        <v>465</v>
      </c>
      <c r="F86" s="278"/>
      <c r="G86" s="278"/>
      <c r="H86" s="1038">
        <f t="shared" ref="H86:J90" si="5">H87</f>
        <v>0.14289999999982683</v>
      </c>
      <c r="I86" s="910">
        <f t="shared" si="5"/>
        <v>2500.6</v>
      </c>
      <c r="J86" s="276">
        <f t="shared" si="5"/>
        <v>2701.74</v>
      </c>
    </row>
    <row r="87" spans="1:12" ht="33.75" x14ac:dyDescent="0.2">
      <c r="A87" s="273"/>
      <c r="B87" s="285" t="s">
        <v>500</v>
      </c>
      <c r="C87" s="272"/>
      <c r="D87" s="271" t="s">
        <v>457</v>
      </c>
      <c r="E87" s="271" t="s">
        <v>465</v>
      </c>
      <c r="F87" s="271" t="s">
        <v>89</v>
      </c>
      <c r="G87" s="271"/>
      <c r="H87" s="1039">
        <f t="shared" si="5"/>
        <v>0.14289999999982683</v>
      </c>
      <c r="I87" s="542">
        <f t="shared" si="5"/>
        <v>2500.6</v>
      </c>
      <c r="J87" s="269">
        <f t="shared" si="5"/>
        <v>2701.74</v>
      </c>
    </row>
    <row r="88" spans="1:12" x14ac:dyDescent="0.2">
      <c r="A88" s="281"/>
      <c r="B88" s="272" t="s">
        <v>109</v>
      </c>
      <c r="C88" s="272"/>
      <c r="D88" s="271" t="s">
        <v>457</v>
      </c>
      <c r="E88" s="271" t="s">
        <v>465</v>
      </c>
      <c r="F88" s="271" t="s">
        <v>582</v>
      </c>
      <c r="G88" s="271"/>
      <c r="H88" s="1039">
        <f t="shared" si="5"/>
        <v>0.14289999999982683</v>
      </c>
      <c r="I88" s="542">
        <f t="shared" si="5"/>
        <v>2500.6</v>
      </c>
      <c r="J88" s="269">
        <f t="shared" si="5"/>
        <v>2701.74</v>
      </c>
    </row>
    <row r="89" spans="1:12" x14ac:dyDescent="0.2">
      <c r="A89" s="281"/>
      <c r="B89" s="272" t="s">
        <v>109</v>
      </c>
      <c r="C89" s="272"/>
      <c r="D89" s="271" t="s">
        <v>457</v>
      </c>
      <c r="E89" s="271" t="s">
        <v>465</v>
      </c>
      <c r="F89" s="271" t="s">
        <v>82</v>
      </c>
      <c r="G89" s="271"/>
      <c r="H89" s="1039">
        <f t="shared" si="5"/>
        <v>0.14289999999982683</v>
      </c>
      <c r="I89" s="542">
        <f t="shared" si="5"/>
        <v>2500.6</v>
      </c>
      <c r="J89" s="269">
        <f t="shared" si="5"/>
        <v>2701.74</v>
      </c>
    </row>
    <row r="90" spans="1:12" ht="22.5" x14ac:dyDescent="0.2">
      <c r="A90" s="281"/>
      <c r="B90" s="272" t="s">
        <v>72</v>
      </c>
      <c r="C90" s="272"/>
      <c r="D90" s="271" t="s">
        <v>457</v>
      </c>
      <c r="E90" s="271" t="s">
        <v>465</v>
      </c>
      <c r="F90" s="271" t="s">
        <v>67</v>
      </c>
      <c r="G90" s="271"/>
      <c r="H90" s="1039">
        <f t="shared" si="5"/>
        <v>0.14289999999982683</v>
      </c>
      <c r="I90" s="542">
        <f t="shared" si="5"/>
        <v>2500.6</v>
      </c>
      <c r="J90" s="269">
        <f t="shared" si="5"/>
        <v>2701.74</v>
      </c>
    </row>
    <row r="91" spans="1:12" x14ac:dyDescent="0.2">
      <c r="A91" s="281"/>
      <c r="B91" s="284" t="s">
        <v>581</v>
      </c>
      <c r="C91" s="283"/>
      <c r="D91" s="271" t="s">
        <v>457</v>
      </c>
      <c r="E91" s="271" t="s">
        <v>465</v>
      </c>
      <c r="F91" s="271" t="s">
        <v>67</v>
      </c>
      <c r="G91" s="271" t="s">
        <v>580</v>
      </c>
      <c r="H91" s="1039">
        <f>2800.1-2799.9571</f>
        <v>0.14289999999982683</v>
      </c>
      <c r="I91" s="542">
        <v>2500.6</v>
      </c>
      <c r="J91" s="269">
        <v>2701.74</v>
      </c>
      <c r="L91" s="1053">
        <v>2799957.1</v>
      </c>
    </row>
    <row r="92" spans="1:12" x14ac:dyDescent="0.2">
      <c r="A92" s="281"/>
      <c r="B92" s="282" t="s">
        <v>93</v>
      </c>
      <c r="C92" s="279"/>
      <c r="D92" s="278" t="s">
        <v>457</v>
      </c>
      <c r="E92" s="278" t="s">
        <v>574</v>
      </c>
      <c r="F92" s="278"/>
      <c r="G92" s="278"/>
      <c r="H92" s="276">
        <f>H93+H100</f>
        <v>852.93499999999995</v>
      </c>
      <c r="I92" s="910">
        <f>I93+I100</f>
        <v>812</v>
      </c>
      <c r="J92" s="276">
        <f>J93+J100</f>
        <v>812</v>
      </c>
    </row>
    <row r="93" spans="1:12" ht="22.5" x14ac:dyDescent="0.2">
      <c r="A93" s="273"/>
      <c r="B93" s="285" t="s">
        <v>102</v>
      </c>
      <c r="C93" s="272"/>
      <c r="D93" s="271" t="s">
        <v>457</v>
      </c>
      <c r="E93" s="271" t="s">
        <v>574</v>
      </c>
      <c r="F93" s="271" t="s">
        <v>101</v>
      </c>
      <c r="G93" s="271"/>
      <c r="H93" s="269">
        <f t="shared" ref="H93:J95" si="6">H94</f>
        <v>852.93499999999995</v>
      </c>
      <c r="I93" s="542">
        <f t="shared" si="6"/>
        <v>213.5</v>
      </c>
      <c r="J93" s="269">
        <f t="shared" si="6"/>
        <v>213.5</v>
      </c>
    </row>
    <row r="94" spans="1:12" x14ac:dyDescent="0.2">
      <c r="A94" s="273"/>
      <c r="B94" s="285" t="s">
        <v>109</v>
      </c>
      <c r="C94" s="272"/>
      <c r="D94" s="271" t="s">
        <v>457</v>
      </c>
      <c r="E94" s="271" t="s">
        <v>574</v>
      </c>
      <c r="F94" s="271" t="s">
        <v>100</v>
      </c>
      <c r="G94" s="271"/>
      <c r="H94" s="269">
        <f t="shared" si="6"/>
        <v>852.93499999999995</v>
      </c>
      <c r="I94" s="542">
        <f t="shared" si="6"/>
        <v>213.5</v>
      </c>
      <c r="J94" s="269">
        <f t="shared" si="6"/>
        <v>213.5</v>
      </c>
    </row>
    <row r="95" spans="1:12" x14ac:dyDescent="0.2">
      <c r="A95" s="273"/>
      <c r="B95" s="285" t="s">
        <v>109</v>
      </c>
      <c r="C95" s="272"/>
      <c r="D95" s="271" t="s">
        <v>457</v>
      </c>
      <c r="E95" s="271" t="s">
        <v>574</v>
      </c>
      <c r="F95" s="271" t="s">
        <v>99</v>
      </c>
      <c r="G95" s="271"/>
      <c r="H95" s="269">
        <f t="shared" si="6"/>
        <v>852.93499999999995</v>
      </c>
      <c r="I95" s="542">
        <f t="shared" si="6"/>
        <v>213.5</v>
      </c>
      <c r="J95" s="269">
        <f t="shared" si="6"/>
        <v>213.5</v>
      </c>
    </row>
    <row r="96" spans="1:12" x14ac:dyDescent="0.2">
      <c r="A96" s="273"/>
      <c r="B96" s="285" t="s">
        <v>578</v>
      </c>
      <c r="C96" s="272"/>
      <c r="D96" s="271" t="s">
        <v>457</v>
      </c>
      <c r="E96" s="271" t="s">
        <v>574</v>
      </c>
      <c r="F96" s="271" t="s">
        <v>92</v>
      </c>
      <c r="G96" s="271"/>
      <c r="H96" s="269">
        <f>H97+H99+H98</f>
        <v>852.93499999999995</v>
      </c>
      <c r="I96" s="542">
        <f>I97+I99</f>
        <v>213.5</v>
      </c>
      <c r="J96" s="269">
        <f>J97+J99</f>
        <v>213.5</v>
      </c>
    </row>
    <row r="97" spans="1:12" ht="22.5" x14ac:dyDescent="0.2">
      <c r="A97" s="281"/>
      <c r="B97" s="284" t="s">
        <v>455</v>
      </c>
      <c r="C97" s="283"/>
      <c r="D97" s="271" t="s">
        <v>457</v>
      </c>
      <c r="E97" s="271" t="s">
        <v>574</v>
      </c>
      <c r="F97" s="271" t="s">
        <v>92</v>
      </c>
      <c r="G97" s="271" t="s">
        <v>1</v>
      </c>
      <c r="H97" s="269">
        <f>260-0.008+276.674+116.269</f>
        <v>652.93499999999995</v>
      </c>
      <c r="I97" s="542">
        <v>178.5</v>
      </c>
      <c r="J97" s="269">
        <v>178.5</v>
      </c>
      <c r="K97" s="1050">
        <f>276674+116269</f>
        <v>392943</v>
      </c>
    </row>
    <row r="98" spans="1:12" x14ac:dyDescent="0.2">
      <c r="A98" s="281"/>
      <c r="B98" s="1044" t="s">
        <v>879</v>
      </c>
      <c r="C98" s="283"/>
      <c r="D98" s="271" t="s">
        <v>457</v>
      </c>
      <c r="E98" s="271" t="s">
        <v>574</v>
      </c>
      <c r="F98" s="271" t="s">
        <v>92</v>
      </c>
      <c r="G98" s="271" t="s">
        <v>95</v>
      </c>
      <c r="H98" s="269">
        <v>75.346999999999994</v>
      </c>
      <c r="I98" s="542"/>
      <c r="J98" s="269"/>
      <c r="K98" s="1050">
        <v>75347</v>
      </c>
    </row>
    <row r="99" spans="1:12" x14ac:dyDescent="0.2">
      <c r="A99" s="281"/>
      <c r="B99" s="284" t="s">
        <v>458</v>
      </c>
      <c r="C99" s="283"/>
      <c r="D99" s="271" t="s">
        <v>457</v>
      </c>
      <c r="E99" s="271" t="s">
        <v>574</v>
      </c>
      <c r="F99" s="271" t="s">
        <v>92</v>
      </c>
      <c r="G99" s="271" t="s">
        <v>91</v>
      </c>
      <c r="H99" s="269">
        <f>200-75.347</f>
        <v>124.65300000000001</v>
      </c>
      <c r="I99" s="542">
        <v>35</v>
      </c>
      <c r="J99" s="269">
        <v>35</v>
      </c>
      <c r="L99" s="1053">
        <v>75347</v>
      </c>
    </row>
    <row r="100" spans="1:12" ht="33.75" hidden="1" x14ac:dyDescent="0.2">
      <c r="A100" s="332"/>
      <c r="B100" s="285" t="s">
        <v>584</v>
      </c>
      <c r="C100" s="279"/>
      <c r="D100" s="278" t="s">
        <v>457</v>
      </c>
      <c r="E100" s="278" t="s">
        <v>574</v>
      </c>
      <c r="F100" s="278" t="s">
        <v>157</v>
      </c>
      <c r="G100" s="278"/>
      <c r="H100" s="276">
        <f t="shared" ref="H100:J101" si="7">H101</f>
        <v>0</v>
      </c>
      <c r="I100" s="910">
        <f t="shared" si="7"/>
        <v>598.5</v>
      </c>
      <c r="J100" s="276">
        <f t="shared" si="7"/>
        <v>598.5</v>
      </c>
    </row>
    <row r="101" spans="1:12" ht="33.75" hidden="1" x14ac:dyDescent="0.2">
      <c r="A101" s="273"/>
      <c r="B101" s="274" t="s">
        <v>156</v>
      </c>
      <c r="C101" s="272"/>
      <c r="D101" s="271" t="s">
        <v>457</v>
      </c>
      <c r="E101" s="271" t="s">
        <v>574</v>
      </c>
      <c r="F101" s="271" t="s">
        <v>155</v>
      </c>
      <c r="G101" s="271"/>
      <c r="H101" s="269">
        <f t="shared" si="7"/>
        <v>0</v>
      </c>
      <c r="I101" s="542">
        <f t="shared" si="7"/>
        <v>598.5</v>
      </c>
      <c r="J101" s="269">
        <f t="shared" si="7"/>
        <v>598.5</v>
      </c>
    </row>
    <row r="102" spans="1:12" hidden="1" x14ac:dyDescent="0.2">
      <c r="A102" s="273"/>
      <c r="B102" s="285" t="s">
        <v>109</v>
      </c>
      <c r="C102" s="272"/>
      <c r="D102" s="271" t="s">
        <v>457</v>
      </c>
      <c r="E102" s="271" t="s">
        <v>574</v>
      </c>
      <c r="F102" s="271" t="s">
        <v>154</v>
      </c>
      <c r="G102" s="271"/>
      <c r="H102" s="269">
        <f>H107</f>
        <v>0</v>
      </c>
      <c r="I102" s="542">
        <f>I107</f>
        <v>598.5</v>
      </c>
      <c r="J102" s="269">
        <f>J107</f>
        <v>598.5</v>
      </c>
    </row>
    <row r="103" spans="1:12" hidden="1" x14ac:dyDescent="0.2">
      <c r="A103" s="273"/>
      <c r="B103" s="285" t="s">
        <v>578</v>
      </c>
      <c r="C103" s="272"/>
      <c r="D103" s="271" t="s">
        <v>457</v>
      </c>
      <c r="E103" s="271" t="s">
        <v>574</v>
      </c>
      <c r="F103" s="271" t="s">
        <v>577</v>
      </c>
      <c r="G103" s="271"/>
      <c r="H103" s="269">
        <f>H104</f>
        <v>0</v>
      </c>
      <c r="I103" s="542">
        <f>I104</f>
        <v>0</v>
      </c>
      <c r="J103" s="269">
        <f>J104</f>
        <v>0</v>
      </c>
    </row>
    <row r="104" spans="1:12" ht="22.5" hidden="1" x14ac:dyDescent="0.2">
      <c r="A104" s="281"/>
      <c r="B104" s="284" t="s">
        <v>455</v>
      </c>
      <c r="C104" s="283"/>
      <c r="D104" s="271" t="s">
        <v>457</v>
      </c>
      <c r="E104" s="271" t="s">
        <v>574</v>
      </c>
      <c r="F104" s="271" t="s">
        <v>577</v>
      </c>
      <c r="G104" s="271" t="s">
        <v>1</v>
      </c>
      <c r="H104" s="269"/>
      <c r="I104" s="542"/>
      <c r="J104" s="269"/>
    </row>
    <row r="105" spans="1:12" ht="33.75" hidden="1" x14ac:dyDescent="0.2">
      <c r="A105" s="281"/>
      <c r="B105" s="346" t="s">
        <v>151</v>
      </c>
      <c r="C105" s="340"/>
      <c r="D105" s="271" t="s">
        <v>457</v>
      </c>
      <c r="E105" s="271" t="s">
        <v>453</v>
      </c>
      <c r="F105" s="271" t="s">
        <v>150</v>
      </c>
      <c r="G105" s="271"/>
      <c r="H105" s="269">
        <f>H106</f>
        <v>0</v>
      </c>
      <c r="I105" s="542">
        <f>I106</f>
        <v>0</v>
      </c>
      <c r="J105" s="269">
        <f>J106</f>
        <v>0</v>
      </c>
    </row>
    <row r="106" spans="1:12" hidden="1" x14ac:dyDescent="0.2">
      <c r="A106" s="281"/>
      <c r="B106" s="284" t="s">
        <v>576</v>
      </c>
      <c r="C106" s="283"/>
      <c r="D106" s="271" t="s">
        <v>457</v>
      </c>
      <c r="E106" s="271" t="s">
        <v>453</v>
      </c>
      <c r="F106" s="271" t="s">
        <v>150</v>
      </c>
      <c r="G106" s="271" t="s">
        <v>120</v>
      </c>
      <c r="H106" s="269"/>
      <c r="I106" s="542"/>
      <c r="J106" s="269"/>
    </row>
    <row r="107" spans="1:12" ht="51" hidden="1" x14ac:dyDescent="0.2">
      <c r="A107" s="281"/>
      <c r="B107" s="398" t="s">
        <v>575</v>
      </c>
      <c r="C107" s="340"/>
      <c r="D107" s="271" t="s">
        <v>457</v>
      </c>
      <c r="E107" s="271" t="s">
        <v>574</v>
      </c>
      <c r="F107" s="271" t="s">
        <v>127</v>
      </c>
      <c r="G107" s="271"/>
      <c r="H107" s="269">
        <f>H108+H109</f>
        <v>0</v>
      </c>
      <c r="I107" s="542">
        <f>I108+I109</f>
        <v>598.5</v>
      </c>
      <c r="J107" s="269">
        <f>J108+J109</f>
        <v>598.5</v>
      </c>
    </row>
    <row r="108" spans="1:12" ht="22.5" hidden="1" x14ac:dyDescent="0.2">
      <c r="A108" s="281"/>
      <c r="B108" s="284" t="s">
        <v>572</v>
      </c>
      <c r="C108" s="283"/>
      <c r="D108" s="271" t="s">
        <v>457</v>
      </c>
      <c r="E108" s="271" t="s">
        <v>574</v>
      </c>
      <c r="F108" s="271" t="s">
        <v>127</v>
      </c>
      <c r="G108" s="271" t="s">
        <v>5</v>
      </c>
      <c r="H108" s="269"/>
      <c r="I108" s="542">
        <v>561.29999999999995</v>
      </c>
      <c r="J108" s="269">
        <v>561.29999999999995</v>
      </c>
    </row>
    <row r="109" spans="1:12" ht="22.5" hidden="1" x14ac:dyDescent="0.2">
      <c r="A109" s="281"/>
      <c r="B109" s="284" t="s">
        <v>455</v>
      </c>
      <c r="C109" s="283"/>
      <c r="D109" s="271" t="s">
        <v>457</v>
      </c>
      <c r="E109" s="271" t="s">
        <v>574</v>
      </c>
      <c r="F109" s="271" t="s">
        <v>127</v>
      </c>
      <c r="G109" s="271" t="s">
        <v>1</v>
      </c>
      <c r="H109" s="269"/>
      <c r="I109" s="542">
        <v>37.200000000000003</v>
      </c>
      <c r="J109" s="269">
        <v>37.200000000000003</v>
      </c>
    </row>
    <row r="110" spans="1:12" x14ac:dyDescent="0.2">
      <c r="A110" s="281"/>
      <c r="B110" s="307" t="s">
        <v>413</v>
      </c>
      <c r="C110" s="283"/>
      <c r="D110" s="278" t="s">
        <v>489</v>
      </c>
      <c r="E110" s="278" t="s">
        <v>460</v>
      </c>
      <c r="F110" s="271"/>
      <c r="G110" s="271"/>
      <c r="H110" s="276">
        <f>H111</f>
        <v>662.9</v>
      </c>
      <c r="I110" s="910">
        <f t="shared" ref="I110:J114" si="8">I111</f>
        <v>0</v>
      </c>
      <c r="J110" s="276">
        <f t="shared" si="8"/>
        <v>0</v>
      </c>
    </row>
    <row r="111" spans="1:12" x14ac:dyDescent="0.2">
      <c r="A111" s="281"/>
      <c r="B111" s="307" t="s">
        <v>6</v>
      </c>
      <c r="C111" s="283"/>
      <c r="D111" s="278" t="s">
        <v>489</v>
      </c>
      <c r="E111" s="278" t="s">
        <v>496</v>
      </c>
      <c r="F111" s="271"/>
      <c r="G111" s="271"/>
      <c r="H111" s="276">
        <f>H112</f>
        <v>662.9</v>
      </c>
      <c r="I111" s="910">
        <f t="shared" si="8"/>
        <v>0</v>
      </c>
      <c r="J111" s="276">
        <f t="shared" si="8"/>
        <v>0</v>
      </c>
    </row>
    <row r="112" spans="1:12" ht="22.5" x14ac:dyDescent="0.2">
      <c r="A112" s="281"/>
      <c r="B112" s="282" t="s">
        <v>573</v>
      </c>
      <c r="C112" s="283"/>
      <c r="D112" s="278" t="s">
        <v>489</v>
      </c>
      <c r="E112" s="278" t="s">
        <v>496</v>
      </c>
      <c r="F112" s="278" t="s">
        <v>89</v>
      </c>
      <c r="G112" s="271"/>
      <c r="H112" s="276">
        <f>H113</f>
        <v>662.9</v>
      </c>
      <c r="I112" s="910">
        <f t="shared" si="8"/>
        <v>0</v>
      </c>
      <c r="J112" s="276">
        <f t="shared" si="8"/>
        <v>0</v>
      </c>
    </row>
    <row r="113" spans="1:12" x14ac:dyDescent="0.2">
      <c r="A113" s="281"/>
      <c r="B113" s="285" t="s">
        <v>109</v>
      </c>
      <c r="C113" s="283"/>
      <c r="D113" s="271" t="s">
        <v>489</v>
      </c>
      <c r="E113" s="271" t="s">
        <v>496</v>
      </c>
      <c r="F113" s="271" t="s">
        <v>84</v>
      </c>
      <c r="G113" s="271"/>
      <c r="H113" s="269">
        <f>H114</f>
        <v>662.9</v>
      </c>
      <c r="I113" s="542">
        <f t="shared" si="8"/>
        <v>0</v>
      </c>
      <c r="J113" s="269">
        <f t="shared" si="8"/>
        <v>0</v>
      </c>
    </row>
    <row r="114" spans="1:12" x14ac:dyDescent="0.2">
      <c r="A114" s="281"/>
      <c r="B114" s="285" t="s">
        <v>109</v>
      </c>
      <c r="C114" s="283"/>
      <c r="D114" s="271" t="s">
        <v>489</v>
      </c>
      <c r="E114" s="271" t="s">
        <v>496</v>
      </c>
      <c r="F114" s="271" t="s">
        <v>82</v>
      </c>
      <c r="G114" s="271"/>
      <c r="H114" s="269">
        <f>H115</f>
        <v>662.9</v>
      </c>
      <c r="I114" s="542">
        <f t="shared" si="8"/>
        <v>0</v>
      </c>
      <c r="J114" s="269">
        <f t="shared" si="8"/>
        <v>0</v>
      </c>
    </row>
    <row r="115" spans="1:12" ht="22.5" x14ac:dyDescent="0.2">
      <c r="A115" s="281"/>
      <c r="B115" s="345" t="s">
        <v>8</v>
      </c>
      <c r="C115" s="283"/>
      <c r="D115" s="271" t="s">
        <v>489</v>
      </c>
      <c r="E115" s="271" t="s">
        <v>496</v>
      </c>
      <c r="F115" s="271" t="s">
        <v>2</v>
      </c>
      <c r="G115" s="271"/>
      <c r="H115" s="269">
        <f>H116+H117</f>
        <v>662.9</v>
      </c>
      <c r="I115" s="542">
        <f>I116+I117</f>
        <v>0</v>
      </c>
      <c r="J115" s="269">
        <f>J116+J117</f>
        <v>0</v>
      </c>
    </row>
    <row r="116" spans="1:12" ht="22.5" x14ac:dyDescent="0.2">
      <c r="A116" s="281"/>
      <c r="B116" s="284" t="s">
        <v>572</v>
      </c>
      <c r="C116" s="283"/>
      <c r="D116" s="271" t="s">
        <v>489</v>
      </c>
      <c r="E116" s="271" t="s">
        <v>496</v>
      </c>
      <c r="F116" s="271" t="s">
        <v>2</v>
      </c>
      <c r="G116" s="271" t="s">
        <v>5</v>
      </c>
      <c r="H116" s="269">
        <v>638.35</v>
      </c>
      <c r="I116" s="542"/>
      <c r="J116" s="269"/>
    </row>
    <row r="117" spans="1:12" ht="22.5" x14ac:dyDescent="0.2">
      <c r="A117" s="281"/>
      <c r="B117" s="284" t="s">
        <v>455</v>
      </c>
      <c r="C117" s="283"/>
      <c r="D117" s="271" t="s">
        <v>489</v>
      </c>
      <c r="E117" s="271" t="s">
        <v>496</v>
      </c>
      <c r="F117" s="271" t="s">
        <v>2</v>
      </c>
      <c r="G117" s="271" t="s">
        <v>1</v>
      </c>
      <c r="H117" s="269">
        <f>24.63-0.08</f>
        <v>24.55</v>
      </c>
      <c r="I117" s="542"/>
      <c r="J117" s="269"/>
      <c r="L117" s="1053">
        <v>80</v>
      </c>
    </row>
    <row r="118" spans="1:12" x14ac:dyDescent="0.2">
      <c r="A118" s="273"/>
      <c r="B118" s="344" t="s">
        <v>408</v>
      </c>
      <c r="C118" s="279"/>
      <c r="D118" s="278" t="s">
        <v>496</v>
      </c>
      <c r="E118" s="278" t="s">
        <v>460</v>
      </c>
      <c r="F118" s="278"/>
      <c r="G118" s="278"/>
      <c r="H118" s="276">
        <f>H119+H137</f>
        <v>1204.1080000000002</v>
      </c>
      <c r="I118" s="910">
        <f>I119</f>
        <v>1202</v>
      </c>
      <c r="J118" s="276">
        <f>J119</f>
        <v>676</v>
      </c>
    </row>
    <row r="119" spans="1:12" ht="22.5" x14ac:dyDescent="0.2">
      <c r="A119" s="281"/>
      <c r="B119" s="282" t="s">
        <v>571</v>
      </c>
      <c r="C119" s="279"/>
      <c r="D119" s="278" t="s">
        <v>496</v>
      </c>
      <c r="E119" s="278" t="s">
        <v>540</v>
      </c>
      <c r="F119" s="278"/>
      <c r="G119" s="278"/>
      <c r="H119" s="276">
        <f>H124+H131+H136</f>
        <v>605.6</v>
      </c>
      <c r="I119" s="910">
        <f>I120+I140</f>
        <v>1202</v>
      </c>
      <c r="J119" s="276">
        <f>J120+J140</f>
        <v>676</v>
      </c>
    </row>
    <row r="120" spans="1:12" ht="33.75" x14ac:dyDescent="0.2">
      <c r="A120" s="273"/>
      <c r="B120" s="310" t="s">
        <v>241</v>
      </c>
      <c r="C120" s="341"/>
      <c r="D120" s="271" t="s">
        <v>496</v>
      </c>
      <c r="E120" s="271" t="s">
        <v>540</v>
      </c>
      <c r="F120" s="271" t="s">
        <v>240</v>
      </c>
      <c r="G120" s="271"/>
      <c r="H120" s="269">
        <f>H124+H131+H136</f>
        <v>605.6</v>
      </c>
      <c r="I120" s="542">
        <f>I121+I133</f>
        <v>1202</v>
      </c>
      <c r="J120" s="269">
        <f>J121+J133</f>
        <v>676</v>
      </c>
    </row>
    <row r="121" spans="1:12" ht="45" x14ac:dyDescent="0.2">
      <c r="A121" s="273"/>
      <c r="B121" s="399" t="s">
        <v>239</v>
      </c>
      <c r="C121" s="341"/>
      <c r="D121" s="311" t="s">
        <v>496</v>
      </c>
      <c r="E121" s="311" t="s">
        <v>540</v>
      </c>
      <c r="F121" s="311" t="s">
        <v>238</v>
      </c>
      <c r="G121" s="311"/>
      <c r="H121" s="269">
        <f>H122+H129</f>
        <v>273</v>
      </c>
      <c r="I121" s="542">
        <f>I122+I129</f>
        <v>506</v>
      </c>
      <c r="J121" s="269">
        <f>J122+J129</f>
        <v>646</v>
      </c>
    </row>
    <row r="122" spans="1:12" ht="33.75" x14ac:dyDescent="0.2">
      <c r="A122" s="273"/>
      <c r="B122" s="274" t="s">
        <v>236</v>
      </c>
      <c r="C122" s="341"/>
      <c r="D122" s="311" t="s">
        <v>496</v>
      </c>
      <c r="E122" s="311" t="s">
        <v>540</v>
      </c>
      <c r="F122" s="311" t="s">
        <v>235</v>
      </c>
      <c r="G122" s="311"/>
      <c r="H122" s="269">
        <f>H123+H125+H127</f>
        <v>240</v>
      </c>
      <c r="I122" s="542">
        <f>I123+I125+I127</f>
        <v>320</v>
      </c>
      <c r="J122" s="269">
        <f>J123+J125+J127</f>
        <v>340</v>
      </c>
    </row>
    <row r="123" spans="1:12" ht="22.5" x14ac:dyDescent="0.2">
      <c r="A123" s="273"/>
      <c r="B123" s="329" t="s">
        <v>237</v>
      </c>
      <c r="C123" s="341"/>
      <c r="D123" s="311" t="s">
        <v>496</v>
      </c>
      <c r="E123" s="311" t="s">
        <v>540</v>
      </c>
      <c r="F123" s="311" t="s">
        <v>233</v>
      </c>
      <c r="G123" s="311"/>
      <c r="H123" s="269">
        <f>H124</f>
        <v>240</v>
      </c>
      <c r="I123" s="542">
        <f>I124</f>
        <v>320</v>
      </c>
      <c r="J123" s="269">
        <f>J124</f>
        <v>340</v>
      </c>
    </row>
    <row r="124" spans="1:12" ht="22.5" x14ac:dyDescent="0.2">
      <c r="A124" s="273"/>
      <c r="B124" s="284" t="s">
        <v>455</v>
      </c>
      <c r="C124" s="283"/>
      <c r="D124" s="311" t="s">
        <v>496</v>
      </c>
      <c r="E124" s="311" t="s">
        <v>540</v>
      </c>
      <c r="F124" s="311" t="s">
        <v>233</v>
      </c>
      <c r="G124" s="271" t="s">
        <v>1</v>
      </c>
      <c r="H124" s="269">
        <v>240</v>
      </c>
      <c r="I124" s="542">
        <v>320</v>
      </c>
      <c r="J124" s="269">
        <v>340</v>
      </c>
    </row>
    <row r="125" spans="1:12" hidden="1" x14ac:dyDescent="0.2">
      <c r="A125" s="273"/>
      <c r="B125" s="319" t="s">
        <v>569</v>
      </c>
      <c r="C125" s="341"/>
      <c r="D125" s="311" t="s">
        <v>496</v>
      </c>
      <c r="E125" s="311" t="s">
        <v>540</v>
      </c>
      <c r="F125" s="311" t="s">
        <v>568</v>
      </c>
      <c r="G125" s="311"/>
      <c r="H125" s="269">
        <f>H126</f>
        <v>0</v>
      </c>
      <c r="I125" s="542">
        <f>I126</f>
        <v>0</v>
      </c>
      <c r="J125" s="269">
        <f>J126</f>
        <v>0</v>
      </c>
    </row>
    <row r="126" spans="1:12" ht="22.5" hidden="1" x14ac:dyDescent="0.2">
      <c r="A126" s="273"/>
      <c r="B126" s="284" t="s">
        <v>455</v>
      </c>
      <c r="C126" s="283"/>
      <c r="D126" s="311" t="s">
        <v>496</v>
      </c>
      <c r="E126" s="311" t="s">
        <v>540</v>
      </c>
      <c r="F126" s="311" t="s">
        <v>568</v>
      </c>
      <c r="G126" s="271" t="s">
        <v>1</v>
      </c>
      <c r="H126" s="269"/>
      <c r="I126" s="542"/>
      <c r="J126" s="269"/>
    </row>
    <row r="127" spans="1:12" hidden="1" x14ac:dyDescent="0.2">
      <c r="A127" s="273"/>
      <c r="B127" s="319" t="s">
        <v>567</v>
      </c>
      <c r="C127" s="341"/>
      <c r="D127" s="311" t="s">
        <v>496</v>
      </c>
      <c r="E127" s="311" t="s">
        <v>540</v>
      </c>
      <c r="F127" s="311" t="s">
        <v>566</v>
      </c>
      <c r="G127" s="311"/>
      <c r="H127" s="269">
        <f>H128</f>
        <v>0</v>
      </c>
      <c r="I127" s="542">
        <f>I128</f>
        <v>0</v>
      </c>
      <c r="J127" s="269">
        <f>J128</f>
        <v>0</v>
      </c>
    </row>
    <row r="128" spans="1:12" ht="22.5" hidden="1" x14ac:dyDescent="0.2">
      <c r="A128" s="273"/>
      <c r="B128" s="284" t="s">
        <v>455</v>
      </c>
      <c r="C128" s="283"/>
      <c r="D128" s="311" t="s">
        <v>496</v>
      </c>
      <c r="E128" s="311" t="s">
        <v>540</v>
      </c>
      <c r="F128" s="311" t="s">
        <v>566</v>
      </c>
      <c r="G128" s="271" t="s">
        <v>1</v>
      </c>
      <c r="H128" s="269"/>
      <c r="I128" s="542"/>
      <c r="J128" s="269"/>
    </row>
    <row r="129" spans="1:11" x14ac:dyDescent="0.2">
      <c r="A129" s="273"/>
      <c r="B129" s="319" t="s">
        <v>565</v>
      </c>
      <c r="C129" s="341"/>
      <c r="D129" s="311" t="s">
        <v>496</v>
      </c>
      <c r="E129" s="311" t="s">
        <v>540</v>
      </c>
      <c r="F129" s="311" t="s">
        <v>231</v>
      </c>
      <c r="G129" s="311"/>
      <c r="H129" s="269">
        <f>H130</f>
        <v>33</v>
      </c>
      <c r="I129" s="542">
        <f>I130</f>
        <v>186</v>
      </c>
      <c r="J129" s="269">
        <f>J130</f>
        <v>306</v>
      </c>
    </row>
    <row r="130" spans="1:11" x14ac:dyDescent="0.2">
      <c r="A130" s="273"/>
      <c r="B130" s="342" t="s">
        <v>564</v>
      </c>
      <c r="C130" s="340"/>
      <c r="D130" s="271" t="s">
        <v>496</v>
      </c>
      <c r="E130" s="271" t="s">
        <v>540</v>
      </c>
      <c r="F130" s="311" t="s">
        <v>229</v>
      </c>
      <c r="G130" s="311"/>
      <c r="H130" s="269">
        <f>H131+H132</f>
        <v>33</v>
      </c>
      <c r="I130" s="542">
        <f>I131+I132</f>
        <v>186</v>
      </c>
      <c r="J130" s="269">
        <f>J131+J132</f>
        <v>306</v>
      </c>
    </row>
    <row r="131" spans="1:11" ht="22.5" x14ac:dyDescent="0.2">
      <c r="A131" s="273"/>
      <c r="B131" s="284" t="s">
        <v>455</v>
      </c>
      <c r="C131" s="283"/>
      <c r="D131" s="271" t="s">
        <v>496</v>
      </c>
      <c r="E131" s="271" t="s">
        <v>540</v>
      </c>
      <c r="F131" s="311" t="s">
        <v>229</v>
      </c>
      <c r="G131" s="311">
        <v>240</v>
      </c>
      <c r="H131" s="269">
        <v>33</v>
      </c>
      <c r="I131" s="542">
        <v>186</v>
      </c>
      <c r="J131" s="269">
        <v>306</v>
      </c>
    </row>
    <row r="132" spans="1:11" ht="22.5" hidden="1" x14ac:dyDescent="0.2">
      <c r="A132" s="273"/>
      <c r="B132" s="283" t="s">
        <v>563</v>
      </c>
      <c r="C132" s="283"/>
      <c r="D132" s="271" t="s">
        <v>496</v>
      </c>
      <c r="E132" s="271" t="s">
        <v>540</v>
      </c>
      <c r="F132" s="311" t="s">
        <v>229</v>
      </c>
      <c r="G132" s="311" t="s">
        <v>562</v>
      </c>
      <c r="H132" s="269"/>
      <c r="I132" s="542"/>
      <c r="J132" s="269"/>
    </row>
    <row r="133" spans="1:11" x14ac:dyDescent="0.2">
      <c r="A133" s="273"/>
      <c r="B133" s="319" t="s">
        <v>561</v>
      </c>
      <c r="C133" s="341"/>
      <c r="D133" s="311" t="s">
        <v>496</v>
      </c>
      <c r="E133" s="311" t="s">
        <v>540</v>
      </c>
      <c r="F133" s="311" t="s">
        <v>227</v>
      </c>
      <c r="G133" s="311"/>
      <c r="H133" s="269">
        <f>H134</f>
        <v>332.6</v>
      </c>
      <c r="I133" s="542">
        <f>I134</f>
        <v>696</v>
      </c>
      <c r="J133" s="269">
        <f>J134</f>
        <v>30</v>
      </c>
    </row>
    <row r="134" spans="1:11" ht="22.5" x14ac:dyDescent="0.2">
      <c r="A134" s="273"/>
      <c r="B134" s="319" t="s">
        <v>560</v>
      </c>
      <c r="C134" s="341"/>
      <c r="D134" s="311" t="s">
        <v>496</v>
      </c>
      <c r="E134" s="311" t="s">
        <v>540</v>
      </c>
      <c r="F134" s="311" t="s">
        <v>225</v>
      </c>
      <c r="G134" s="311"/>
      <c r="H134" s="269">
        <f>H135</f>
        <v>332.6</v>
      </c>
      <c r="I134" s="542">
        <f>I135+I137</f>
        <v>696</v>
      </c>
      <c r="J134" s="269">
        <f>J135+J137</f>
        <v>30</v>
      </c>
    </row>
    <row r="135" spans="1:11" x14ac:dyDescent="0.2">
      <c r="A135" s="273"/>
      <c r="B135" s="337" t="s">
        <v>224</v>
      </c>
      <c r="C135" s="340"/>
      <c r="D135" s="311" t="s">
        <v>496</v>
      </c>
      <c r="E135" s="311" t="s">
        <v>540</v>
      </c>
      <c r="F135" s="311" t="s">
        <v>220</v>
      </c>
      <c r="G135" s="311"/>
      <c r="H135" s="269">
        <f>H136</f>
        <v>332.6</v>
      </c>
      <c r="I135" s="542">
        <f>I136</f>
        <v>696</v>
      </c>
      <c r="J135" s="269">
        <f>J136</f>
        <v>30</v>
      </c>
    </row>
    <row r="136" spans="1:11" ht="22.5" x14ac:dyDescent="0.2">
      <c r="A136" s="273"/>
      <c r="B136" s="284" t="s">
        <v>455</v>
      </c>
      <c r="C136" s="283"/>
      <c r="D136" s="311" t="s">
        <v>496</v>
      </c>
      <c r="E136" s="311" t="s">
        <v>540</v>
      </c>
      <c r="F136" s="311" t="s">
        <v>220</v>
      </c>
      <c r="G136" s="271" t="s">
        <v>1</v>
      </c>
      <c r="H136" s="269">
        <f>706-666+292.6</f>
        <v>332.6</v>
      </c>
      <c r="I136" s="542">
        <v>696</v>
      </c>
      <c r="J136" s="269">
        <v>30</v>
      </c>
      <c r="K136" s="1045">
        <v>292600</v>
      </c>
    </row>
    <row r="137" spans="1:11" ht="29.45" customHeight="1" x14ac:dyDescent="0.2">
      <c r="A137" s="273"/>
      <c r="B137" s="282" t="s">
        <v>857</v>
      </c>
      <c r="C137" s="340"/>
      <c r="D137" s="330" t="s">
        <v>496</v>
      </c>
      <c r="E137" s="330" t="s">
        <v>856</v>
      </c>
      <c r="F137" s="278"/>
      <c r="G137" s="330"/>
      <c r="H137" s="276">
        <f>H139</f>
        <v>598.50800000000004</v>
      </c>
      <c r="I137" s="542">
        <f>I139</f>
        <v>0</v>
      </c>
      <c r="J137" s="269">
        <f>J139</f>
        <v>0</v>
      </c>
    </row>
    <row r="138" spans="1:11" ht="33.75" x14ac:dyDescent="0.2">
      <c r="A138" s="273"/>
      <c r="B138" s="285" t="s">
        <v>584</v>
      </c>
      <c r="C138" s="340"/>
      <c r="D138" s="311" t="s">
        <v>496</v>
      </c>
      <c r="E138" s="311" t="s">
        <v>856</v>
      </c>
      <c r="F138" s="271" t="s">
        <v>157</v>
      </c>
      <c r="G138" s="311"/>
      <c r="H138" s="269">
        <f>H139</f>
        <v>598.50800000000004</v>
      </c>
      <c r="I138" s="542"/>
      <c r="J138" s="269"/>
    </row>
    <row r="139" spans="1:11" ht="33.75" x14ac:dyDescent="0.2">
      <c r="A139" s="273"/>
      <c r="B139" s="274" t="s">
        <v>156</v>
      </c>
      <c r="C139" s="283"/>
      <c r="D139" s="311" t="s">
        <v>496</v>
      </c>
      <c r="E139" s="311" t="s">
        <v>856</v>
      </c>
      <c r="F139" s="271" t="s">
        <v>155</v>
      </c>
      <c r="G139" s="271"/>
      <c r="H139" s="269">
        <f t="shared" ref="H139" si="9">H140</f>
        <v>598.50800000000004</v>
      </c>
      <c r="I139" s="542"/>
      <c r="J139" s="269"/>
    </row>
    <row r="140" spans="1:11" x14ac:dyDescent="0.2">
      <c r="A140" s="281"/>
      <c r="B140" s="319" t="s">
        <v>109</v>
      </c>
      <c r="C140" s="339"/>
      <c r="D140" s="271" t="s">
        <v>496</v>
      </c>
      <c r="E140" s="271" t="s">
        <v>856</v>
      </c>
      <c r="F140" s="271" t="s">
        <v>154</v>
      </c>
      <c r="G140" s="271"/>
      <c r="H140" s="269">
        <f>H141</f>
        <v>598.50800000000004</v>
      </c>
      <c r="I140" s="910">
        <f t="shared" ref="I140:J142" si="10">I141</f>
        <v>0</v>
      </c>
      <c r="J140" s="276">
        <f t="shared" si="10"/>
        <v>0</v>
      </c>
    </row>
    <row r="141" spans="1:11" ht="33.75" x14ac:dyDescent="0.2">
      <c r="A141" s="273"/>
      <c r="B141" s="319" t="s">
        <v>858</v>
      </c>
      <c r="C141" s="338"/>
      <c r="D141" s="271" t="s">
        <v>496</v>
      </c>
      <c r="E141" s="271" t="s">
        <v>856</v>
      </c>
      <c r="F141" s="271" t="s">
        <v>127</v>
      </c>
      <c r="G141" s="271"/>
      <c r="H141" s="269">
        <f>H142+H143</f>
        <v>598.50800000000004</v>
      </c>
      <c r="I141" s="542">
        <f t="shared" si="10"/>
        <v>0</v>
      </c>
      <c r="J141" s="269">
        <f t="shared" si="10"/>
        <v>0</v>
      </c>
    </row>
    <row r="142" spans="1:11" x14ac:dyDescent="0.2">
      <c r="A142" s="281"/>
      <c r="B142" s="285" t="s">
        <v>572</v>
      </c>
      <c r="C142" s="312"/>
      <c r="D142" s="311" t="s">
        <v>496</v>
      </c>
      <c r="E142" s="311" t="s">
        <v>856</v>
      </c>
      <c r="F142" s="271" t="s">
        <v>127</v>
      </c>
      <c r="G142" s="271" t="s">
        <v>5</v>
      </c>
      <c r="H142" s="269">
        <f>561.3+0.008</f>
        <v>561.30799999999999</v>
      </c>
      <c r="I142" s="542">
        <f t="shared" si="10"/>
        <v>0</v>
      </c>
      <c r="J142" s="269">
        <f t="shared" si="10"/>
        <v>0</v>
      </c>
    </row>
    <row r="143" spans="1:11" ht="22.5" x14ac:dyDescent="0.2">
      <c r="A143" s="273"/>
      <c r="B143" s="284" t="s">
        <v>455</v>
      </c>
      <c r="C143" s="283"/>
      <c r="D143" s="311" t="s">
        <v>496</v>
      </c>
      <c r="E143" s="311" t="s">
        <v>856</v>
      </c>
      <c r="F143" s="271" t="s">
        <v>127</v>
      </c>
      <c r="G143" s="271" t="s">
        <v>1</v>
      </c>
      <c r="H143" s="269">
        <v>37.200000000000003</v>
      </c>
      <c r="I143" s="542"/>
      <c r="J143" s="269"/>
    </row>
    <row r="144" spans="1:11" x14ac:dyDescent="0.2">
      <c r="A144" s="273"/>
      <c r="B144" s="326" t="s">
        <v>397</v>
      </c>
      <c r="C144" s="333"/>
      <c r="D144" s="316" t="s">
        <v>453</v>
      </c>
      <c r="E144" s="316" t="s">
        <v>460</v>
      </c>
      <c r="F144" s="316"/>
      <c r="G144" s="316"/>
      <c r="H144" s="924">
        <f>H145+H178</f>
        <v>15909.942999999999</v>
      </c>
      <c r="I144" s="922">
        <f>I145+I178</f>
        <v>6055</v>
      </c>
      <c r="J144" s="400">
        <f>J145+J178</f>
        <v>6300</v>
      </c>
    </row>
    <row r="145" spans="1:12" x14ac:dyDescent="0.2">
      <c r="A145" s="401"/>
      <c r="B145" s="326" t="s">
        <v>60</v>
      </c>
      <c r="C145" s="316"/>
      <c r="D145" s="316" t="s">
        <v>453</v>
      </c>
      <c r="E145" s="316" t="s">
        <v>540</v>
      </c>
      <c r="F145" s="316"/>
      <c r="G145" s="316"/>
      <c r="H145" s="924">
        <f>H146</f>
        <v>11923.38</v>
      </c>
      <c r="I145" s="922">
        <f>I146</f>
        <v>5740</v>
      </c>
      <c r="J145" s="400">
        <f>J146</f>
        <v>5980</v>
      </c>
    </row>
    <row r="146" spans="1:12" ht="33.75" x14ac:dyDescent="0.2">
      <c r="A146" s="273"/>
      <c r="B146" s="310" t="s">
        <v>219</v>
      </c>
      <c r="C146" s="271"/>
      <c r="D146" s="271" t="s">
        <v>453</v>
      </c>
      <c r="E146" s="271" t="s">
        <v>540</v>
      </c>
      <c r="F146" s="271" t="s">
        <v>218</v>
      </c>
      <c r="G146" s="271"/>
      <c r="H146" s="269">
        <f>H147+H155</f>
        <v>11923.38</v>
      </c>
      <c r="I146" s="542">
        <f>I147+I155</f>
        <v>5740</v>
      </c>
      <c r="J146" s="270">
        <f>J147+J155</f>
        <v>5980</v>
      </c>
    </row>
    <row r="147" spans="1:12" ht="22.5" x14ac:dyDescent="0.2">
      <c r="A147" s="273"/>
      <c r="B147" s="310" t="s">
        <v>217</v>
      </c>
      <c r="C147" s="311"/>
      <c r="D147" s="311" t="s">
        <v>453</v>
      </c>
      <c r="E147" s="311" t="s">
        <v>540</v>
      </c>
      <c r="F147" s="271" t="s">
        <v>216</v>
      </c>
      <c r="G147" s="311"/>
      <c r="H147" s="269">
        <f>H148</f>
        <v>4191.8119999999999</v>
      </c>
      <c r="I147" s="542">
        <f>I148</f>
        <v>0</v>
      </c>
      <c r="J147" s="270">
        <f>J148</f>
        <v>0</v>
      </c>
    </row>
    <row r="148" spans="1:12" ht="45" x14ac:dyDescent="0.2">
      <c r="A148" s="273"/>
      <c r="B148" s="274" t="s">
        <v>215</v>
      </c>
      <c r="C148" s="311"/>
      <c r="D148" s="311" t="s">
        <v>453</v>
      </c>
      <c r="E148" s="311" t="s">
        <v>540</v>
      </c>
      <c r="F148" s="311" t="s">
        <v>214</v>
      </c>
      <c r="G148" s="311"/>
      <c r="H148" s="269">
        <f>H149+H151+H154</f>
        <v>4191.8119999999999</v>
      </c>
      <c r="I148" s="542">
        <f>I149+I151+I154</f>
        <v>0</v>
      </c>
      <c r="J148" s="270">
        <f>J149+J151+J154</f>
        <v>0</v>
      </c>
    </row>
    <row r="149" spans="1:12" x14ac:dyDescent="0.2">
      <c r="A149" s="273"/>
      <c r="B149" s="337" t="s">
        <v>620</v>
      </c>
      <c r="C149" s="311"/>
      <c r="D149" s="311" t="s">
        <v>453</v>
      </c>
      <c r="E149" s="311" t="s">
        <v>540</v>
      </c>
      <c r="F149" s="311" t="s">
        <v>213</v>
      </c>
      <c r="G149" s="271"/>
      <c r="H149" s="269">
        <f>H150</f>
        <v>3797.4589999999998</v>
      </c>
      <c r="I149" s="542">
        <f>I150</f>
        <v>0</v>
      </c>
      <c r="J149" s="270">
        <f>J150</f>
        <v>0</v>
      </c>
    </row>
    <row r="150" spans="1:12" ht="22.5" x14ac:dyDescent="0.2">
      <c r="A150" s="273"/>
      <c r="B150" s="284" t="s">
        <v>455</v>
      </c>
      <c r="C150" s="311"/>
      <c r="D150" s="311" t="s">
        <v>453</v>
      </c>
      <c r="E150" s="311" t="s">
        <v>540</v>
      </c>
      <c r="F150" s="311" t="s">
        <v>213</v>
      </c>
      <c r="G150" s="271" t="s">
        <v>1</v>
      </c>
      <c r="H150" s="269">
        <f>200+957.428+411.225+1001.827+300+926.979</f>
        <v>3797.4589999999998</v>
      </c>
      <c r="I150" s="542"/>
      <c r="J150" s="269"/>
      <c r="K150" s="1045">
        <f>300000+926979</f>
        <v>1226979</v>
      </c>
    </row>
    <row r="151" spans="1:12" ht="22.5" x14ac:dyDescent="0.2">
      <c r="A151" s="273"/>
      <c r="B151" s="274" t="s">
        <v>212</v>
      </c>
      <c r="C151" s="311"/>
      <c r="D151" s="311" t="s">
        <v>453</v>
      </c>
      <c r="E151" s="311" t="s">
        <v>540</v>
      </c>
      <c r="F151" s="311" t="s">
        <v>209</v>
      </c>
      <c r="G151" s="271"/>
      <c r="H151" s="269">
        <f>H152</f>
        <v>394.35300000000001</v>
      </c>
      <c r="I151" s="542">
        <f>I152</f>
        <v>0</v>
      </c>
      <c r="J151" s="269">
        <f>J152</f>
        <v>0</v>
      </c>
    </row>
    <row r="152" spans="1:12" ht="22.5" x14ac:dyDescent="0.2">
      <c r="A152" s="273"/>
      <c r="B152" s="284" t="s">
        <v>455</v>
      </c>
      <c r="C152" s="311"/>
      <c r="D152" s="311" t="s">
        <v>453</v>
      </c>
      <c r="E152" s="311" t="s">
        <v>540</v>
      </c>
      <c r="F152" s="311" t="s">
        <v>209</v>
      </c>
      <c r="G152" s="271" t="s">
        <v>1</v>
      </c>
      <c r="H152" s="269">
        <f>100+294.353</f>
        <v>394.35300000000001</v>
      </c>
      <c r="I152" s="542"/>
      <c r="J152" s="269"/>
      <c r="K152" s="1045">
        <v>294353</v>
      </c>
    </row>
    <row r="153" spans="1:12" ht="25.5" hidden="1" x14ac:dyDescent="0.2">
      <c r="A153" s="273"/>
      <c r="B153" s="336" t="s">
        <v>206</v>
      </c>
      <c r="C153" s="311"/>
      <c r="D153" s="311" t="s">
        <v>453</v>
      </c>
      <c r="E153" s="311" t="s">
        <v>540</v>
      </c>
      <c r="F153" s="311" t="s">
        <v>205</v>
      </c>
      <c r="G153" s="271"/>
      <c r="H153" s="269">
        <f>H154</f>
        <v>0</v>
      </c>
      <c r="I153" s="542">
        <f>I154</f>
        <v>0</v>
      </c>
      <c r="J153" s="269">
        <f>J154</f>
        <v>0</v>
      </c>
    </row>
    <row r="154" spans="1:12" ht="22.5" hidden="1" x14ac:dyDescent="0.2">
      <c r="A154" s="273"/>
      <c r="B154" s="284" t="s">
        <v>455</v>
      </c>
      <c r="C154" s="311"/>
      <c r="D154" s="311" t="s">
        <v>453</v>
      </c>
      <c r="E154" s="311" t="s">
        <v>540</v>
      </c>
      <c r="F154" s="311" t="s">
        <v>205</v>
      </c>
      <c r="G154" s="271" t="s">
        <v>1</v>
      </c>
      <c r="H154" s="269"/>
      <c r="I154" s="542"/>
      <c r="J154" s="269"/>
    </row>
    <row r="155" spans="1:12" ht="33.75" x14ac:dyDescent="0.2">
      <c r="A155" s="273"/>
      <c r="B155" s="310" t="s">
        <v>861</v>
      </c>
      <c r="C155" s="311"/>
      <c r="D155" s="311" t="s">
        <v>453</v>
      </c>
      <c r="E155" s="311" t="s">
        <v>540</v>
      </c>
      <c r="F155" s="271" t="s">
        <v>204</v>
      </c>
      <c r="G155" s="271"/>
      <c r="H155" s="269">
        <f>H156</f>
        <v>7731.5679999999993</v>
      </c>
      <c r="I155" s="542">
        <f>I156</f>
        <v>5740</v>
      </c>
      <c r="J155" s="269">
        <f>J156</f>
        <v>5980</v>
      </c>
    </row>
    <row r="156" spans="1:12" ht="22.5" x14ac:dyDescent="0.2">
      <c r="A156" s="273"/>
      <c r="B156" s="274" t="s">
        <v>203</v>
      </c>
      <c r="C156" s="311"/>
      <c r="D156" s="311" t="s">
        <v>453</v>
      </c>
      <c r="E156" s="311" t="s">
        <v>540</v>
      </c>
      <c r="F156" s="311" t="s">
        <v>202</v>
      </c>
      <c r="G156" s="271"/>
      <c r="H156" s="269">
        <f>H157+H159</f>
        <v>7731.5679999999993</v>
      </c>
      <c r="I156" s="542">
        <f>I157+I159</f>
        <v>5740</v>
      </c>
      <c r="J156" s="269">
        <f>J157+J159</f>
        <v>5980</v>
      </c>
    </row>
    <row r="157" spans="1:12" x14ac:dyDescent="0.2">
      <c r="A157" s="273"/>
      <c r="B157" s="274" t="s">
        <v>620</v>
      </c>
      <c r="C157" s="311"/>
      <c r="D157" s="311" t="s">
        <v>453</v>
      </c>
      <c r="E157" s="311" t="s">
        <v>540</v>
      </c>
      <c r="F157" s="311" t="s">
        <v>200</v>
      </c>
      <c r="G157" s="271"/>
      <c r="H157" s="269">
        <f>H158</f>
        <v>6883.5679999999993</v>
      </c>
      <c r="I157" s="542">
        <f>I158</f>
        <v>5240</v>
      </c>
      <c r="J157" s="269">
        <f>J158</f>
        <v>5380</v>
      </c>
    </row>
    <row r="158" spans="1:12" ht="22.5" x14ac:dyDescent="0.2">
      <c r="A158" s="273"/>
      <c r="B158" s="284" t="s">
        <v>455</v>
      </c>
      <c r="C158" s="311"/>
      <c r="D158" s="311" t="s">
        <v>453</v>
      </c>
      <c r="E158" s="311" t="s">
        <v>540</v>
      </c>
      <c r="F158" s="311" t="s">
        <v>200</v>
      </c>
      <c r="G158" s="271" t="s">
        <v>1</v>
      </c>
      <c r="H158" s="269">
        <f>6083.968+4297.116-3497.516</f>
        <v>6883.5679999999993</v>
      </c>
      <c r="I158" s="542">
        <v>5240</v>
      </c>
      <c r="J158" s="269">
        <v>5380</v>
      </c>
    </row>
    <row r="159" spans="1:12" ht="22.5" x14ac:dyDescent="0.2">
      <c r="A159" s="273"/>
      <c r="B159" s="274" t="s">
        <v>199</v>
      </c>
      <c r="C159" s="311"/>
      <c r="D159" s="311" t="s">
        <v>453</v>
      </c>
      <c r="E159" s="311" t="s">
        <v>540</v>
      </c>
      <c r="F159" s="311" t="s">
        <v>198</v>
      </c>
      <c r="G159" s="271"/>
      <c r="H159" s="269">
        <f>H160</f>
        <v>848</v>
      </c>
      <c r="I159" s="542">
        <f>I160</f>
        <v>500</v>
      </c>
      <c r="J159" s="269">
        <f>J160</f>
        <v>600</v>
      </c>
    </row>
    <row r="160" spans="1:12" ht="22.5" x14ac:dyDescent="0.2">
      <c r="A160" s="273"/>
      <c r="B160" s="284" t="s">
        <v>455</v>
      </c>
      <c r="C160" s="311"/>
      <c r="D160" s="311" t="s">
        <v>453</v>
      </c>
      <c r="E160" s="311" t="s">
        <v>540</v>
      </c>
      <c r="F160" s="311" t="s">
        <v>198</v>
      </c>
      <c r="G160" s="271" t="s">
        <v>1</v>
      </c>
      <c r="H160" s="269">
        <f>800-300+348</f>
        <v>848</v>
      </c>
      <c r="I160" s="542">
        <v>500</v>
      </c>
      <c r="J160" s="269">
        <v>600</v>
      </c>
      <c r="K160" s="1045">
        <v>348000</v>
      </c>
      <c r="L160" s="1045">
        <v>300000</v>
      </c>
    </row>
    <row r="161" spans="1:10" ht="45" hidden="1" x14ac:dyDescent="0.2">
      <c r="A161" s="281"/>
      <c r="B161" s="335" t="s">
        <v>558</v>
      </c>
      <c r="C161" s="278"/>
      <c r="D161" s="278" t="s">
        <v>453</v>
      </c>
      <c r="E161" s="278" t="s">
        <v>540</v>
      </c>
      <c r="F161" s="278" t="s">
        <v>557</v>
      </c>
      <c r="G161" s="278"/>
      <c r="H161" s="276">
        <f>H162</f>
        <v>0</v>
      </c>
      <c r="I161" s="910">
        <f>I162</f>
        <v>0</v>
      </c>
      <c r="J161" s="276">
        <f>J162</f>
        <v>0</v>
      </c>
    </row>
    <row r="162" spans="1:10" ht="22.5" hidden="1" x14ac:dyDescent="0.2">
      <c r="A162" s="273"/>
      <c r="B162" s="319" t="s">
        <v>556</v>
      </c>
      <c r="C162" s="311"/>
      <c r="D162" s="311" t="s">
        <v>453</v>
      </c>
      <c r="E162" s="311" t="s">
        <v>540</v>
      </c>
      <c r="F162" s="311" t="s">
        <v>555</v>
      </c>
      <c r="G162" s="311"/>
      <c r="H162" s="269">
        <f>H163+H166</f>
        <v>0</v>
      </c>
      <c r="I162" s="542">
        <f>I163+I166</f>
        <v>0</v>
      </c>
      <c r="J162" s="269">
        <f>J163+J166</f>
        <v>0</v>
      </c>
    </row>
    <row r="163" spans="1:10" ht="33.75" hidden="1" x14ac:dyDescent="0.2">
      <c r="A163" s="273"/>
      <c r="B163" s="319" t="s">
        <v>554</v>
      </c>
      <c r="C163" s="311"/>
      <c r="D163" s="311" t="s">
        <v>453</v>
      </c>
      <c r="E163" s="311" t="s">
        <v>540</v>
      </c>
      <c r="F163" s="311" t="s">
        <v>553</v>
      </c>
      <c r="G163" s="311"/>
      <c r="H163" s="269">
        <f t="shared" ref="H163:J164" si="11">H164</f>
        <v>0</v>
      </c>
      <c r="I163" s="542">
        <f t="shared" si="11"/>
        <v>0</v>
      </c>
      <c r="J163" s="269">
        <f t="shared" si="11"/>
        <v>0</v>
      </c>
    </row>
    <row r="164" spans="1:10" ht="33.75" hidden="1" x14ac:dyDescent="0.2">
      <c r="A164" s="273"/>
      <c r="B164" s="285" t="s">
        <v>552</v>
      </c>
      <c r="C164" s="311"/>
      <c r="D164" s="311" t="s">
        <v>453</v>
      </c>
      <c r="E164" s="311" t="s">
        <v>540</v>
      </c>
      <c r="F164" s="311" t="s">
        <v>551</v>
      </c>
      <c r="G164" s="311"/>
      <c r="H164" s="269">
        <f t="shared" si="11"/>
        <v>0</v>
      </c>
      <c r="I164" s="542">
        <f t="shared" si="11"/>
        <v>0</v>
      </c>
      <c r="J164" s="269">
        <f t="shared" si="11"/>
        <v>0</v>
      </c>
    </row>
    <row r="165" spans="1:10" hidden="1" x14ac:dyDescent="0.2">
      <c r="A165" s="273"/>
      <c r="B165" s="284" t="s">
        <v>482</v>
      </c>
      <c r="C165" s="311"/>
      <c r="D165" s="311" t="s">
        <v>453</v>
      </c>
      <c r="E165" s="311" t="s">
        <v>540</v>
      </c>
      <c r="F165" s="311" t="s">
        <v>551</v>
      </c>
      <c r="G165" s="271" t="s">
        <v>26</v>
      </c>
      <c r="H165" s="269">
        <v>0</v>
      </c>
      <c r="I165" s="542">
        <v>0</v>
      </c>
      <c r="J165" s="269">
        <v>0</v>
      </c>
    </row>
    <row r="166" spans="1:10" ht="45" hidden="1" x14ac:dyDescent="0.2">
      <c r="A166" s="273"/>
      <c r="B166" s="319" t="s">
        <v>550</v>
      </c>
      <c r="C166" s="311"/>
      <c r="D166" s="311" t="s">
        <v>549</v>
      </c>
      <c r="E166" s="311" t="s">
        <v>540</v>
      </c>
      <c r="F166" s="311" t="s">
        <v>548</v>
      </c>
      <c r="G166" s="311"/>
      <c r="H166" s="269">
        <f>H167+H169+H171</f>
        <v>0</v>
      </c>
      <c r="I166" s="542">
        <f>I167+I169+I171</f>
        <v>0</v>
      </c>
      <c r="J166" s="269">
        <f>J167+J169+J171</f>
        <v>0</v>
      </c>
    </row>
    <row r="167" spans="1:10" ht="33.75" hidden="1" x14ac:dyDescent="0.2">
      <c r="A167" s="273"/>
      <c r="B167" s="285" t="s">
        <v>547</v>
      </c>
      <c r="C167" s="311"/>
      <c r="D167" s="311" t="s">
        <v>453</v>
      </c>
      <c r="E167" s="311" t="s">
        <v>540</v>
      </c>
      <c r="F167" s="311" t="s">
        <v>546</v>
      </c>
      <c r="G167" s="311"/>
      <c r="H167" s="269">
        <f>H168</f>
        <v>0</v>
      </c>
      <c r="I167" s="542">
        <f>I168</f>
        <v>0</v>
      </c>
      <c r="J167" s="269">
        <f>J168</f>
        <v>0</v>
      </c>
    </row>
    <row r="168" spans="1:10" ht="22.5" hidden="1" x14ac:dyDescent="0.2">
      <c r="A168" s="273"/>
      <c r="B168" s="284" t="s">
        <v>455</v>
      </c>
      <c r="C168" s="311"/>
      <c r="D168" s="311" t="s">
        <v>453</v>
      </c>
      <c r="E168" s="311" t="s">
        <v>540</v>
      </c>
      <c r="F168" s="311" t="s">
        <v>546</v>
      </c>
      <c r="G168" s="271" t="s">
        <v>1</v>
      </c>
      <c r="H168" s="269"/>
      <c r="I168" s="542"/>
      <c r="J168" s="269"/>
    </row>
    <row r="169" spans="1:10" ht="33.75" hidden="1" x14ac:dyDescent="0.2">
      <c r="A169" s="401"/>
      <c r="B169" s="285" t="s">
        <v>545</v>
      </c>
      <c r="C169" s="311"/>
      <c r="D169" s="311" t="s">
        <v>453</v>
      </c>
      <c r="E169" s="311" t="s">
        <v>540</v>
      </c>
      <c r="F169" s="311" t="s">
        <v>544</v>
      </c>
      <c r="G169" s="311"/>
      <c r="H169" s="269">
        <f>H170</f>
        <v>0</v>
      </c>
      <c r="I169" s="542">
        <f>I170</f>
        <v>0</v>
      </c>
      <c r="J169" s="269">
        <f>J170</f>
        <v>0</v>
      </c>
    </row>
    <row r="170" spans="1:10" ht="22.5" hidden="1" x14ac:dyDescent="0.2">
      <c r="A170" s="401"/>
      <c r="B170" s="284" t="s">
        <v>455</v>
      </c>
      <c r="C170" s="311"/>
      <c r="D170" s="311" t="s">
        <v>453</v>
      </c>
      <c r="E170" s="311" t="s">
        <v>540</v>
      </c>
      <c r="F170" s="311" t="s">
        <v>544</v>
      </c>
      <c r="G170" s="271" t="s">
        <v>1</v>
      </c>
      <c r="H170" s="269"/>
      <c r="I170" s="542"/>
      <c r="J170" s="269"/>
    </row>
    <row r="171" spans="1:10" ht="45" hidden="1" x14ac:dyDescent="0.2">
      <c r="A171" s="401"/>
      <c r="B171" s="285" t="s">
        <v>543</v>
      </c>
      <c r="C171" s="311"/>
      <c r="D171" s="311" t="s">
        <v>453</v>
      </c>
      <c r="E171" s="311" t="s">
        <v>540</v>
      </c>
      <c r="F171" s="311" t="s">
        <v>542</v>
      </c>
      <c r="G171" s="311"/>
      <c r="H171" s="269">
        <f>H172</f>
        <v>0</v>
      </c>
      <c r="I171" s="542">
        <f>I172</f>
        <v>0</v>
      </c>
      <c r="J171" s="269">
        <f>J172</f>
        <v>0</v>
      </c>
    </row>
    <row r="172" spans="1:10" ht="22.5" hidden="1" x14ac:dyDescent="0.2">
      <c r="A172" s="401"/>
      <c r="B172" s="284" t="s">
        <v>455</v>
      </c>
      <c r="C172" s="311"/>
      <c r="D172" s="311" t="s">
        <v>453</v>
      </c>
      <c r="E172" s="311" t="s">
        <v>540</v>
      </c>
      <c r="F172" s="311" t="s">
        <v>542</v>
      </c>
      <c r="G172" s="271" t="s">
        <v>1</v>
      </c>
      <c r="H172" s="269"/>
      <c r="I172" s="542"/>
      <c r="J172" s="269"/>
    </row>
    <row r="173" spans="1:10" ht="33.75" hidden="1" x14ac:dyDescent="0.2">
      <c r="A173" s="332"/>
      <c r="B173" s="282" t="s">
        <v>500</v>
      </c>
      <c r="C173" s="279"/>
      <c r="D173" s="278" t="s">
        <v>453</v>
      </c>
      <c r="E173" s="278" t="s">
        <v>540</v>
      </c>
      <c r="F173" s="278" t="s">
        <v>89</v>
      </c>
      <c r="G173" s="278"/>
      <c r="H173" s="276">
        <f t="shared" ref="H173:J176" si="12">H174</f>
        <v>0</v>
      </c>
      <c r="I173" s="910">
        <f t="shared" si="12"/>
        <v>0</v>
      </c>
      <c r="J173" s="276">
        <f t="shared" si="12"/>
        <v>0</v>
      </c>
    </row>
    <row r="174" spans="1:10" hidden="1" x14ac:dyDescent="0.2">
      <c r="A174" s="281"/>
      <c r="B174" s="282" t="s">
        <v>109</v>
      </c>
      <c r="C174" s="279"/>
      <c r="D174" s="278" t="s">
        <v>453</v>
      </c>
      <c r="E174" s="278" t="s">
        <v>540</v>
      </c>
      <c r="F174" s="278" t="s">
        <v>84</v>
      </c>
      <c r="G174" s="278"/>
      <c r="H174" s="276">
        <f t="shared" si="12"/>
        <v>0</v>
      </c>
      <c r="I174" s="910">
        <f t="shared" si="12"/>
        <v>0</v>
      </c>
      <c r="J174" s="276">
        <f t="shared" si="12"/>
        <v>0</v>
      </c>
    </row>
    <row r="175" spans="1:10" hidden="1" x14ac:dyDescent="0.2">
      <c r="A175" s="281"/>
      <c r="B175" s="282" t="s">
        <v>109</v>
      </c>
      <c r="C175" s="279"/>
      <c r="D175" s="278" t="s">
        <v>453</v>
      </c>
      <c r="E175" s="278" t="s">
        <v>540</v>
      </c>
      <c r="F175" s="278" t="s">
        <v>82</v>
      </c>
      <c r="G175" s="278"/>
      <c r="H175" s="276">
        <f t="shared" si="12"/>
        <v>0</v>
      </c>
      <c r="I175" s="910">
        <f t="shared" si="12"/>
        <v>0</v>
      </c>
      <c r="J175" s="276">
        <f t="shared" si="12"/>
        <v>0</v>
      </c>
    </row>
    <row r="176" spans="1:10" ht="45" hidden="1" x14ac:dyDescent="0.2">
      <c r="A176" s="401"/>
      <c r="B176" s="285" t="s">
        <v>541</v>
      </c>
      <c r="C176" s="271"/>
      <c r="D176" s="271" t="s">
        <v>453</v>
      </c>
      <c r="E176" s="271" t="s">
        <v>540</v>
      </c>
      <c r="F176" s="271" t="s">
        <v>539</v>
      </c>
      <c r="G176" s="271"/>
      <c r="H176" s="269">
        <f t="shared" si="12"/>
        <v>0</v>
      </c>
      <c r="I176" s="542">
        <f t="shared" si="12"/>
        <v>0</v>
      </c>
      <c r="J176" s="269">
        <f t="shared" si="12"/>
        <v>0</v>
      </c>
    </row>
    <row r="177" spans="1:11" ht="22.5" hidden="1" x14ac:dyDescent="0.2">
      <c r="A177" s="401"/>
      <c r="B177" s="284" t="s">
        <v>455</v>
      </c>
      <c r="C177" s="311"/>
      <c r="D177" s="311" t="s">
        <v>453</v>
      </c>
      <c r="E177" s="311" t="s">
        <v>540</v>
      </c>
      <c r="F177" s="311" t="s">
        <v>539</v>
      </c>
      <c r="G177" s="271" t="s">
        <v>1</v>
      </c>
      <c r="H177" s="269"/>
      <c r="I177" s="542"/>
      <c r="J177" s="269"/>
    </row>
    <row r="178" spans="1:11" x14ac:dyDescent="0.2">
      <c r="A178" s="401"/>
      <c r="B178" s="326" t="s">
        <v>51</v>
      </c>
      <c r="C178" s="316"/>
      <c r="D178" s="316" t="s">
        <v>453</v>
      </c>
      <c r="E178" s="316" t="s">
        <v>535</v>
      </c>
      <c r="F178" s="316"/>
      <c r="G178" s="316"/>
      <c r="H178" s="924">
        <f>H179+H183</f>
        <v>3986.5630000000001</v>
      </c>
      <c r="I178" s="922">
        <f>I179+I183</f>
        <v>315</v>
      </c>
      <c r="J178" s="400">
        <f>J179+J183</f>
        <v>320</v>
      </c>
    </row>
    <row r="179" spans="1:11" ht="33.75" x14ac:dyDescent="0.2">
      <c r="A179" s="273"/>
      <c r="B179" s="310" t="s">
        <v>293</v>
      </c>
      <c r="C179" s="271"/>
      <c r="D179" s="271" t="s">
        <v>453</v>
      </c>
      <c r="E179" s="271" t="s">
        <v>535</v>
      </c>
      <c r="F179" s="271" t="s">
        <v>292</v>
      </c>
      <c r="G179" s="271"/>
      <c r="H179" s="269">
        <f t="shared" ref="H179:J181" si="13">H180</f>
        <v>315</v>
      </c>
      <c r="I179" s="542">
        <f t="shared" si="13"/>
        <v>315</v>
      </c>
      <c r="J179" s="270">
        <f t="shared" si="13"/>
        <v>320</v>
      </c>
    </row>
    <row r="180" spans="1:11" ht="33.75" x14ac:dyDescent="0.2">
      <c r="A180" s="273"/>
      <c r="B180" s="274" t="s">
        <v>289</v>
      </c>
      <c r="C180" s="271"/>
      <c r="D180" s="271" t="s">
        <v>453</v>
      </c>
      <c r="E180" s="271" t="s">
        <v>535</v>
      </c>
      <c r="F180" s="271" t="s">
        <v>286</v>
      </c>
      <c r="G180" s="271"/>
      <c r="H180" s="269">
        <f t="shared" si="13"/>
        <v>315</v>
      </c>
      <c r="I180" s="542">
        <f t="shared" si="13"/>
        <v>315</v>
      </c>
      <c r="J180" s="270">
        <f t="shared" si="13"/>
        <v>320</v>
      </c>
    </row>
    <row r="181" spans="1:11" ht="22.5" x14ac:dyDescent="0.2">
      <c r="A181" s="273"/>
      <c r="B181" s="334" t="s">
        <v>287</v>
      </c>
      <c r="C181" s="311"/>
      <c r="D181" s="311" t="s">
        <v>453</v>
      </c>
      <c r="E181" s="311" t="s">
        <v>535</v>
      </c>
      <c r="F181" s="311" t="s">
        <v>275</v>
      </c>
      <c r="G181" s="311"/>
      <c r="H181" s="269">
        <f t="shared" si="13"/>
        <v>315</v>
      </c>
      <c r="I181" s="542">
        <f t="shared" si="13"/>
        <v>315</v>
      </c>
      <c r="J181" s="270">
        <f t="shared" si="13"/>
        <v>320</v>
      </c>
    </row>
    <row r="182" spans="1:11" ht="22.5" x14ac:dyDescent="0.2">
      <c r="A182" s="273"/>
      <c r="B182" s="284" t="s">
        <v>455</v>
      </c>
      <c r="C182" s="311"/>
      <c r="D182" s="311" t="s">
        <v>453</v>
      </c>
      <c r="E182" s="311" t="s">
        <v>535</v>
      </c>
      <c r="F182" s="311" t="s">
        <v>275</v>
      </c>
      <c r="G182" s="271" t="s">
        <v>1</v>
      </c>
      <c r="H182" s="269">
        <v>315</v>
      </c>
      <c r="I182" s="542">
        <v>315</v>
      </c>
      <c r="J182" s="269">
        <v>320</v>
      </c>
    </row>
    <row r="183" spans="1:11" ht="33.75" x14ac:dyDescent="0.2">
      <c r="A183" s="305"/>
      <c r="B183" s="285" t="s">
        <v>500</v>
      </c>
      <c r="C183" s="272"/>
      <c r="D183" s="271" t="s">
        <v>453</v>
      </c>
      <c r="E183" s="271" t="s">
        <v>535</v>
      </c>
      <c r="F183" s="271" t="s">
        <v>89</v>
      </c>
      <c r="G183" s="271"/>
      <c r="H183" s="269">
        <f>H184</f>
        <v>3671.5630000000001</v>
      </c>
      <c r="I183" s="542">
        <f t="shared" ref="H183:J184" si="14">I184</f>
        <v>0</v>
      </c>
      <c r="J183" s="270">
        <f t="shared" si="14"/>
        <v>0</v>
      </c>
    </row>
    <row r="184" spans="1:11" x14ac:dyDescent="0.2">
      <c r="A184" s="273"/>
      <c r="B184" s="285" t="s">
        <v>109</v>
      </c>
      <c r="C184" s="272"/>
      <c r="D184" s="271" t="s">
        <v>453</v>
      </c>
      <c r="E184" s="271" t="s">
        <v>535</v>
      </c>
      <c r="F184" s="271" t="s">
        <v>84</v>
      </c>
      <c r="G184" s="271"/>
      <c r="H184" s="269">
        <f t="shared" si="14"/>
        <v>3671.5630000000001</v>
      </c>
      <c r="I184" s="542">
        <f t="shared" si="14"/>
        <v>0</v>
      </c>
      <c r="J184" s="270">
        <f t="shared" si="14"/>
        <v>0</v>
      </c>
    </row>
    <row r="185" spans="1:11" x14ac:dyDescent="0.2">
      <c r="A185" s="273"/>
      <c r="B185" s="285" t="s">
        <v>109</v>
      </c>
      <c r="C185" s="272"/>
      <c r="D185" s="271" t="s">
        <v>453</v>
      </c>
      <c r="E185" s="271" t="s">
        <v>535</v>
      </c>
      <c r="F185" s="271" t="s">
        <v>82</v>
      </c>
      <c r="G185" s="271"/>
      <c r="H185" s="269">
        <f>H186+H188+H191+H192</f>
        <v>3671.5630000000001</v>
      </c>
      <c r="I185" s="542">
        <f>I186+I188+I191</f>
        <v>0</v>
      </c>
      <c r="J185" s="270">
        <f>J186+J188+J191</f>
        <v>0</v>
      </c>
    </row>
    <row r="186" spans="1:11" x14ac:dyDescent="0.2">
      <c r="A186" s="281"/>
      <c r="B186" s="285" t="s">
        <v>538</v>
      </c>
      <c r="C186" s="271"/>
      <c r="D186" s="271" t="s">
        <v>453</v>
      </c>
      <c r="E186" s="271" t="s">
        <v>535</v>
      </c>
      <c r="F186" s="271" t="s">
        <v>537</v>
      </c>
      <c r="G186" s="271"/>
      <c r="H186" s="269">
        <f>H187</f>
        <v>536.43000000000006</v>
      </c>
      <c r="I186" s="542">
        <f>I187</f>
        <v>0</v>
      </c>
      <c r="J186" s="270">
        <f>J187</f>
        <v>0</v>
      </c>
    </row>
    <row r="187" spans="1:11" ht="22.5" x14ac:dyDescent="0.2">
      <c r="A187" s="401"/>
      <c r="B187" s="284" t="s">
        <v>455</v>
      </c>
      <c r="C187" s="311"/>
      <c r="D187" s="311" t="s">
        <v>453</v>
      </c>
      <c r="E187" s="311" t="s">
        <v>535</v>
      </c>
      <c r="F187" s="311" t="s">
        <v>537</v>
      </c>
      <c r="G187" s="271" t="s">
        <v>1</v>
      </c>
      <c r="H187" s="269">
        <f>100+436.43</f>
        <v>536.43000000000006</v>
      </c>
      <c r="I187" s="542"/>
      <c r="J187" s="270"/>
      <c r="K187" s="1045">
        <v>436430</v>
      </c>
    </row>
    <row r="188" spans="1:11" x14ac:dyDescent="0.2">
      <c r="A188" s="281"/>
      <c r="B188" s="285" t="s">
        <v>536</v>
      </c>
      <c r="C188" s="271"/>
      <c r="D188" s="271" t="s">
        <v>453</v>
      </c>
      <c r="E188" s="271" t="s">
        <v>535</v>
      </c>
      <c r="F188" s="271" t="s">
        <v>54</v>
      </c>
      <c r="G188" s="271"/>
      <c r="H188" s="269">
        <f>H189</f>
        <v>94.8</v>
      </c>
      <c r="I188" s="542">
        <f>I189</f>
        <v>0</v>
      </c>
      <c r="J188" s="270">
        <f>J189</f>
        <v>0</v>
      </c>
    </row>
    <row r="189" spans="1:11" ht="22.5" x14ac:dyDescent="0.2">
      <c r="A189" s="402"/>
      <c r="B189" s="284" t="s">
        <v>455</v>
      </c>
      <c r="C189" s="311"/>
      <c r="D189" s="311" t="s">
        <v>453</v>
      </c>
      <c r="E189" s="311" t="s">
        <v>535</v>
      </c>
      <c r="F189" s="311" t="s">
        <v>54</v>
      </c>
      <c r="G189" s="271" t="s">
        <v>1</v>
      </c>
      <c r="H189" s="269">
        <v>94.8</v>
      </c>
      <c r="I189" s="542"/>
      <c r="J189" s="269"/>
    </row>
    <row r="190" spans="1:11" x14ac:dyDescent="0.2">
      <c r="A190" s="402"/>
      <c r="B190" s="285" t="s">
        <v>53</v>
      </c>
      <c r="C190" s="271"/>
      <c r="D190" s="271" t="s">
        <v>453</v>
      </c>
      <c r="E190" s="271" t="s">
        <v>535</v>
      </c>
      <c r="F190" s="271" t="s">
        <v>50</v>
      </c>
      <c r="G190" s="271"/>
      <c r="H190" s="269">
        <f>H191+H192</f>
        <v>3040.3330000000001</v>
      </c>
      <c r="I190" s="542">
        <f>I191</f>
        <v>0</v>
      </c>
      <c r="J190" s="269">
        <f>J191</f>
        <v>0</v>
      </c>
    </row>
    <row r="191" spans="1:11" ht="22.5" x14ac:dyDescent="0.2">
      <c r="A191" s="402"/>
      <c r="B191" s="284" t="s">
        <v>455</v>
      </c>
      <c r="C191" s="311"/>
      <c r="D191" s="311" t="s">
        <v>453</v>
      </c>
      <c r="E191" s="311" t="s">
        <v>535</v>
      </c>
      <c r="F191" s="311" t="s">
        <v>50</v>
      </c>
      <c r="G191" s="271" t="s">
        <v>1</v>
      </c>
      <c r="H191" s="269">
        <f>101+2939.333</f>
        <v>3040.3330000000001</v>
      </c>
      <c r="I191" s="542"/>
      <c r="J191" s="269"/>
    </row>
    <row r="192" spans="1:11" hidden="1" x14ac:dyDescent="0.2">
      <c r="A192" s="402"/>
      <c r="B192" s="284" t="s">
        <v>624</v>
      </c>
      <c r="C192" s="311"/>
      <c r="D192" s="311"/>
      <c r="E192" s="311"/>
      <c r="F192" s="311"/>
      <c r="G192" s="271"/>
      <c r="H192" s="269"/>
      <c r="I192" s="542"/>
      <c r="J192" s="404"/>
    </row>
    <row r="193" spans="1:12" x14ac:dyDescent="0.2">
      <c r="A193" s="402"/>
      <c r="B193" s="326" t="s">
        <v>379</v>
      </c>
      <c r="C193" s="333"/>
      <c r="D193" s="316" t="s">
        <v>464</v>
      </c>
      <c r="E193" s="316" t="s">
        <v>460</v>
      </c>
      <c r="F193" s="316"/>
      <c r="G193" s="316"/>
      <c r="H193" s="924">
        <f>H194+H204+H226</f>
        <v>54826.785099999994</v>
      </c>
      <c r="I193" s="922">
        <f>I194+I204+I226</f>
        <v>40536.79</v>
      </c>
      <c r="J193" s="400">
        <f>J194+J204+J226</f>
        <v>40253.18</v>
      </c>
    </row>
    <row r="194" spans="1:12" x14ac:dyDescent="0.2">
      <c r="A194" s="401"/>
      <c r="B194" s="326" t="s">
        <v>11</v>
      </c>
      <c r="C194" s="316"/>
      <c r="D194" s="316" t="s">
        <v>464</v>
      </c>
      <c r="E194" s="316" t="s">
        <v>457</v>
      </c>
      <c r="F194" s="316"/>
      <c r="G194" s="316"/>
      <c r="H194" s="924">
        <f t="shared" ref="H194:J196" si="15">H195</f>
        <v>1840.9409999999998</v>
      </c>
      <c r="I194" s="922">
        <f t="shared" si="15"/>
        <v>799.11500000000001</v>
      </c>
      <c r="J194" s="400">
        <f t="shared" si="15"/>
        <v>895.01</v>
      </c>
    </row>
    <row r="195" spans="1:12" ht="33.75" x14ac:dyDescent="0.2">
      <c r="A195" s="305"/>
      <c r="B195" s="285" t="s">
        <v>500</v>
      </c>
      <c r="C195" s="272"/>
      <c r="D195" s="271" t="s">
        <v>464</v>
      </c>
      <c r="E195" s="271" t="s">
        <v>457</v>
      </c>
      <c r="F195" s="271" t="s">
        <v>89</v>
      </c>
      <c r="G195" s="271"/>
      <c r="H195" s="269">
        <f t="shared" si="15"/>
        <v>1840.9409999999998</v>
      </c>
      <c r="I195" s="542">
        <f t="shared" si="15"/>
        <v>799.11500000000001</v>
      </c>
      <c r="J195" s="270">
        <f t="shared" si="15"/>
        <v>895.01</v>
      </c>
    </row>
    <row r="196" spans="1:12" x14ac:dyDescent="0.2">
      <c r="A196" s="273"/>
      <c r="B196" s="285" t="s">
        <v>109</v>
      </c>
      <c r="C196" s="272"/>
      <c r="D196" s="271" t="s">
        <v>464</v>
      </c>
      <c r="E196" s="271" t="s">
        <v>457</v>
      </c>
      <c r="F196" s="271" t="s">
        <v>84</v>
      </c>
      <c r="G196" s="271"/>
      <c r="H196" s="269">
        <f t="shared" si="15"/>
        <v>1840.9409999999998</v>
      </c>
      <c r="I196" s="542">
        <f t="shared" si="15"/>
        <v>799.11500000000001</v>
      </c>
      <c r="J196" s="270">
        <f t="shared" si="15"/>
        <v>895.01</v>
      </c>
    </row>
    <row r="197" spans="1:12" x14ac:dyDescent="0.2">
      <c r="A197" s="273"/>
      <c r="B197" s="285" t="s">
        <v>109</v>
      </c>
      <c r="C197" s="272"/>
      <c r="D197" s="271" t="s">
        <v>464</v>
      </c>
      <c r="E197" s="271" t="s">
        <v>457</v>
      </c>
      <c r="F197" s="271" t="s">
        <v>82</v>
      </c>
      <c r="G197" s="271"/>
      <c r="H197" s="269">
        <f>H198+H200+H202</f>
        <v>1840.9409999999998</v>
      </c>
      <c r="I197" s="542">
        <f>I198+I200+I202</f>
        <v>799.11500000000001</v>
      </c>
      <c r="J197" s="270">
        <f>J198+J200+J202</f>
        <v>895.01</v>
      </c>
    </row>
    <row r="198" spans="1:12" x14ac:dyDescent="0.2">
      <c r="A198" s="281"/>
      <c r="B198" s="285" t="s">
        <v>534</v>
      </c>
      <c r="C198" s="271"/>
      <c r="D198" s="271" t="s">
        <v>464</v>
      </c>
      <c r="E198" s="271" t="s">
        <v>457</v>
      </c>
      <c r="F198" s="271" t="s">
        <v>30</v>
      </c>
      <c r="G198" s="271"/>
      <c r="H198" s="269">
        <f>H199</f>
        <v>999.99999999999977</v>
      </c>
      <c r="I198" s="542">
        <f>I199</f>
        <v>0</v>
      </c>
      <c r="J198" s="270">
        <f>J199</f>
        <v>0</v>
      </c>
    </row>
    <row r="199" spans="1:12" ht="22.5" x14ac:dyDescent="0.2">
      <c r="A199" s="401"/>
      <c r="B199" s="284" t="s">
        <v>455</v>
      </c>
      <c r="C199" s="271"/>
      <c r="D199" s="311" t="s">
        <v>464</v>
      </c>
      <c r="E199" s="311" t="s">
        <v>457</v>
      </c>
      <c r="F199" s="271" t="s">
        <v>30</v>
      </c>
      <c r="G199" s="271" t="s">
        <v>1</v>
      </c>
      <c r="H199" s="269">
        <f>672.707+1500+698.145-1870.852</f>
        <v>999.99999999999977</v>
      </c>
      <c r="I199" s="542"/>
      <c r="J199" s="269"/>
      <c r="L199" s="1050">
        <v>1870852</v>
      </c>
    </row>
    <row r="200" spans="1:12" hidden="1" x14ac:dyDescent="0.2">
      <c r="A200" s="281"/>
      <c r="B200" s="285" t="s">
        <v>533</v>
      </c>
      <c r="C200" s="271"/>
      <c r="D200" s="271" t="s">
        <v>464</v>
      </c>
      <c r="E200" s="271" t="s">
        <v>457</v>
      </c>
      <c r="F200" s="271" t="s">
        <v>532</v>
      </c>
      <c r="G200" s="271"/>
      <c r="H200" s="269">
        <f>H201</f>
        <v>0</v>
      </c>
      <c r="I200" s="542">
        <f>I201</f>
        <v>0</v>
      </c>
      <c r="J200" s="269">
        <f>J201</f>
        <v>0</v>
      </c>
    </row>
    <row r="201" spans="1:12" ht="22.5" hidden="1" x14ac:dyDescent="0.2">
      <c r="A201" s="401"/>
      <c r="B201" s="284" t="s">
        <v>455</v>
      </c>
      <c r="C201" s="271"/>
      <c r="D201" s="311" t="s">
        <v>464</v>
      </c>
      <c r="E201" s="311" t="s">
        <v>457</v>
      </c>
      <c r="F201" s="311" t="s">
        <v>532</v>
      </c>
      <c r="G201" s="271" t="s">
        <v>1</v>
      </c>
      <c r="H201" s="269"/>
      <c r="I201" s="542"/>
      <c r="J201" s="269"/>
    </row>
    <row r="202" spans="1:12" x14ac:dyDescent="0.2">
      <c r="A202" s="281"/>
      <c r="B202" s="285" t="s">
        <v>12</v>
      </c>
      <c r="C202" s="271"/>
      <c r="D202" s="271" t="s">
        <v>464</v>
      </c>
      <c r="E202" s="271" t="s">
        <v>457</v>
      </c>
      <c r="F202" s="271" t="s">
        <v>10</v>
      </c>
      <c r="G202" s="271"/>
      <c r="H202" s="269">
        <f>H203</f>
        <v>840.94099999999992</v>
      </c>
      <c r="I202" s="542">
        <f>I203</f>
        <v>799.11500000000001</v>
      </c>
      <c r="J202" s="269">
        <f>J203</f>
        <v>895.01</v>
      </c>
    </row>
    <row r="203" spans="1:12" ht="22.5" x14ac:dyDescent="0.2">
      <c r="A203" s="401"/>
      <c r="B203" s="284" t="s">
        <v>455</v>
      </c>
      <c r="C203" s="271"/>
      <c r="D203" s="311" t="s">
        <v>464</v>
      </c>
      <c r="E203" s="311" t="s">
        <v>457</v>
      </c>
      <c r="F203" s="311" t="s">
        <v>10</v>
      </c>
      <c r="G203" s="271" t="s">
        <v>1</v>
      </c>
      <c r="H203" s="269">
        <f>766.997+73.944</f>
        <v>840.94099999999992</v>
      </c>
      <c r="I203" s="542">
        <v>799.11500000000001</v>
      </c>
      <c r="J203" s="269">
        <v>895.01</v>
      </c>
      <c r="K203" s="1050">
        <v>73944</v>
      </c>
    </row>
    <row r="204" spans="1:12" x14ac:dyDescent="0.2">
      <c r="A204" s="402"/>
      <c r="B204" s="326" t="s">
        <v>531</v>
      </c>
      <c r="C204" s="316"/>
      <c r="D204" s="316" t="s">
        <v>464</v>
      </c>
      <c r="E204" s="316" t="s">
        <v>489</v>
      </c>
      <c r="F204" s="316"/>
      <c r="G204" s="316"/>
      <c r="H204" s="1041">
        <f>H205+H209+H217</f>
        <v>15815.1191</v>
      </c>
      <c r="I204" s="922">
        <f>I205+I209+I217</f>
        <v>3718.8</v>
      </c>
      <c r="J204" s="400">
        <f>J205+J209+J217</f>
        <v>4854</v>
      </c>
    </row>
    <row r="205" spans="1:12" ht="33.75" x14ac:dyDescent="0.2">
      <c r="A205" s="402"/>
      <c r="B205" s="836" t="s">
        <v>197</v>
      </c>
      <c r="C205" s="271"/>
      <c r="D205" s="271" t="s">
        <v>464</v>
      </c>
      <c r="E205" s="271" t="s">
        <v>489</v>
      </c>
      <c r="F205" s="271" t="s">
        <v>196</v>
      </c>
      <c r="G205" s="271"/>
      <c r="H205" s="269">
        <f t="shared" ref="H205:J207" si="16">H206</f>
        <v>2200</v>
      </c>
      <c r="I205" s="542">
        <f t="shared" si="16"/>
        <v>48</v>
      </c>
      <c r="J205" s="270">
        <f t="shared" si="16"/>
        <v>816.12</v>
      </c>
    </row>
    <row r="206" spans="1:12" x14ac:dyDescent="0.2">
      <c r="A206" s="402"/>
      <c r="B206" s="306" t="s">
        <v>195</v>
      </c>
      <c r="C206" s="271"/>
      <c r="D206" s="311" t="s">
        <v>464</v>
      </c>
      <c r="E206" s="311" t="s">
        <v>489</v>
      </c>
      <c r="F206" s="271" t="s">
        <v>194</v>
      </c>
      <c r="G206" s="271"/>
      <c r="H206" s="269">
        <f t="shared" si="16"/>
        <v>2200</v>
      </c>
      <c r="I206" s="542">
        <f t="shared" si="16"/>
        <v>48</v>
      </c>
      <c r="J206" s="270">
        <f t="shared" si="16"/>
        <v>816.12</v>
      </c>
    </row>
    <row r="207" spans="1:12" ht="22.5" x14ac:dyDescent="0.2">
      <c r="A207" s="402"/>
      <c r="B207" s="403" t="s">
        <v>193</v>
      </c>
      <c r="C207" s="311"/>
      <c r="D207" s="311" t="s">
        <v>464</v>
      </c>
      <c r="E207" s="311" t="s">
        <v>489</v>
      </c>
      <c r="F207" s="311" t="s">
        <v>191</v>
      </c>
      <c r="G207" s="311"/>
      <c r="H207" s="269">
        <f t="shared" si="16"/>
        <v>2200</v>
      </c>
      <c r="I207" s="542">
        <f t="shared" si="16"/>
        <v>48</v>
      </c>
      <c r="J207" s="270">
        <f t="shared" si="16"/>
        <v>816.12</v>
      </c>
    </row>
    <row r="208" spans="1:12" x14ac:dyDescent="0.2">
      <c r="A208" s="402"/>
      <c r="B208" s="284" t="s">
        <v>482</v>
      </c>
      <c r="C208" s="271"/>
      <c r="D208" s="311" t="s">
        <v>464</v>
      </c>
      <c r="E208" s="311" t="s">
        <v>489</v>
      </c>
      <c r="F208" s="311" t="s">
        <v>191</v>
      </c>
      <c r="G208" s="271" t="s">
        <v>26</v>
      </c>
      <c r="H208" s="269">
        <f>2700+500+2200-3200</f>
        <v>2200</v>
      </c>
      <c r="I208" s="542">
        <v>48</v>
      </c>
      <c r="J208" s="269">
        <v>816.12</v>
      </c>
      <c r="L208" s="1050">
        <v>3200000</v>
      </c>
    </row>
    <row r="209" spans="1:12" ht="45.6" customHeight="1" x14ac:dyDescent="0.2">
      <c r="A209" s="273"/>
      <c r="B209" s="306" t="s">
        <v>530</v>
      </c>
      <c r="C209" s="271"/>
      <c r="D209" s="271" t="s">
        <v>464</v>
      </c>
      <c r="E209" s="271" t="s">
        <v>489</v>
      </c>
      <c r="F209" s="271" t="s">
        <v>181</v>
      </c>
      <c r="G209" s="271"/>
      <c r="H209" s="269">
        <f>H212+H216</f>
        <v>8915.1620000000003</v>
      </c>
      <c r="I209" s="542">
        <f>I210</f>
        <v>3670.8</v>
      </c>
      <c r="J209" s="270">
        <f>J210</f>
        <v>4037.88</v>
      </c>
    </row>
    <row r="210" spans="1:12" ht="33.75" x14ac:dyDescent="0.2">
      <c r="A210" s="320"/>
      <c r="B210" s="274" t="s">
        <v>180</v>
      </c>
      <c r="C210" s="311"/>
      <c r="D210" s="311" t="s">
        <v>464</v>
      </c>
      <c r="E210" s="311" t="s">
        <v>489</v>
      </c>
      <c r="F210" s="311" t="s">
        <v>179</v>
      </c>
      <c r="G210" s="311"/>
      <c r="H210" s="269">
        <f>H211</f>
        <v>8467.4629999999997</v>
      </c>
      <c r="I210" s="542">
        <f>I211</f>
        <v>3670.8</v>
      </c>
      <c r="J210" s="270">
        <f>J211</f>
        <v>4037.88</v>
      </c>
    </row>
    <row r="211" spans="1:12" ht="30" customHeight="1" x14ac:dyDescent="0.2">
      <c r="A211" s="320"/>
      <c r="B211" s="337" t="s">
        <v>23</v>
      </c>
      <c r="C211" s="311"/>
      <c r="D211" s="311" t="s">
        <v>464</v>
      </c>
      <c r="E211" s="311" t="s">
        <v>489</v>
      </c>
      <c r="F211" s="311" t="s">
        <v>178</v>
      </c>
      <c r="G211" s="311"/>
      <c r="H211" s="269">
        <f>H212+H213</f>
        <v>8467.4629999999997</v>
      </c>
      <c r="I211" s="542">
        <f>I212+I213</f>
        <v>3670.8</v>
      </c>
      <c r="J211" s="270">
        <f>J212+J213</f>
        <v>4037.88</v>
      </c>
    </row>
    <row r="212" spans="1:12" ht="22.5" x14ac:dyDescent="0.2">
      <c r="A212" s="401"/>
      <c r="B212" s="284" t="s">
        <v>455</v>
      </c>
      <c r="C212" s="311"/>
      <c r="D212" s="311" t="s">
        <v>464</v>
      </c>
      <c r="E212" s="311" t="s">
        <v>489</v>
      </c>
      <c r="F212" s="311" t="s">
        <v>178</v>
      </c>
      <c r="G212" s="271" t="s">
        <v>1</v>
      </c>
      <c r="H212" s="269">
        <f>3250.8+1616.675+3200+109.035+290.953</f>
        <v>8467.4629999999997</v>
      </c>
      <c r="I212" s="542">
        <v>3670.8</v>
      </c>
      <c r="J212" s="269">
        <v>4037.88</v>
      </c>
      <c r="K212" s="1045">
        <f>3200000+109035+290953</f>
        <v>3599988</v>
      </c>
    </row>
    <row r="213" spans="1:12" hidden="1" x14ac:dyDescent="0.2">
      <c r="A213" s="401"/>
      <c r="B213" s="285" t="s">
        <v>529</v>
      </c>
      <c r="C213" s="311"/>
      <c r="D213" s="311" t="s">
        <v>464</v>
      </c>
      <c r="E213" s="311" t="s">
        <v>489</v>
      </c>
      <c r="F213" s="311" t="s">
        <v>528</v>
      </c>
      <c r="G213" s="311"/>
      <c r="H213" s="269">
        <f>H214</f>
        <v>0</v>
      </c>
      <c r="I213" s="542">
        <f>I214</f>
        <v>0</v>
      </c>
      <c r="J213" s="269">
        <f>J214</f>
        <v>0</v>
      </c>
    </row>
    <row r="214" spans="1:12" ht="22.5" hidden="1" x14ac:dyDescent="0.2">
      <c r="A214" s="401"/>
      <c r="B214" s="284" t="s">
        <v>455</v>
      </c>
      <c r="C214" s="271"/>
      <c r="D214" s="311" t="s">
        <v>464</v>
      </c>
      <c r="E214" s="311" t="s">
        <v>489</v>
      </c>
      <c r="F214" s="311" t="s">
        <v>527</v>
      </c>
      <c r="G214" s="271" t="s">
        <v>1</v>
      </c>
      <c r="H214" s="269"/>
      <c r="I214" s="542"/>
      <c r="J214" s="269"/>
    </row>
    <row r="215" spans="1:12" ht="25.5" x14ac:dyDescent="0.2">
      <c r="A215" s="401"/>
      <c r="B215" s="328" t="s">
        <v>40</v>
      </c>
      <c r="C215" s="271"/>
      <c r="D215" s="311" t="s">
        <v>464</v>
      </c>
      <c r="E215" s="311" t="s">
        <v>489</v>
      </c>
      <c r="F215" s="311" t="s">
        <v>177</v>
      </c>
      <c r="G215" s="271"/>
      <c r="H215" s="269">
        <f>H216</f>
        <v>447.69900000000001</v>
      </c>
      <c r="I215" s="542"/>
      <c r="J215" s="404"/>
    </row>
    <row r="216" spans="1:12" ht="22.5" x14ac:dyDescent="0.2">
      <c r="A216" s="401"/>
      <c r="B216" s="284" t="s">
        <v>455</v>
      </c>
      <c r="C216" s="271"/>
      <c r="D216" s="311" t="s">
        <v>464</v>
      </c>
      <c r="E216" s="311" t="s">
        <v>489</v>
      </c>
      <c r="F216" s="311" t="s">
        <v>177</v>
      </c>
      <c r="G216" s="271" t="s">
        <v>1</v>
      </c>
      <c r="H216" s="269">
        <f>365.999+31.7+50</f>
        <v>447.69900000000001</v>
      </c>
      <c r="I216" s="542"/>
      <c r="J216" s="404"/>
      <c r="K216" s="1045">
        <v>50000</v>
      </c>
    </row>
    <row r="217" spans="1:12" ht="33.75" x14ac:dyDescent="0.2">
      <c r="A217" s="320"/>
      <c r="B217" s="285" t="s">
        <v>500</v>
      </c>
      <c r="C217" s="311"/>
      <c r="D217" s="311" t="s">
        <v>464</v>
      </c>
      <c r="E217" s="311" t="s">
        <v>489</v>
      </c>
      <c r="F217" s="271" t="s">
        <v>89</v>
      </c>
      <c r="G217" s="311"/>
      <c r="H217" s="1039">
        <f>H218</f>
        <v>4699.9570999999996</v>
      </c>
      <c r="I217" s="542">
        <f>I218</f>
        <v>0</v>
      </c>
      <c r="J217" s="270">
        <f>J218</f>
        <v>0</v>
      </c>
    </row>
    <row r="218" spans="1:12" x14ac:dyDescent="0.2">
      <c r="A218" s="320"/>
      <c r="B218" s="272" t="s">
        <v>109</v>
      </c>
      <c r="C218" s="311"/>
      <c r="D218" s="311" t="s">
        <v>464</v>
      </c>
      <c r="E218" s="311" t="s">
        <v>489</v>
      </c>
      <c r="F218" s="271" t="s">
        <v>582</v>
      </c>
      <c r="G218" s="311"/>
      <c r="H218" s="1039">
        <f>H219</f>
        <v>4699.9570999999996</v>
      </c>
      <c r="I218" s="542">
        <f t="shared" ref="I218:J220" si="17">I219</f>
        <v>0</v>
      </c>
      <c r="J218" s="270">
        <f t="shared" si="17"/>
        <v>0</v>
      </c>
    </row>
    <row r="219" spans="1:12" x14ac:dyDescent="0.2">
      <c r="A219" s="401"/>
      <c r="B219" s="272" t="s">
        <v>109</v>
      </c>
      <c r="C219" s="311"/>
      <c r="D219" s="311" t="s">
        <v>464</v>
      </c>
      <c r="E219" s="311" t="s">
        <v>489</v>
      </c>
      <c r="F219" s="271" t="s">
        <v>82</v>
      </c>
      <c r="G219" s="311"/>
      <c r="H219" s="1039">
        <f>H220+H224</f>
        <v>4699.9570999999996</v>
      </c>
      <c r="I219" s="542">
        <f t="shared" si="17"/>
        <v>0</v>
      </c>
      <c r="J219" s="270">
        <f t="shared" si="17"/>
        <v>0</v>
      </c>
    </row>
    <row r="220" spans="1:12" ht="22.5" x14ac:dyDescent="0.2">
      <c r="A220" s="402"/>
      <c r="B220" s="329" t="s">
        <v>526</v>
      </c>
      <c r="C220" s="271"/>
      <c r="D220" s="311" t="s">
        <v>464</v>
      </c>
      <c r="E220" s="311" t="s">
        <v>489</v>
      </c>
      <c r="F220" s="271" t="s">
        <v>525</v>
      </c>
      <c r="G220" s="271"/>
      <c r="H220" s="269">
        <f>H221</f>
        <v>1900</v>
      </c>
      <c r="I220" s="542">
        <f t="shared" si="17"/>
        <v>0</v>
      </c>
      <c r="J220" s="270">
        <f t="shared" si="17"/>
        <v>0</v>
      </c>
    </row>
    <row r="221" spans="1:12" x14ac:dyDescent="0.2">
      <c r="A221" s="402"/>
      <c r="B221" s="284" t="s">
        <v>482</v>
      </c>
      <c r="C221" s="311"/>
      <c r="D221" s="311" t="s">
        <v>464</v>
      </c>
      <c r="E221" s="311" t="s">
        <v>489</v>
      </c>
      <c r="F221" s="271" t="s">
        <v>525</v>
      </c>
      <c r="G221" s="271" t="s">
        <v>26</v>
      </c>
      <c r="H221" s="269">
        <f>4900-3000</f>
        <v>1900</v>
      </c>
      <c r="I221" s="542"/>
      <c r="J221" s="269"/>
      <c r="L221" s="1045">
        <v>3000000</v>
      </c>
    </row>
    <row r="222" spans="1:12" ht="22.5" hidden="1" x14ac:dyDescent="0.2">
      <c r="A222" s="402"/>
      <c r="B222" s="284" t="s">
        <v>455</v>
      </c>
      <c r="C222" s="271"/>
      <c r="D222" s="311" t="s">
        <v>464</v>
      </c>
      <c r="E222" s="311" t="s">
        <v>489</v>
      </c>
      <c r="F222" s="311" t="s">
        <v>523</v>
      </c>
      <c r="G222" s="271" t="s">
        <v>1</v>
      </c>
      <c r="H222" s="269"/>
      <c r="I222" s="542"/>
      <c r="J222" s="269"/>
    </row>
    <row r="223" spans="1:12" ht="22.5" hidden="1" x14ac:dyDescent="0.2">
      <c r="A223" s="402"/>
      <c r="B223" s="284" t="s">
        <v>524</v>
      </c>
      <c r="C223" s="271"/>
      <c r="D223" s="311" t="s">
        <v>464</v>
      </c>
      <c r="E223" s="311" t="s">
        <v>489</v>
      </c>
      <c r="F223" s="311" t="s">
        <v>523</v>
      </c>
      <c r="G223" s="271" t="s">
        <v>522</v>
      </c>
      <c r="H223" s="269"/>
      <c r="I223" s="542"/>
      <c r="J223" s="269"/>
    </row>
    <row r="224" spans="1:12" ht="33.75" x14ac:dyDescent="0.2">
      <c r="A224" s="402"/>
      <c r="B224" s="1040" t="s">
        <v>877</v>
      </c>
      <c r="C224" s="271"/>
      <c r="D224" s="311" t="s">
        <v>464</v>
      </c>
      <c r="E224" s="311" t="s">
        <v>489</v>
      </c>
      <c r="F224" s="271" t="s">
        <v>48</v>
      </c>
      <c r="G224" s="271"/>
      <c r="H224" s="1039">
        <f>H225</f>
        <v>2799.9571000000001</v>
      </c>
      <c r="I224" s="542"/>
      <c r="J224" s="404"/>
    </row>
    <row r="225" spans="1:11" ht="22.5" x14ac:dyDescent="0.2">
      <c r="A225" s="402"/>
      <c r="B225" s="284" t="s">
        <v>455</v>
      </c>
      <c r="C225" s="271"/>
      <c r="D225" s="311" t="s">
        <v>464</v>
      </c>
      <c r="E225" s="311" t="s">
        <v>489</v>
      </c>
      <c r="F225" s="271" t="s">
        <v>48</v>
      </c>
      <c r="G225" s="271" t="s">
        <v>1</v>
      </c>
      <c r="H225" s="1039">
        <v>2799.9571000000001</v>
      </c>
      <c r="I225" s="542"/>
      <c r="J225" s="404"/>
      <c r="K225" s="1050">
        <v>2799957.1</v>
      </c>
    </row>
    <row r="226" spans="1:11" x14ac:dyDescent="0.2">
      <c r="A226" s="401"/>
      <c r="B226" s="326" t="s">
        <v>34</v>
      </c>
      <c r="C226" s="316"/>
      <c r="D226" s="316" t="s">
        <v>464</v>
      </c>
      <c r="E226" s="316" t="s">
        <v>496</v>
      </c>
      <c r="F226" s="316"/>
      <c r="G226" s="316"/>
      <c r="H226" s="924">
        <f>H227+H233+H252</f>
        <v>37170.724999999999</v>
      </c>
      <c r="I226" s="922">
        <f>I227+I233</f>
        <v>36018.875</v>
      </c>
      <c r="J226" s="400">
        <f>J227+J233</f>
        <v>34504.17</v>
      </c>
    </row>
    <row r="227" spans="1:11" ht="33.75" x14ac:dyDescent="0.2">
      <c r="A227" s="273"/>
      <c r="B227" s="837" t="s">
        <v>621</v>
      </c>
      <c r="C227" s="271"/>
      <c r="D227" s="271" t="s">
        <v>464</v>
      </c>
      <c r="E227" s="271" t="s">
        <v>496</v>
      </c>
      <c r="F227" s="271" t="s">
        <v>189</v>
      </c>
      <c r="G227" s="271"/>
      <c r="H227" s="269">
        <f>H228</f>
        <v>35170.724999999999</v>
      </c>
      <c r="I227" s="542">
        <f>I228</f>
        <v>32518.875</v>
      </c>
      <c r="J227" s="270">
        <f>J228</f>
        <v>31004.17</v>
      </c>
    </row>
    <row r="228" spans="1:11" ht="33.75" x14ac:dyDescent="0.2">
      <c r="A228" s="281"/>
      <c r="B228" s="274" t="s">
        <v>188</v>
      </c>
      <c r="C228" s="278"/>
      <c r="D228" s="271" t="s">
        <v>464</v>
      </c>
      <c r="E228" s="271" t="s">
        <v>496</v>
      </c>
      <c r="F228" s="271" t="s">
        <v>187</v>
      </c>
      <c r="G228" s="278"/>
      <c r="H228" s="269">
        <f>H229+H231</f>
        <v>35170.724999999999</v>
      </c>
      <c r="I228" s="542">
        <f>I229+I231</f>
        <v>32518.875</v>
      </c>
      <c r="J228" s="270">
        <f>J229+J231</f>
        <v>31004.17</v>
      </c>
    </row>
    <row r="229" spans="1:11" ht="33.75" x14ac:dyDescent="0.2">
      <c r="A229" s="273"/>
      <c r="B229" s="310" t="s">
        <v>186</v>
      </c>
      <c r="C229" s="311"/>
      <c r="D229" s="311" t="s">
        <v>464</v>
      </c>
      <c r="E229" s="311" t="s">
        <v>496</v>
      </c>
      <c r="F229" s="311" t="s">
        <v>185</v>
      </c>
      <c r="G229" s="311"/>
      <c r="H229" s="269">
        <f>H230</f>
        <v>13268.865</v>
      </c>
      <c r="I229" s="542">
        <f>I230</f>
        <v>10043.379999999999</v>
      </c>
      <c r="J229" s="270">
        <f>J230</f>
        <v>6288.7259999999997</v>
      </c>
    </row>
    <row r="230" spans="1:11" ht="22.5" x14ac:dyDescent="0.2">
      <c r="A230" s="273"/>
      <c r="B230" s="284" t="s">
        <v>455</v>
      </c>
      <c r="C230" s="271"/>
      <c r="D230" s="311" t="s">
        <v>464</v>
      </c>
      <c r="E230" s="311" t="s">
        <v>496</v>
      </c>
      <c r="F230" s="311" t="s">
        <v>185</v>
      </c>
      <c r="G230" s="271" t="s">
        <v>1</v>
      </c>
      <c r="H230" s="269">
        <f>11213.446+2055.419</f>
        <v>13268.865</v>
      </c>
      <c r="I230" s="542">
        <v>10043.379999999999</v>
      </c>
      <c r="J230" s="269">
        <v>6288.7259999999997</v>
      </c>
      <c r="K230" s="1045">
        <v>2055419</v>
      </c>
    </row>
    <row r="231" spans="1:11" ht="33.75" x14ac:dyDescent="0.2">
      <c r="A231" s="273"/>
      <c r="B231" s="310" t="s">
        <v>184</v>
      </c>
      <c r="C231" s="271"/>
      <c r="D231" s="311" t="s">
        <v>464</v>
      </c>
      <c r="E231" s="311" t="s">
        <v>496</v>
      </c>
      <c r="F231" s="311" t="s">
        <v>183</v>
      </c>
      <c r="G231" s="271"/>
      <c r="H231" s="269">
        <f>H232</f>
        <v>21901.86</v>
      </c>
      <c r="I231" s="542">
        <f>I232</f>
        <v>22475.494999999999</v>
      </c>
      <c r="J231" s="269">
        <f>J232</f>
        <v>24715.444</v>
      </c>
      <c r="K231" s="1050"/>
    </row>
    <row r="232" spans="1:11" ht="22.5" x14ac:dyDescent="0.2">
      <c r="A232" s="273"/>
      <c r="B232" s="284" t="s">
        <v>455</v>
      </c>
      <c r="C232" s="271"/>
      <c r="D232" s="311" t="s">
        <v>464</v>
      </c>
      <c r="E232" s="311" t="s">
        <v>496</v>
      </c>
      <c r="F232" s="311" t="s">
        <v>183</v>
      </c>
      <c r="G232" s="271" t="s">
        <v>1</v>
      </c>
      <c r="H232" s="269">
        <f>15621.56+1680.639+2890.965+1708.696</f>
        <v>21901.86</v>
      </c>
      <c r="I232" s="542">
        <v>22475.494999999999</v>
      </c>
      <c r="J232" s="269">
        <v>24715.444</v>
      </c>
      <c r="K232" s="1050">
        <f>1680639+2890965+1708696</f>
        <v>6280300</v>
      </c>
    </row>
    <row r="233" spans="1:11" ht="45" hidden="1" x14ac:dyDescent="0.2">
      <c r="A233" s="281"/>
      <c r="B233" s="323" t="s">
        <v>176</v>
      </c>
      <c r="C233" s="278"/>
      <c r="D233" s="278" t="s">
        <v>464</v>
      </c>
      <c r="E233" s="278" t="s">
        <v>496</v>
      </c>
      <c r="F233" s="278" t="s">
        <v>175</v>
      </c>
      <c r="G233" s="278"/>
      <c r="H233" s="276">
        <f>H234+H238</f>
        <v>0</v>
      </c>
      <c r="I233" s="910">
        <f>I234+I238</f>
        <v>3500</v>
      </c>
      <c r="J233" s="276">
        <f>J234+J238</f>
        <v>3500</v>
      </c>
    </row>
    <row r="234" spans="1:11" ht="33.75" hidden="1" x14ac:dyDescent="0.2">
      <c r="A234" s="322"/>
      <c r="B234" s="274" t="s">
        <v>174</v>
      </c>
      <c r="C234" s="311"/>
      <c r="D234" s="311" t="s">
        <v>464</v>
      </c>
      <c r="E234" s="311" t="s">
        <v>496</v>
      </c>
      <c r="F234" s="311" t="s">
        <v>173</v>
      </c>
      <c r="G234" s="311"/>
      <c r="H234" s="269">
        <f>H236</f>
        <v>0</v>
      </c>
      <c r="I234" s="542">
        <f t="shared" ref="H234:J236" si="18">I235</f>
        <v>3500</v>
      </c>
      <c r="J234" s="269">
        <f t="shared" si="18"/>
        <v>3500</v>
      </c>
    </row>
    <row r="235" spans="1:11" hidden="1" x14ac:dyDescent="0.2">
      <c r="A235" s="281"/>
      <c r="B235" s="319" t="s">
        <v>521</v>
      </c>
      <c r="C235" s="278"/>
      <c r="D235" s="271" t="s">
        <v>464</v>
      </c>
      <c r="E235" s="271" t="s">
        <v>496</v>
      </c>
      <c r="F235" s="311" t="s">
        <v>173</v>
      </c>
      <c r="G235" s="278"/>
      <c r="H235" s="269">
        <f t="shared" si="18"/>
        <v>0</v>
      </c>
      <c r="I235" s="542">
        <f t="shared" si="18"/>
        <v>3500</v>
      </c>
      <c r="J235" s="269">
        <f t="shared" si="18"/>
        <v>3500</v>
      </c>
    </row>
    <row r="236" spans="1:11" hidden="1" x14ac:dyDescent="0.2">
      <c r="A236" s="322"/>
      <c r="B236" s="405" t="s">
        <v>172</v>
      </c>
      <c r="C236" s="311"/>
      <c r="D236" s="311" t="s">
        <v>464</v>
      </c>
      <c r="E236" s="311" t="s">
        <v>496</v>
      </c>
      <c r="F236" s="311" t="s">
        <v>159</v>
      </c>
      <c r="G236" s="311"/>
      <c r="H236" s="269">
        <f t="shared" si="18"/>
        <v>0</v>
      </c>
      <c r="I236" s="542">
        <f t="shared" si="18"/>
        <v>3500</v>
      </c>
      <c r="J236" s="269">
        <f t="shared" si="18"/>
        <v>3500</v>
      </c>
    </row>
    <row r="237" spans="1:11" ht="22.5" hidden="1" x14ac:dyDescent="0.2">
      <c r="A237" s="401"/>
      <c r="B237" s="284" t="s">
        <v>455</v>
      </c>
      <c r="C237" s="271"/>
      <c r="D237" s="311" t="s">
        <v>464</v>
      </c>
      <c r="E237" s="311" t="s">
        <v>496</v>
      </c>
      <c r="F237" s="311" t="s">
        <v>159</v>
      </c>
      <c r="G237" s="271" t="s">
        <v>1</v>
      </c>
      <c r="H237" s="269">
        <v>0</v>
      </c>
      <c r="I237" s="542">
        <v>3500</v>
      </c>
      <c r="J237" s="269">
        <v>3500</v>
      </c>
    </row>
    <row r="238" spans="1:11" ht="22.5" hidden="1" x14ac:dyDescent="0.2">
      <c r="A238" s="320"/>
      <c r="B238" s="319" t="s">
        <v>520</v>
      </c>
      <c r="C238" s="311"/>
      <c r="D238" s="311" t="s">
        <v>464</v>
      </c>
      <c r="E238" s="311" t="s">
        <v>496</v>
      </c>
      <c r="F238" s="311" t="s">
        <v>519</v>
      </c>
      <c r="G238" s="311"/>
      <c r="H238" s="269">
        <f>H239+H244</f>
        <v>0</v>
      </c>
      <c r="I238" s="542">
        <f>I239+I244</f>
        <v>0</v>
      </c>
      <c r="J238" s="269">
        <f>J239+J244</f>
        <v>0</v>
      </c>
    </row>
    <row r="239" spans="1:11" ht="33.75" hidden="1" x14ac:dyDescent="0.2">
      <c r="A239" s="320"/>
      <c r="B239" s="319" t="s">
        <v>518</v>
      </c>
      <c r="C239" s="311"/>
      <c r="D239" s="311" t="s">
        <v>464</v>
      </c>
      <c r="E239" s="311" t="s">
        <v>496</v>
      </c>
      <c r="F239" s="311" t="s">
        <v>517</v>
      </c>
      <c r="G239" s="311"/>
      <c r="H239" s="269">
        <f>H240+H242</f>
        <v>0</v>
      </c>
      <c r="I239" s="542">
        <f>I240+I242</f>
        <v>0</v>
      </c>
      <c r="J239" s="269">
        <f>J240+J242</f>
        <v>0</v>
      </c>
    </row>
    <row r="240" spans="1:11" ht="22.5" hidden="1" x14ac:dyDescent="0.2">
      <c r="A240" s="401"/>
      <c r="B240" s="285" t="s">
        <v>516</v>
      </c>
      <c r="C240" s="311"/>
      <c r="D240" s="311" t="s">
        <v>464</v>
      </c>
      <c r="E240" s="311" t="s">
        <v>496</v>
      </c>
      <c r="F240" s="311" t="s">
        <v>515</v>
      </c>
      <c r="G240" s="311"/>
      <c r="H240" s="269">
        <f>H241</f>
        <v>0</v>
      </c>
      <c r="I240" s="542">
        <f>I241</f>
        <v>0</v>
      </c>
      <c r="J240" s="269">
        <f>J241</f>
        <v>0</v>
      </c>
    </row>
    <row r="241" spans="1:11" ht="22.5" hidden="1" x14ac:dyDescent="0.2">
      <c r="A241" s="401"/>
      <c r="B241" s="284" t="s">
        <v>455</v>
      </c>
      <c r="C241" s="271"/>
      <c r="D241" s="311" t="s">
        <v>464</v>
      </c>
      <c r="E241" s="311" t="s">
        <v>496</v>
      </c>
      <c r="F241" s="311" t="s">
        <v>515</v>
      </c>
      <c r="G241" s="271" t="s">
        <v>1</v>
      </c>
      <c r="H241" s="269"/>
      <c r="I241" s="542"/>
      <c r="J241" s="269"/>
    </row>
    <row r="242" spans="1:11" ht="22.5" hidden="1" x14ac:dyDescent="0.2">
      <c r="A242" s="401"/>
      <c r="B242" s="285" t="s">
        <v>514</v>
      </c>
      <c r="C242" s="311"/>
      <c r="D242" s="311" t="s">
        <v>464</v>
      </c>
      <c r="E242" s="311" t="s">
        <v>496</v>
      </c>
      <c r="F242" s="311" t="s">
        <v>513</v>
      </c>
      <c r="G242" s="311"/>
      <c r="H242" s="269">
        <f>H243</f>
        <v>0</v>
      </c>
      <c r="I242" s="542">
        <f>I243</f>
        <v>0</v>
      </c>
      <c r="J242" s="269">
        <f>J243</f>
        <v>0</v>
      </c>
    </row>
    <row r="243" spans="1:11" ht="22.5" hidden="1" x14ac:dyDescent="0.2">
      <c r="A243" s="401"/>
      <c r="B243" s="284" t="s">
        <v>455</v>
      </c>
      <c r="C243" s="271"/>
      <c r="D243" s="311" t="s">
        <v>464</v>
      </c>
      <c r="E243" s="311" t="s">
        <v>496</v>
      </c>
      <c r="F243" s="311" t="s">
        <v>513</v>
      </c>
      <c r="G243" s="271" t="s">
        <v>1</v>
      </c>
      <c r="H243" s="269"/>
      <c r="I243" s="542"/>
      <c r="J243" s="269"/>
    </row>
    <row r="244" spans="1:11" ht="22.5" hidden="1" x14ac:dyDescent="0.2">
      <c r="A244" s="273"/>
      <c r="B244" s="317" t="s">
        <v>512</v>
      </c>
      <c r="C244" s="316"/>
      <c r="D244" s="315" t="s">
        <v>464</v>
      </c>
      <c r="E244" s="315" t="s">
        <v>496</v>
      </c>
      <c r="F244" s="315" t="s">
        <v>511</v>
      </c>
      <c r="G244" s="315"/>
      <c r="H244" s="406">
        <f>H245+H249</f>
        <v>0</v>
      </c>
      <c r="I244" s="923">
        <f>I245+I249</f>
        <v>0</v>
      </c>
      <c r="J244" s="406">
        <f>J245+J249</f>
        <v>0</v>
      </c>
    </row>
    <row r="245" spans="1:11" hidden="1" x14ac:dyDescent="0.2">
      <c r="A245" s="281"/>
      <c r="B245" s="312" t="s">
        <v>352</v>
      </c>
      <c r="C245" s="311"/>
      <c r="D245" s="311" t="s">
        <v>464</v>
      </c>
      <c r="E245" s="311" t="s">
        <v>496</v>
      </c>
      <c r="F245" s="311" t="s">
        <v>509</v>
      </c>
      <c r="G245" s="311"/>
      <c r="H245" s="269">
        <f>H246+H247+H248</f>
        <v>0</v>
      </c>
      <c r="I245" s="542">
        <f>I246+I247+I248</f>
        <v>0</v>
      </c>
      <c r="J245" s="269">
        <f>J246+J247+J248</f>
        <v>0</v>
      </c>
    </row>
    <row r="246" spans="1:11" hidden="1" x14ac:dyDescent="0.2">
      <c r="A246" s="273"/>
      <c r="B246" s="284" t="s">
        <v>459</v>
      </c>
      <c r="C246" s="271"/>
      <c r="D246" s="311" t="s">
        <v>464</v>
      </c>
      <c r="E246" s="311" t="s">
        <v>496</v>
      </c>
      <c r="F246" s="311" t="s">
        <v>509</v>
      </c>
      <c r="G246" s="271" t="s">
        <v>255</v>
      </c>
      <c r="H246" s="269"/>
      <c r="I246" s="542"/>
      <c r="J246" s="269"/>
    </row>
    <row r="247" spans="1:11" ht="22.5" hidden="1" x14ac:dyDescent="0.2">
      <c r="A247" s="273"/>
      <c r="B247" s="284" t="s">
        <v>455</v>
      </c>
      <c r="C247" s="271"/>
      <c r="D247" s="311" t="s">
        <v>464</v>
      </c>
      <c r="E247" s="311" t="s">
        <v>496</v>
      </c>
      <c r="F247" s="311" t="s">
        <v>509</v>
      </c>
      <c r="G247" s="271" t="s">
        <v>1</v>
      </c>
      <c r="H247" s="269"/>
      <c r="I247" s="542"/>
      <c r="J247" s="269"/>
    </row>
    <row r="248" spans="1:11" hidden="1" x14ac:dyDescent="0.2">
      <c r="A248" s="273"/>
      <c r="B248" s="284" t="s">
        <v>458</v>
      </c>
      <c r="C248" s="271"/>
      <c r="D248" s="311" t="s">
        <v>464</v>
      </c>
      <c r="E248" s="311" t="s">
        <v>496</v>
      </c>
      <c r="F248" s="311" t="s">
        <v>509</v>
      </c>
      <c r="G248" s="271" t="s">
        <v>91</v>
      </c>
      <c r="H248" s="269"/>
      <c r="I248" s="542"/>
      <c r="J248" s="269"/>
    </row>
    <row r="249" spans="1:11" ht="22.5" hidden="1" x14ac:dyDescent="0.2">
      <c r="A249" s="281"/>
      <c r="B249" s="272" t="s">
        <v>510</v>
      </c>
      <c r="C249" s="311"/>
      <c r="D249" s="311" t="s">
        <v>464</v>
      </c>
      <c r="E249" s="311" t="s">
        <v>496</v>
      </c>
      <c r="F249" s="311" t="s">
        <v>509</v>
      </c>
      <c r="G249" s="311"/>
      <c r="H249" s="269">
        <f>H250</f>
        <v>0</v>
      </c>
      <c r="I249" s="542">
        <f>I250</f>
        <v>0</v>
      </c>
      <c r="J249" s="269">
        <f>J250</f>
        <v>0</v>
      </c>
    </row>
    <row r="250" spans="1:11" ht="22.5" hidden="1" x14ac:dyDescent="0.2">
      <c r="A250" s="273"/>
      <c r="B250" s="284" t="s">
        <v>455</v>
      </c>
      <c r="C250" s="271"/>
      <c r="D250" s="311" t="s">
        <v>464</v>
      </c>
      <c r="E250" s="311" t="s">
        <v>496</v>
      </c>
      <c r="F250" s="311" t="s">
        <v>509</v>
      </c>
      <c r="G250" s="271" t="s">
        <v>1</v>
      </c>
      <c r="H250" s="269"/>
      <c r="I250" s="542"/>
      <c r="J250" s="269"/>
    </row>
    <row r="251" spans="1:11" ht="33.75" x14ac:dyDescent="0.2">
      <c r="A251" s="273"/>
      <c r="B251" s="1037" t="s">
        <v>876</v>
      </c>
      <c r="C251" s="271"/>
      <c r="D251" s="311" t="s">
        <v>464</v>
      </c>
      <c r="E251" s="311" t="s">
        <v>496</v>
      </c>
      <c r="F251" s="311" t="s">
        <v>875</v>
      </c>
      <c r="G251" s="271"/>
      <c r="H251" s="269">
        <f>H252</f>
        <v>2000</v>
      </c>
      <c r="I251" s="542"/>
      <c r="J251" s="269"/>
    </row>
    <row r="252" spans="1:11" ht="22.5" x14ac:dyDescent="0.2">
      <c r="A252" s="273"/>
      <c r="B252" s="284" t="s">
        <v>455</v>
      </c>
      <c r="C252" s="271"/>
      <c r="D252" s="311" t="s">
        <v>464</v>
      </c>
      <c r="E252" s="311" t="s">
        <v>496</v>
      </c>
      <c r="F252" s="311" t="s">
        <v>875</v>
      </c>
      <c r="G252" s="271" t="s">
        <v>1</v>
      </c>
      <c r="H252" s="269">
        <v>2000</v>
      </c>
      <c r="I252" s="542"/>
      <c r="J252" s="269"/>
      <c r="K252" s="1050">
        <v>2000000</v>
      </c>
    </row>
    <row r="253" spans="1:11" x14ac:dyDescent="0.2">
      <c r="A253" s="273"/>
      <c r="B253" s="282" t="s">
        <v>349</v>
      </c>
      <c r="C253" s="279"/>
      <c r="D253" s="278" t="s">
        <v>507</v>
      </c>
      <c r="E253" s="278" t="s">
        <v>460</v>
      </c>
      <c r="F253" s="278"/>
      <c r="G253" s="278"/>
      <c r="H253" s="276">
        <f t="shared" ref="H253:J255" si="19">H254</f>
        <v>302</v>
      </c>
      <c r="I253" s="910">
        <f t="shared" si="19"/>
        <v>302</v>
      </c>
      <c r="J253" s="276">
        <f t="shared" si="19"/>
        <v>337</v>
      </c>
    </row>
    <row r="254" spans="1:11" x14ac:dyDescent="0.2">
      <c r="A254" s="281"/>
      <c r="B254" s="282" t="s">
        <v>264</v>
      </c>
      <c r="C254" s="279"/>
      <c r="D254" s="278" t="s">
        <v>507</v>
      </c>
      <c r="E254" s="278" t="s">
        <v>507</v>
      </c>
      <c r="F254" s="278"/>
      <c r="G254" s="278"/>
      <c r="H254" s="276">
        <f t="shared" si="19"/>
        <v>302</v>
      </c>
      <c r="I254" s="910">
        <f t="shared" si="19"/>
        <v>302</v>
      </c>
      <c r="J254" s="276">
        <f t="shared" si="19"/>
        <v>337</v>
      </c>
    </row>
    <row r="255" spans="1:11" ht="33.75" x14ac:dyDescent="0.2">
      <c r="A255" s="273"/>
      <c r="B255" s="310" t="s">
        <v>622</v>
      </c>
      <c r="C255" s="272"/>
      <c r="D255" s="271" t="s">
        <v>507</v>
      </c>
      <c r="E255" s="271" t="s">
        <v>507</v>
      </c>
      <c r="F255" s="271" t="s">
        <v>273</v>
      </c>
      <c r="G255" s="271"/>
      <c r="H255" s="269">
        <f t="shared" si="19"/>
        <v>302</v>
      </c>
      <c r="I255" s="542">
        <f t="shared" si="19"/>
        <v>302</v>
      </c>
      <c r="J255" s="269">
        <f t="shared" si="19"/>
        <v>337</v>
      </c>
    </row>
    <row r="256" spans="1:11" ht="33.75" x14ac:dyDescent="0.2">
      <c r="A256" s="273"/>
      <c r="B256" s="310" t="s">
        <v>272</v>
      </c>
      <c r="C256" s="272"/>
      <c r="D256" s="271" t="s">
        <v>507</v>
      </c>
      <c r="E256" s="271" t="s">
        <v>507</v>
      </c>
      <c r="F256" s="271" t="s">
        <v>271</v>
      </c>
      <c r="G256" s="271"/>
      <c r="H256" s="269">
        <f>H257+H260</f>
        <v>302</v>
      </c>
      <c r="I256" s="542">
        <f>I257+I260</f>
        <v>302</v>
      </c>
      <c r="J256" s="269">
        <f>J257+J260</f>
        <v>337</v>
      </c>
    </row>
    <row r="257" spans="1:14" ht="45" hidden="1" x14ac:dyDescent="0.2">
      <c r="A257" s="273"/>
      <c r="B257" s="310" t="s">
        <v>270</v>
      </c>
      <c r="C257" s="272"/>
      <c r="D257" s="271" t="s">
        <v>507</v>
      </c>
      <c r="E257" s="271" t="s">
        <v>507</v>
      </c>
      <c r="F257" s="271" t="s">
        <v>267</v>
      </c>
      <c r="G257" s="271"/>
      <c r="H257" s="269">
        <f t="shared" ref="H257:J258" si="20">H258</f>
        <v>0</v>
      </c>
      <c r="I257" s="542">
        <f t="shared" si="20"/>
        <v>0</v>
      </c>
      <c r="J257" s="269">
        <f t="shared" si="20"/>
        <v>0</v>
      </c>
    </row>
    <row r="258" spans="1:14" ht="22.5" hidden="1" x14ac:dyDescent="0.2">
      <c r="A258" s="305"/>
      <c r="B258" s="309" t="s">
        <v>4</v>
      </c>
      <c r="C258" s="272"/>
      <c r="D258" s="271" t="s">
        <v>507</v>
      </c>
      <c r="E258" s="271" t="s">
        <v>507</v>
      </c>
      <c r="F258" s="271" t="s">
        <v>508</v>
      </c>
      <c r="G258" s="271"/>
      <c r="H258" s="269">
        <f t="shared" si="20"/>
        <v>0</v>
      </c>
      <c r="I258" s="542">
        <f t="shared" si="20"/>
        <v>0</v>
      </c>
      <c r="J258" s="269">
        <f t="shared" si="20"/>
        <v>0</v>
      </c>
    </row>
    <row r="259" spans="1:14" ht="22.5" hidden="1" x14ac:dyDescent="0.2">
      <c r="A259" s="305"/>
      <c r="B259" s="274" t="s">
        <v>268</v>
      </c>
      <c r="C259" s="283"/>
      <c r="D259" s="271" t="s">
        <v>507</v>
      </c>
      <c r="E259" s="271" t="s">
        <v>507</v>
      </c>
      <c r="F259" s="271" t="s">
        <v>508</v>
      </c>
      <c r="G259" s="271" t="s">
        <v>1</v>
      </c>
      <c r="H259" s="269"/>
      <c r="I259" s="542"/>
      <c r="J259" s="269"/>
    </row>
    <row r="260" spans="1:14" ht="22.5" x14ac:dyDescent="0.2">
      <c r="A260" s="305"/>
      <c r="B260" s="285" t="s">
        <v>268</v>
      </c>
      <c r="C260" s="283"/>
      <c r="D260" s="271" t="s">
        <v>507</v>
      </c>
      <c r="E260" s="271" t="s">
        <v>507</v>
      </c>
      <c r="F260" s="271" t="s">
        <v>267</v>
      </c>
      <c r="G260" s="271"/>
      <c r="H260" s="269">
        <f t="shared" ref="H260:J261" si="21">H261</f>
        <v>302</v>
      </c>
      <c r="I260" s="542">
        <f t="shared" si="21"/>
        <v>302</v>
      </c>
      <c r="J260" s="269">
        <f t="shared" si="21"/>
        <v>337</v>
      </c>
    </row>
    <row r="261" spans="1:14" ht="25.5" x14ac:dyDescent="0.2">
      <c r="A261" s="273"/>
      <c r="B261" s="90" t="s">
        <v>266</v>
      </c>
      <c r="C261" s="272"/>
      <c r="D261" s="271" t="s">
        <v>507</v>
      </c>
      <c r="E261" s="271" t="s">
        <v>507</v>
      </c>
      <c r="F261" s="271" t="s">
        <v>263</v>
      </c>
      <c r="G261" s="271"/>
      <c r="H261" s="269">
        <f t="shared" si="21"/>
        <v>302</v>
      </c>
      <c r="I261" s="542">
        <f t="shared" si="21"/>
        <v>302</v>
      </c>
      <c r="J261" s="269">
        <f t="shared" si="21"/>
        <v>337</v>
      </c>
    </row>
    <row r="262" spans="1:14" ht="22.5" x14ac:dyDescent="0.2">
      <c r="A262" s="273"/>
      <c r="B262" s="303" t="s">
        <v>455</v>
      </c>
      <c r="C262" s="283"/>
      <c r="D262" s="271" t="s">
        <v>507</v>
      </c>
      <c r="E262" s="271" t="s">
        <v>507</v>
      </c>
      <c r="F262" s="271" t="s">
        <v>263</v>
      </c>
      <c r="G262" s="271" t="s">
        <v>1</v>
      </c>
      <c r="H262" s="269">
        <v>302</v>
      </c>
      <c r="I262" s="542">
        <v>302</v>
      </c>
      <c r="J262" s="269">
        <v>337</v>
      </c>
    </row>
    <row r="263" spans="1:14" s="832" customFormat="1" x14ac:dyDescent="0.2">
      <c r="A263" s="281"/>
      <c r="B263" s="925" t="s">
        <v>461</v>
      </c>
      <c r="C263" s="278"/>
      <c r="D263" s="278" t="s">
        <v>454</v>
      </c>
      <c r="E263" s="278" t="s">
        <v>460</v>
      </c>
      <c r="F263" s="278"/>
      <c r="G263" s="278"/>
      <c r="H263" s="276">
        <f>H265+H272+H279</f>
        <v>11299.843000000001</v>
      </c>
      <c r="I263" s="910"/>
      <c r="J263" s="276"/>
      <c r="K263" s="1051"/>
      <c r="L263" s="1051"/>
      <c r="N263" s="833"/>
    </row>
    <row r="264" spans="1:14" x14ac:dyDescent="0.2">
      <c r="A264" s="273"/>
      <c r="B264" s="290" t="s">
        <v>87</v>
      </c>
      <c r="C264" s="279"/>
      <c r="D264" s="278" t="s">
        <v>454</v>
      </c>
      <c r="E264" s="278" t="s">
        <v>457</v>
      </c>
      <c r="F264" s="278"/>
      <c r="G264" s="278"/>
      <c r="H264" s="276">
        <f>H265+H272</f>
        <v>9649.3829999999998</v>
      </c>
      <c r="I264" s="910">
        <f>I265+I273</f>
        <v>0</v>
      </c>
      <c r="J264" s="276">
        <f>J265+J273</f>
        <v>0</v>
      </c>
    </row>
    <row r="265" spans="1:14" ht="33.75" x14ac:dyDescent="0.2">
      <c r="A265" s="273"/>
      <c r="B265" s="282" t="s">
        <v>622</v>
      </c>
      <c r="C265" s="279"/>
      <c r="D265" s="278" t="s">
        <v>454</v>
      </c>
      <c r="E265" s="278" t="s">
        <v>457</v>
      </c>
      <c r="F265" s="278" t="s">
        <v>273</v>
      </c>
      <c r="G265" s="278"/>
      <c r="H265" s="276">
        <f>H266</f>
        <v>8506.3829999999998</v>
      </c>
      <c r="I265" s="910">
        <f t="shared" ref="I265:J268" si="22">I266</f>
        <v>0</v>
      </c>
      <c r="J265" s="276">
        <f t="shared" si="22"/>
        <v>0</v>
      </c>
    </row>
    <row r="266" spans="1:14" ht="33.75" x14ac:dyDescent="0.2">
      <c r="A266" s="273"/>
      <c r="B266" s="310" t="s">
        <v>261</v>
      </c>
      <c r="C266" s="272"/>
      <c r="D266" s="271" t="s">
        <v>454</v>
      </c>
      <c r="E266" s="271" t="s">
        <v>457</v>
      </c>
      <c r="F266" s="271" t="s">
        <v>260</v>
      </c>
      <c r="G266" s="271"/>
      <c r="H266" s="269">
        <f>H267</f>
        <v>8506.3829999999998</v>
      </c>
      <c r="I266" s="542">
        <f t="shared" si="22"/>
        <v>0</v>
      </c>
      <c r="J266" s="269">
        <f t="shared" si="22"/>
        <v>0</v>
      </c>
    </row>
    <row r="267" spans="1:14" x14ac:dyDescent="0.2">
      <c r="A267" s="281"/>
      <c r="B267" s="310" t="s">
        <v>259</v>
      </c>
      <c r="C267" s="272"/>
      <c r="D267" s="271" t="s">
        <v>454</v>
      </c>
      <c r="E267" s="271" t="s">
        <v>457</v>
      </c>
      <c r="F267" s="271" t="s">
        <v>258</v>
      </c>
      <c r="G267" s="271"/>
      <c r="H267" s="269">
        <f>H268</f>
        <v>8506.3829999999998</v>
      </c>
      <c r="I267" s="542">
        <f t="shared" si="22"/>
        <v>0</v>
      </c>
      <c r="J267" s="269">
        <f t="shared" si="22"/>
        <v>0</v>
      </c>
    </row>
    <row r="268" spans="1:14" x14ac:dyDescent="0.2">
      <c r="A268" s="281"/>
      <c r="B268" s="274" t="s">
        <v>352</v>
      </c>
      <c r="C268" s="272"/>
      <c r="D268" s="271" t="s">
        <v>454</v>
      </c>
      <c r="E268" s="271" t="s">
        <v>457</v>
      </c>
      <c r="F268" s="271" t="s">
        <v>254</v>
      </c>
      <c r="G268" s="271"/>
      <c r="H268" s="269">
        <f>H269+H270+H271</f>
        <v>8506.3829999999998</v>
      </c>
      <c r="I268" s="542">
        <f t="shared" si="22"/>
        <v>0</v>
      </c>
      <c r="J268" s="269">
        <f t="shared" si="22"/>
        <v>0</v>
      </c>
    </row>
    <row r="269" spans="1:14" x14ac:dyDescent="0.2">
      <c r="A269" s="281"/>
      <c r="B269" s="285" t="s">
        <v>864</v>
      </c>
      <c r="C269" s="272"/>
      <c r="D269" s="271" t="s">
        <v>454</v>
      </c>
      <c r="E269" s="271" t="s">
        <v>457</v>
      </c>
      <c r="F269" s="271" t="s">
        <v>254</v>
      </c>
      <c r="G269" s="271" t="s">
        <v>255</v>
      </c>
      <c r="H269" s="269">
        <f>3850.263+1191.403</f>
        <v>5041.6660000000002</v>
      </c>
      <c r="I269" s="542">
        <f>I270+I271+I272</f>
        <v>0</v>
      </c>
      <c r="J269" s="269">
        <f>J270+J271+J272</f>
        <v>0</v>
      </c>
      <c r="K269" s="1045">
        <v>1191403</v>
      </c>
    </row>
    <row r="270" spans="1:14" ht="22.5" x14ac:dyDescent="0.2">
      <c r="A270" s="273"/>
      <c r="B270" s="284" t="s">
        <v>455</v>
      </c>
      <c r="C270" s="283"/>
      <c r="D270" s="271" t="s">
        <v>454</v>
      </c>
      <c r="E270" s="271" t="s">
        <v>457</v>
      </c>
      <c r="F270" s="271" t="s">
        <v>254</v>
      </c>
      <c r="G270" s="271" t="s">
        <v>1</v>
      </c>
      <c r="H270" s="269">
        <f>3445.104+18.9</f>
        <v>3464.0039999999999</v>
      </c>
      <c r="I270" s="542"/>
      <c r="J270" s="269"/>
      <c r="K270" s="1045">
        <v>18900</v>
      </c>
    </row>
    <row r="271" spans="1:14" x14ac:dyDescent="0.2">
      <c r="A271" s="273"/>
      <c r="B271" s="284" t="s">
        <v>458</v>
      </c>
      <c r="C271" s="283"/>
      <c r="D271" s="271" t="s">
        <v>454</v>
      </c>
      <c r="E271" s="271" t="s">
        <v>457</v>
      </c>
      <c r="F271" s="271" t="s">
        <v>254</v>
      </c>
      <c r="G271" s="271" t="s">
        <v>91</v>
      </c>
      <c r="H271" s="269">
        <v>0.71299999999999997</v>
      </c>
      <c r="I271" s="542"/>
      <c r="J271" s="269"/>
    </row>
    <row r="272" spans="1:14" s="832" customFormat="1" ht="33.75" x14ac:dyDescent="0.2">
      <c r="A272" s="281"/>
      <c r="B272" s="987" t="s">
        <v>500</v>
      </c>
      <c r="C272" s="830"/>
      <c r="D272" s="278" t="s">
        <v>454</v>
      </c>
      <c r="E272" s="278" t="s">
        <v>457</v>
      </c>
      <c r="F272" s="278" t="s">
        <v>89</v>
      </c>
      <c r="G272" s="278"/>
      <c r="H272" s="276">
        <f>H273+H276</f>
        <v>1143</v>
      </c>
      <c r="I272" s="910"/>
      <c r="J272" s="276"/>
      <c r="K272" s="1051"/>
      <c r="L272" s="1051"/>
      <c r="N272" s="833"/>
    </row>
    <row r="273" spans="1:14" x14ac:dyDescent="0.2">
      <c r="A273" s="273"/>
      <c r="B273" s="285" t="s">
        <v>109</v>
      </c>
      <c r="C273" s="272"/>
      <c r="D273" s="271" t="s">
        <v>454</v>
      </c>
      <c r="E273" s="271" t="s">
        <v>457</v>
      </c>
      <c r="F273" s="271" t="s">
        <v>84</v>
      </c>
      <c r="G273" s="271"/>
      <c r="H273" s="269">
        <f>H274</f>
        <v>458</v>
      </c>
      <c r="I273" s="542">
        <f t="shared" ref="I273:J273" si="23">I274</f>
        <v>0</v>
      </c>
      <c r="J273" s="269">
        <f t="shared" si="23"/>
        <v>0</v>
      </c>
    </row>
    <row r="274" spans="1:14" x14ac:dyDescent="0.2">
      <c r="A274" s="273"/>
      <c r="B274" s="310" t="s">
        <v>109</v>
      </c>
      <c r="C274" s="272"/>
      <c r="D274" s="271" t="s">
        <v>454</v>
      </c>
      <c r="E274" s="271" t="s">
        <v>457</v>
      </c>
      <c r="F274" s="271" t="s">
        <v>82</v>
      </c>
      <c r="G274" s="271"/>
      <c r="H274" s="269">
        <f>H277</f>
        <v>458</v>
      </c>
      <c r="I274" s="542">
        <f>I277</f>
        <v>0</v>
      </c>
      <c r="J274" s="269">
        <f>J277</f>
        <v>0</v>
      </c>
    </row>
    <row r="275" spans="1:14" x14ac:dyDescent="0.2">
      <c r="A275" s="273"/>
      <c r="B275" s="274" t="s">
        <v>352</v>
      </c>
      <c r="C275" s="272"/>
      <c r="D275" s="271" t="s">
        <v>454</v>
      </c>
      <c r="E275" s="271" t="s">
        <v>457</v>
      </c>
      <c r="F275" s="271" t="s">
        <v>878</v>
      </c>
      <c r="G275" s="271"/>
      <c r="H275" s="269">
        <f>H276</f>
        <v>685</v>
      </c>
      <c r="I275" s="542"/>
      <c r="J275" s="269"/>
    </row>
    <row r="276" spans="1:14" ht="22.5" x14ac:dyDescent="0.2">
      <c r="A276" s="273"/>
      <c r="B276" s="284" t="s">
        <v>455</v>
      </c>
      <c r="C276" s="272"/>
      <c r="D276" s="271" t="s">
        <v>454</v>
      </c>
      <c r="E276" s="271" t="s">
        <v>457</v>
      </c>
      <c r="F276" s="271" t="s">
        <v>878</v>
      </c>
      <c r="G276" s="271" t="s">
        <v>1</v>
      </c>
      <c r="H276" s="269">
        <v>685</v>
      </c>
      <c r="I276" s="542"/>
      <c r="J276" s="269"/>
      <c r="K276" s="1045">
        <v>685000</v>
      </c>
    </row>
    <row r="277" spans="1:14" ht="22.5" x14ac:dyDescent="0.2">
      <c r="A277" s="273"/>
      <c r="B277" s="310" t="s">
        <v>854</v>
      </c>
      <c r="C277" s="272"/>
      <c r="D277" s="271" t="s">
        <v>454</v>
      </c>
      <c r="E277" s="271" t="s">
        <v>457</v>
      </c>
      <c r="F277" s="271" t="s">
        <v>855</v>
      </c>
      <c r="G277" s="271"/>
      <c r="H277" s="269">
        <f>H278</f>
        <v>458</v>
      </c>
      <c r="I277" s="542">
        <f>I278+I281</f>
        <v>0</v>
      </c>
      <c r="J277" s="269">
        <f>J278+J281</f>
        <v>0</v>
      </c>
    </row>
    <row r="278" spans="1:14" x14ac:dyDescent="0.2">
      <c r="A278" s="273"/>
      <c r="B278" s="274" t="s">
        <v>865</v>
      </c>
      <c r="C278" s="272"/>
      <c r="D278" s="271" t="s">
        <v>454</v>
      </c>
      <c r="E278" s="271" t="s">
        <v>457</v>
      </c>
      <c r="F278" s="271" t="s">
        <v>855</v>
      </c>
      <c r="G278" s="271" t="s">
        <v>255</v>
      </c>
      <c r="H278" s="269">
        <f>660.6-203.38+0.78</f>
        <v>458</v>
      </c>
      <c r="I278" s="542">
        <f t="shared" ref="I278:J279" si="24">I279</f>
        <v>0</v>
      </c>
      <c r="J278" s="269">
        <f t="shared" si="24"/>
        <v>0</v>
      </c>
      <c r="K278" s="1050">
        <v>780</v>
      </c>
    </row>
    <row r="279" spans="1:14" s="832" customFormat="1" x14ac:dyDescent="0.2">
      <c r="A279" s="281"/>
      <c r="B279" s="126" t="s">
        <v>244</v>
      </c>
      <c r="C279" s="279"/>
      <c r="D279" s="278" t="s">
        <v>454</v>
      </c>
      <c r="E279" s="278" t="s">
        <v>453</v>
      </c>
      <c r="F279" s="278"/>
      <c r="G279" s="278"/>
      <c r="H279" s="276">
        <v>1650.46</v>
      </c>
      <c r="I279" s="910">
        <f t="shared" si="24"/>
        <v>0</v>
      </c>
      <c r="J279" s="276">
        <f t="shared" si="24"/>
        <v>0</v>
      </c>
      <c r="K279" s="1051"/>
      <c r="L279" s="1051"/>
      <c r="N279" s="833"/>
    </row>
    <row r="280" spans="1:14" ht="33.75" x14ac:dyDescent="0.2">
      <c r="A280" s="273"/>
      <c r="B280" s="926" t="s">
        <v>622</v>
      </c>
      <c r="C280" s="283"/>
      <c r="D280" s="271" t="s">
        <v>454</v>
      </c>
      <c r="E280" s="271" t="s">
        <v>453</v>
      </c>
      <c r="F280" s="271" t="s">
        <v>273</v>
      </c>
      <c r="G280" s="271"/>
      <c r="H280" s="269">
        <v>1650.46</v>
      </c>
      <c r="I280" s="542"/>
      <c r="J280" s="269"/>
    </row>
    <row r="281" spans="1:14" x14ac:dyDescent="0.2">
      <c r="A281" s="273"/>
      <c r="B281" s="285" t="s">
        <v>860</v>
      </c>
      <c r="C281" s="283"/>
      <c r="D281" s="271" t="s">
        <v>454</v>
      </c>
      <c r="E281" s="271" t="s">
        <v>453</v>
      </c>
      <c r="F281" s="271" t="s">
        <v>251</v>
      </c>
      <c r="G281" s="271"/>
      <c r="H281" s="269">
        <v>1650.46</v>
      </c>
      <c r="I281" s="542">
        <f>I282+I284</f>
        <v>0</v>
      </c>
      <c r="J281" s="269">
        <f>J282+J284</f>
        <v>0</v>
      </c>
    </row>
    <row r="282" spans="1:14" x14ac:dyDescent="0.2">
      <c r="A282" s="273"/>
      <c r="B282" s="285" t="s">
        <v>250</v>
      </c>
      <c r="C282" s="272"/>
      <c r="D282" s="271" t="s">
        <v>454</v>
      </c>
      <c r="E282" s="271" t="s">
        <v>453</v>
      </c>
      <c r="F282" s="271" t="s">
        <v>249</v>
      </c>
      <c r="G282" s="271"/>
      <c r="H282" s="269">
        <v>1650.46</v>
      </c>
      <c r="I282" s="542">
        <f>I283</f>
        <v>0</v>
      </c>
      <c r="J282" s="269">
        <f>J283</f>
        <v>0</v>
      </c>
    </row>
    <row r="283" spans="1:14" x14ac:dyDescent="0.2">
      <c r="A283" s="273"/>
      <c r="B283" s="284" t="s">
        <v>248</v>
      </c>
      <c r="C283" s="283"/>
      <c r="D283" s="271" t="s">
        <v>454</v>
      </c>
      <c r="E283" s="271" t="s">
        <v>453</v>
      </c>
      <c r="F283" s="271" t="s">
        <v>243</v>
      </c>
      <c r="G283" s="271"/>
      <c r="H283" s="269">
        <v>1650.46</v>
      </c>
      <c r="I283" s="542">
        <v>0</v>
      </c>
      <c r="J283" s="269">
        <v>0</v>
      </c>
    </row>
    <row r="284" spans="1:14" ht="22.5" x14ac:dyDescent="0.2">
      <c r="A284" s="273"/>
      <c r="B284" s="285" t="s">
        <v>455</v>
      </c>
      <c r="C284" s="272"/>
      <c r="D284" s="271" t="s">
        <v>454</v>
      </c>
      <c r="E284" s="271" t="s">
        <v>453</v>
      </c>
      <c r="F284" s="271" t="s">
        <v>243</v>
      </c>
      <c r="G284" s="271" t="s">
        <v>1</v>
      </c>
      <c r="H284" s="269">
        <v>1650.46</v>
      </c>
      <c r="I284" s="542">
        <f>I285</f>
        <v>0</v>
      </c>
      <c r="J284" s="269">
        <f>J285</f>
        <v>0</v>
      </c>
    </row>
    <row r="285" spans="1:14" ht="22.5" hidden="1" x14ac:dyDescent="0.2">
      <c r="A285" s="273"/>
      <c r="B285" s="284" t="s">
        <v>455</v>
      </c>
      <c r="C285" s="283"/>
      <c r="D285" s="271" t="s">
        <v>454</v>
      </c>
      <c r="E285" s="271" t="s">
        <v>453</v>
      </c>
      <c r="F285" s="271" t="s">
        <v>501</v>
      </c>
      <c r="G285" s="271" t="s">
        <v>26</v>
      </c>
      <c r="H285" s="269"/>
      <c r="I285" s="542"/>
      <c r="J285" s="269"/>
    </row>
    <row r="286" spans="1:14" x14ac:dyDescent="0.2">
      <c r="A286" s="273"/>
      <c r="B286" s="282" t="s">
        <v>335</v>
      </c>
      <c r="C286" s="279"/>
      <c r="D286" s="278" t="s">
        <v>497</v>
      </c>
      <c r="E286" s="278" t="s">
        <v>460</v>
      </c>
      <c r="F286" s="278"/>
      <c r="G286" s="278"/>
      <c r="H286" s="276">
        <f>H287+H293</f>
        <v>490.9</v>
      </c>
      <c r="I286" s="910">
        <f>I287+I293</f>
        <v>1117.1999999999998</v>
      </c>
      <c r="J286" s="277">
        <f>J287+J293</f>
        <v>1195.4000000000001</v>
      </c>
    </row>
    <row r="287" spans="1:14" x14ac:dyDescent="0.2">
      <c r="A287" s="273"/>
      <c r="B287" s="282" t="s">
        <v>79</v>
      </c>
      <c r="C287" s="279"/>
      <c r="D287" s="278" t="s">
        <v>497</v>
      </c>
      <c r="E287" s="278" t="s">
        <v>457</v>
      </c>
      <c r="F287" s="278"/>
      <c r="G287" s="278"/>
      <c r="H287" s="276">
        <f t="shared" ref="H287:J291" si="25">H288</f>
        <v>490.9</v>
      </c>
      <c r="I287" s="910">
        <f t="shared" si="25"/>
        <v>531.38</v>
      </c>
      <c r="J287" s="277">
        <f t="shared" si="25"/>
        <v>584.51300000000003</v>
      </c>
    </row>
    <row r="288" spans="1:14" ht="33.75" x14ac:dyDescent="0.2">
      <c r="A288" s="273"/>
      <c r="B288" s="282" t="s">
        <v>500</v>
      </c>
      <c r="C288" s="279"/>
      <c r="D288" s="278" t="s">
        <v>497</v>
      </c>
      <c r="E288" s="278" t="s">
        <v>457</v>
      </c>
      <c r="F288" s="278" t="s">
        <v>89</v>
      </c>
      <c r="G288" s="278"/>
      <c r="H288" s="276">
        <f t="shared" si="25"/>
        <v>490.9</v>
      </c>
      <c r="I288" s="910">
        <f t="shared" si="25"/>
        <v>531.38</v>
      </c>
      <c r="J288" s="277">
        <f t="shared" si="25"/>
        <v>584.51300000000003</v>
      </c>
    </row>
    <row r="289" spans="1:12" x14ac:dyDescent="0.2">
      <c r="A289" s="273"/>
      <c r="B289" s="285" t="s">
        <v>109</v>
      </c>
      <c r="C289" s="272"/>
      <c r="D289" s="271" t="s">
        <v>497</v>
      </c>
      <c r="E289" s="271" t="s">
        <v>457</v>
      </c>
      <c r="F289" s="271" t="s">
        <v>84</v>
      </c>
      <c r="G289" s="271"/>
      <c r="H289" s="269">
        <f t="shared" si="25"/>
        <v>490.9</v>
      </c>
      <c r="I289" s="542">
        <f t="shared" si="25"/>
        <v>531.38</v>
      </c>
      <c r="J289" s="270">
        <f t="shared" si="25"/>
        <v>584.51300000000003</v>
      </c>
    </row>
    <row r="290" spans="1:12" x14ac:dyDescent="0.2">
      <c r="A290" s="273"/>
      <c r="B290" s="285" t="s">
        <v>109</v>
      </c>
      <c r="C290" s="272"/>
      <c r="D290" s="271" t="s">
        <v>497</v>
      </c>
      <c r="E290" s="271" t="s">
        <v>457</v>
      </c>
      <c r="F290" s="271" t="s">
        <v>82</v>
      </c>
      <c r="G290" s="271"/>
      <c r="H290" s="269">
        <f t="shared" si="25"/>
        <v>490.9</v>
      </c>
      <c r="I290" s="542">
        <f t="shared" si="25"/>
        <v>531.38</v>
      </c>
      <c r="J290" s="270">
        <f t="shared" si="25"/>
        <v>584.51300000000003</v>
      </c>
    </row>
    <row r="291" spans="1:12" x14ac:dyDescent="0.2">
      <c r="A291" s="273"/>
      <c r="B291" s="285" t="s">
        <v>81</v>
      </c>
      <c r="C291" s="272"/>
      <c r="D291" s="271" t="s">
        <v>497</v>
      </c>
      <c r="E291" s="271" t="s">
        <v>457</v>
      </c>
      <c r="F291" s="271" t="s">
        <v>78</v>
      </c>
      <c r="G291" s="271"/>
      <c r="H291" s="269">
        <f t="shared" si="25"/>
        <v>490.9</v>
      </c>
      <c r="I291" s="542">
        <f t="shared" si="25"/>
        <v>531.38</v>
      </c>
      <c r="J291" s="270">
        <f t="shared" si="25"/>
        <v>584.51300000000003</v>
      </c>
    </row>
    <row r="292" spans="1:12" ht="22.5" x14ac:dyDescent="0.2">
      <c r="A292" s="273"/>
      <c r="B292" s="308" t="s">
        <v>498</v>
      </c>
      <c r="C292" s="283"/>
      <c r="D292" s="271" t="s">
        <v>497</v>
      </c>
      <c r="E292" s="271" t="s">
        <v>457</v>
      </c>
      <c r="F292" s="271" t="s">
        <v>78</v>
      </c>
      <c r="G292" s="271" t="s">
        <v>77</v>
      </c>
      <c r="H292" s="269">
        <f>462.9+28</f>
        <v>490.9</v>
      </c>
      <c r="I292" s="542">
        <v>531.38</v>
      </c>
      <c r="J292" s="269">
        <v>584.51300000000003</v>
      </c>
      <c r="K292" s="1050">
        <v>28000</v>
      </c>
    </row>
    <row r="293" spans="1:12" hidden="1" x14ac:dyDescent="0.2">
      <c r="A293" s="273"/>
      <c r="B293" s="282" t="s">
        <v>45</v>
      </c>
      <c r="C293" s="279"/>
      <c r="D293" s="278" t="s">
        <v>497</v>
      </c>
      <c r="E293" s="278" t="s">
        <v>496</v>
      </c>
      <c r="F293" s="278"/>
      <c r="G293" s="278"/>
      <c r="H293" s="276">
        <f t="shared" ref="H293:J296" si="26">H294</f>
        <v>0</v>
      </c>
      <c r="I293" s="910">
        <f t="shared" si="26"/>
        <v>585.81999999999994</v>
      </c>
      <c r="J293" s="277">
        <f t="shared" si="26"/>
        <v>610.88699999999994</v>
      </c>
    </row>
    <row r="294" spans="1:12" ht="33.75" hidden="1" x14ac:dyDescent="0.2">
      <c r="A294" s="273"/>
      <c r="B294" s="282" t="s">
        <v>500</v>
      </c>
      <c r="C294" s="279"/>
      <c r="D294" s="278" t="s">
        <v>497</v>
      </c>
      <c r="E294" s="278" t="s">
        <v>496</v>
      </c>
      <c r="F294" s="278" t="s">
        <v>89</v>
      </c>
      <c r="G294" s="278"/>
      <c r="H294" s="276">
        <f t="shared" si="26"/>
        <v>0</v>
      </c>
      <c r="I294" s="910">
        <f t="shared" si="26"/>
        <v>585.81999999999994</v>
      </c>
      <c r="J294" s="277">
        <f t="shared" si="26"/>
        <v>610.88699999999994</v>
      </c>
    </row>
    <row r="295" spans="1:12" hidden="1" x14ac:dyDescent="0.2">
      <c r="A295" s="273"/>
      <c r="B295" s="285" t="s">
        <v>109</v>
      </c>
      <c r="C295" s="272"/>
      <c r="D295" s="271" t="s">
        <v>497</v>
      </c>
      <c r="E295" s="271" t="s">
        <v>496</v>
      </c>
      <c r="F295" s="271" t="s">
        <v>84</v>
      </c>
      <c r="G295" s="271"/>
      <c r="H295" s="269">
        <f t="shared" si="26"/>
        <v>0</v>
      </c>
      <c r="I295" s="542">
        <f t="shared" si="26"/>
        <v>585.81999999999994</v>
      </c>
      <c r="J295" s="270">
        <f t="shared" si="26"/>
        <v>610.88699999999994</v>
      </c>
    </row>
    <row r="296" spans="1:12" hidden="1" x14ac:dyDescent="0.2">
      <c r="A296" s="273"/>
      <c r="B296" s="285" t="s">
        <v>109</v>
      </c>
      <c r="C296" s="272"/>
      <c r="D296" s="271" t="s">
        <v>497</v>
      </c>
      <c r="E296" s="271" t="s">
        <v>496</v>
      </c>
      <c r="F296" s="271" t="s">
        <v>82</v>
      </c>
      <c r="G296" s="271"/>
      <c r="H296" s="269">
        <f t="shared" si="26"/>
        <v>0</v>
      </c>
      <c r="I296" s="542">
        <f t="shared" si="26"/>
        <v>585.81999999999994</v>
      </c>
      <c r="J296" s="270">
        <f t="shared" si="26"/>
        <v>610.88699999999994</v>
      </c>
    </row>
    <row r="297" spans="1:12" hidden="1" x14ac:dyDescent="0.2">
      <c r="A297" s="273"/>
      <c r="B297" s="285" t="s">
        <v>47</v>
      </c>
      <c r="C297" s="272"/>
      <c r="D297" s="271" t="s">
        <v>497</v>
      </c>
      <c r="E297" s="271" t="s">
        <v>496</v>
      </c>
      <c r="F297" s="271" t="s">
        <v>43</v>
      </c>
      <c r="G297" s="271"/>
      <c r="H297" s="269">
        <f>H298+H299+H300</f>
        <v>0</v>
      </c>
      <c r="I297" s="542">
        <f>I298+I299+I300</f>
        <v>585.81999999999994</v>
      </c>
      <c r="J297" s="270">
        <f>J298+J299+J300</f>
        <v>610.88699999999994</v>
      </c>
    </row>
    <row r="298" spans="1:12" ht="22.5" hidden="1" x14ac:dyDescent="0.2">
      <c r="A298" s="273"/>
      <c r="B298" s="284" t="s">
        <v>455</v>
      </c>
      <c r="C298" s="283"/>
      <c r="D298" s="271" t="s">
        <v>497</v>
      </c>
      <c r="E298" s="271" t="s">
        <v>496</v>
      </c>
      <c r="F298" s="271" t="s">
        <v>43</v>
      </c>
      <c r="G298" s="271" t="s">
        <v>1</v>
      </c>
      <c r="H298" s="269"/>
      <c r="I298" s="542">
        <v>31.3</v>
      </c>
      <c r="J298" s="269">
        <v>34.43</v>
      </c>
      <c r="L298" s="1050"/>
    </row>
    <row r="299" spans="1:12" hidden="1" x14ac:dyDescent="0.2">
      <c r="A299" s="273"/>
      <c r="B299" s="284" t="s">
        <v>499</v>
      </c>
      <c r="C299" s="283"/>
      <c r="D299" s="271" t="s">
        <v>497</v>
      </c>
      <c r="E299" s="271" t="s">
        <v>496</v>
      </c>
      <c r="F299" s="271" t="s">
        <v>43</v>
      </c>
      <c r="G299" s="271" t="s">
        <v>42</v>
      </c>
      <c r="H299" s="269"/>
      <c r="I299" s="542">
        <v>554.52</v>
      </c>
      <c r="J299" s="269">
        <v>576.45699999999999</v>
      </c>
    </row>
    <row r="300" spans="1:12" ht="22.5" hidden="1" x14ac:dyDescent="0.2">
      <c r="A300" s="273"/>
      <c r="B300" s="284" t="s">
        <v>498</v>
      </c>
      <c r="C300" s="283"/>
      <c r="D300" s="271" t="s">
        <v>497</v>
      </c>
      <c r="E300" s="271" t="s">
        <v>496</v>
      </c>
      <c r="F300" s="271" t="s">
        <v>43</v>
      </c>
      <c r="G300" s="271" t="s">
        <v>77</v>
      </c>
      <c r="H300" s="269"/>
      <c r="I300" s="542"/>
      <c r="J300" s="269"/>
    </row>
    <row r="301" spans="1:12" x14ac:dyDescent="0.2">
      <c r="A301" s="273"/>
      <c r="B301" s="282" t="s">
        <v>332</v>
      </c>
      <c r="C301" s="279"/>
      <c r="D301" s="278" t="s">
        <v>465</v>
      </c>
      <c r="E301" s="278" t="s">
        <v>460</v>
      </c>
      <c r="F301" s="278"/>
      <c r="G301" s="278"/>
      <c r="H301" s="276">
        <f>H310</f>
        <v>1650</v>
      </c>
      <c r="I301" s="910">
        <f>I302+I310</f>
        <v>450</v>
      </c>
      <c r="J301" s="277">
        <f>J302+J310</f>
        <v>500</v>
      </c>
    </row>
    <row r="302" spans="1:12" hidden="1" x14ac:dyDescent="0.2">
      <c r="A302" s="273"/>
      <c r="B302" s="282" t="s">
        <v>495</v>
      </c>
      <c r="C302" s="279"/>
      <c r="D302" s="278" t="s">
        <v>465</v>
      </c>
      <c r="E302" s="278" t="s">
        <v>489</v>
      </c>
      <c r="F302" s="278" t="s">
        <v>106</v>
      </c>
      <c r="G302" s="278" t="s">
        <v>106</v>
      </c>
      <c r="H302" s="276">
        <f t="shared" ref="H302:J305" si="27">H303</f>
        <v>0</v>
      </c>
      <c r="I302" s="910">
        <f t="shared" si="27"/>
        <v>0</v>
      </c>
      <c r="J302" s="277">
        <f t="shared" si="27"/>
        <v>0</v>
      </c>
    </row>
    <row r="303" spans="1:12" ht="33.75" hidden="1" x14ac:dyDescent="0.2">
      <c r="A303" s="273"/>
      <c r="B303" s="282" t="s">
        <v>494</v>
      </c>
      <c r="C303" s="279"/>
      <c r="D303" s="278" t="s">
        <v>465</v>
      </c>
      <c r="E303" s="278" t="s">
        <v>489</v>
      </c>
      <c r="F303" s="278" t="s">
        <v>311</v>
      </c>
      <c r="G303" s="278"/>
      <c r="H303" s="276">
        <f t="shared" si="27"/>
        <v>0</v>
      </c>
      <c r="I303" s="910">
        <f t="shared" si="27"/>
        <v>0</v>
      </c>
      <c r="J303" s="277">
        <f t="shared" si="27"/>
        <v>0</v>
      </c>
    </row>
    <row r="304" spans="1:12" ht="33.75" hidden="1" x14ac:dyDescent="0.2">
      <c r="A304" s="305"/>
      <c r="B304" s="285" t="s">
        <v>493</v>
      </c>
      <c r="C304" s="272"/>
      <c r="D304" s="271" t="s">
        <v>465</v>
      </c>
      <c r="E304" s="271" t="s">
        <v>489</v>
      </c>
      <c r="F304" s="271" t="s">
        <v>492</v>
      </c>
      <c r="G304" s="271"/>
      <c r="H304" s="269">
        <f t="shared" si="27"/>
        <v>0</v>
      </c>
      <c r="I304" s="542">
        <f t="shared" si="27"/>
        <v>0</v>
      </c>
      <c r="J304" s="270">
        <f t="shared" si="27"/>
        <v>0</v>
      </c>
    </row>
    <row r="305" spans="1:10" hidden="1" x14ac:dyDescent="0.2">
      <c r="A305" s="305"/>
      <c r="B305" s="285" t="s">
        <v>491</v>
      </c>
      <c r="C305" s="272"/>
      <c r="D305" s="271" t="s">
        <v>465</v>
      </c>
      <c r="E305" s="271" t="s">
        <v>489</v>
      </c>
      <c r="F305" s="271" t="s">
        <v>490</v>
      </c>
      <c r="G305" s="271"/>
      <c r="H305" s="269">
        <f t="shared" si="27"/>
        <v>0</v>
      </c>
      <c r="I305" s="542">
        <f t="shared" si="27"/>
        <v>0</v>
      </c>
      <c r="J305" s="270">
        <f t="shared" si="27"/>
        <v>0</v>
      </c>
    </row>
    <row r="306" spans="1:10" hidden="1" x14ac:dyDescent="0.2">
      <c r="A306" s="305"/>
      <c r="B306" s="285" t="s">
        <v>352</v>
      </c>
      <c r="C306" s="272"/>
      <c r="D306" s="271" t="s">
        <v>465</v>
      </c>
      <c r="E306" s="271" t="s">
        <v>489</v>
      </c>
      <c r="F306" s="271" t="s">
        <v>488</v>
      </c>
      <c r="G306" s="271"/>
      <c r="H306" s="269">
        <f>H307+H308+H309</f>
        <v>0</v>
      </c>
      <c r="I306" s="542">
        <f>I307+I308+I309</f>
        <v>0</v>
      </c>
      <c r="J306" s="270">
        <f>J307+J308+J309</f>
        <v>0</v>
      </c>
    </row>
    <row r="307" spans="1:10" hidden="1" x14ac:dyDescent="0.2">
      <c r="A307" s="273"/>
      <c r="B307" s="284" t="s">
        <v>459</v>
      </c>
      <c r="C307" s="283"/>
      <c r="D307" s="271" t="s">
        <v>465</v>
      </c>
      <c r="E307" s="271" t="s">
        <v>489</v>
      </c>
      <c r="F307" s="271" t="s">
        <v>488</v>
      </c>
      <c r="G307" s="271" t="s">
        <v>255</v>
      </c>
      <c r="H307" s="269"/>
      <c r="I307" s="542"/>
      <c r="J307" s="270"/>
    </row>
    <row r="308" spans="1:10" ht="22.5" hidden="1" x14ac:dyDescent="0.2">
      <c r="A308" s="273"/>
      <c r="B308" s="284" t="s">
        <v>455</v>
      </c>
      <c r="C308" s="283"/>
      <c r="D308" s="271" t="s">
        <v>465</v>
      </c>
      <c r="E308" s="271" t="s">
        <v>489</v>
      </c>
      <c r="F308" s="271" t="s">
        <v>488</v>
      </c>
      <c r="G308" s="271" t="s">
        <v>1</v>
      </c>
      <c r="H308" s="269"/>
      <c r="I308" s="542"/>
      <c r="J308" s="270"/>
    </row>
    <row r="309" spans="1:10" hidden="1" x14ac:dyDescent="0.2">
      <c r="A309" s="273"/>
      <c r="B309" s="284" t="s">
        <v>458</v>
      </c>
      <c r="C309" s="283"/>
      <c r="D309" s="271" t="s">
        <v>465</v>
      </c>
      <c r="E309" s="271" t="s">
        <v>489</v>
      </c>
      <c r="F309" s="271" t="s">
        <v>488</v>
      </c>
      <c r="G309" s="271" t="s">
        <v>91</v>
      </c>
      <c r="H309" s="269"/>
      <c r="I309" s="542"/>
      <c r="J309" s="270"/>
    </row>
    <row r="310" spans="1:10" x14ac:dyDescent="0.2">
      <c r="A310" s="273"/>
      <c r="B310" s="282" t="s">
        <v>64</v>
      </c>
      <c r="C310" s="279"/>
      <c r="D310" s="278" t="s">
        <v>465</v>
      </c>
      <c r="E310" s="278" t="s">
        <v>464</v>
      </c>
      <c r="F310" s="278" t="s">
        <v>106</v>
      </c>
      <c r="G310" s="278" t="s">
        <v>106</v>
      </c>
      <c r="H310" s="276">
        <f>H324+H329</f>
        <v>1650</v>
      </c>
      <c r="I310" s="910">
        <f>I311+I330</f>
        <v>450</v>
      </c>
      <c r="J310" s="277">
        <f>J311+J330</f>
        <v>500</v>
      </c>
    </row>
    <row r="311" spans="1:10" ht="33.75" x14ac:dyDescent="0.2">
      <c r="A311" s="273"/>
      <c r="B311" s="307" t="s">
        <v>312</v>
      </c>
      <c r="C311" s="279"/>
      <c r="D311" s="278" t="s">
        <v>465</v>
      </c>
      <c r="E311" s="278" t="s">
        <v>464</v>
      </c>
      <c r="F311" s="278" t="s">
        <v>311</v>
      </c>
      <c r="G311" s="278"/>
      <c r="H311" s="276">
        <f>H312+H321</f>
        <v>450</v>
      </c>
      <c r="I311" s="910">
        <f>I312+I321</f>
        <v>450</v>
      </c>
      <c r="J311" s="277">
        <f>J312+J321</f>
        <v>500</v>
      </c>
    </row>
    <row r="312" spans="1:10" ht="22.5" hidden="1" x14ac:dyDescent="0.2">
      <c r="A312" s="273"/>
      <c r="B312" s="285" t="s">
        <v>487</v>
      </c>
      <c r="C312" s="272"/>
      <c r="D312" s="271" t="s">
        <v>465</v>
      </c>
      <c r="E312" s="271" t="s">
        <v>464</v>
      </c>
      <c r="F312" s="271" t="s">
        <v>486</v>
      </c>
      <c r="G312" s="278"/>
      <c r="H312" s="269">
        <f>H313+H316</f>
        <v>0</v>
      </c>
      <c r="I312" s="542">
        <f>I313+I316</f>
        <v>0</v>
      </c>
      <c r="J312" s="270">
        <f>J313+J316</f>
        <v>0</v>
      </c>
    </row>
    <row r="313" spans="1:10" ht="22.5" hidden="1" x14ac:dyDescent="0.2">
      <c r="A313" s="273"/>
      <c r="B313" s="285" t="s">
        <v>485</v>
      </c>
      <c r="C313" s="272"/>
      <c r="D313" s="271" t="s">
        <v>465</v>
      </c>
      <c r="E313" s="271" t="s">
        <v>464</v>
      </c>
      <c r="F313" s="271" t="s">
        <v>484</v>
      </c>
      <c r="G313" s="278"/>
      <c r="H313" s="269">
        <f t="shared" ref="H313:J314" si="28">H314</f>
        <v>0</v>
      </c>
      <c r="I313" s="542">
        <f t="shared" si="28"/>
        <v>0</v>
      </c>
      <c r="J313" s="270">
        <f t="shared" si="28"/>
        <v>0</v>
      </c>
    </row>
    <row r="314" spans="1:10" ht="22.5" hidden="1" x14ac:dyDescent="0.2">
      <c r="A314" s="273"/>
      <c r="B314" s="285" t="s">
        <v>483</v>
      </c>
      <c r="C314" s="272"/>
      <c r="D314" s="271" t="s">
        <v>465</v>
      </c>
      <c r="E314" s="271" t="s">
        <v>464</v>
      </c>
      <c r="F314" s="271" t="s">
        <v>481</v>
      </c>
      <c r="G314" s="271"/>
      <c r="H314" s="269">
        <f t="shared" si="28"/>
        <v>0</v>
      </c>
      <c r="I314" s="542">
        <f t="shared" si="28"/>
        <v>0</v>
      </c>
      <c r="J314" s="270">
        <f t="shared" si="28"/>
        <v>0</v>
      </c>
    </row>
    <row r="315" spans="1:10" hidden="1" x14ac:dyDescent="0.2">
      <c r="A315" s="273"/>
      <c r="B315" s="284" t="s">
        <v>482</v>
      </c>
      <c r="C315" s="283"/>
      <c r="D315" s="271" t="s">
        <v>465</v>
      </c>
      <c r="E315" s="271" t="s">
        <v>464</v>
      </c>
      <c r="F315" s="271" t="s">
        <v>481</v>
      </c>
      <c r="G315" s="271" t="s">
        <v>26</v>
      </c>
      <c r="H315" s="269">
        <v>0</v>
      </c>
      <c r="I315" s="542">
        <v>0</v>
      </c>
      <c r="J315" s="270">
        <v>0</v>
      </c>
    </row>
    <row r="316" spans="1:10" ht="22.5" hidden="1" x14ac:dyDescent="0.2">
      <c r="A316" s="273"/>
      <c r="B316" s="285" t="s">
        <v>480</v>
      </c>
      <c r="C316" s="272"/>
      <c r="D316" s="271" t="s">
        <v>465</v>
      </c>
      <c r="E316" s="271" t="s">
        <v>464</v>
      </c>
      <c r="F316" s="271" t="s">
        <v>479</v>
      </c>
      <c r="G316" s="278"/>
      <c r="H316" s="269">
        <f>H317+H319</f>
        <v>0</v>
      </c>
      <c r="I316" s="542">
        <f>I317+I319</f>
        <v>0</v>
      </c>
      <c r="J316" s="270">
        <f>J317+J319</f>
        <v>0</v>
      </c>
    </row>
    <row r="317" spans="1:10" ht="22.5" hidden="1" x14ac:dyDescent="0.2">
      <c r="A317" s="273"/>
      <c r="B317" s="285" t="s">
        <v>478</v>
      </c>
      <c r="C317" s="272"/>
      <c r="D317" s="271" t="s">
        <v>465</v>
      </c>
      <c r="E317" s="271" t="s">
        <v>464</v>
      </c>
      <c r="F317" s="271" t="s">
        <v>477</v>
      </c>
      <c r="G317" s="271"/>
      <c r="H317" s="269">
        <f>H318</f>
        <v>0</v>
      </c>
      <c r="I317" s="542">
        <f>I318</f>
        <v>0</v>
      </c>
      <c r="J317" s="270">
        <f>J318</f>
        <v>0</v>
      </c>
    </row>
    <row r="318" spans="1:10" ht="22.5" hidden="1" x14ac:dyDescent="0.2">
      <c r="A318" s="273"/>
      <c r="B318" s="284" t="s">
        <v>455</v>
      </c>
      <c r="C318" s="283"/>
      <c r="D318" s="271" t="s">
        <v>465</v>
      </c>
      <c r="E318" s="271" t="s">
        <v>464</v>
      </c>
      <c r="F318" s="271" t="s">
        <v>477</v>
      </c>
      <c r="G318" s="271" t="s">
        <v>1</v>
      </c>
      <c r="H318" s="269"/>
      <c r="I318" s="542"/>
      <c r="J318" s="270"/>
    </row>
    <row r="319" spans="1:10" ht="22.5" hidden="1" x14ac:dyDescent="0.2">
      <c r="A319" s="273"/>
      <c r="B319" s="285" t="s">
        <v>476</v>
      </c>
      <c r="C319" s="272"/>
      <c r="D319" s="271" t="s">
        <v>465</v>
      </c>
      <c r="E319" s="271" t="s">
        <v>464</v>
      </c>
      <c r="F319" s="271" t="s">
        <v>475</v>
      </c>
      <c r="G319" s="271"/>
      <c r="H319" s="269">
        <f>H320</f>
        <v>0</v>
      </c>
      <c r="I319" s="542">
        <f>I320</f>
        <v>0</v>
      </c>
      <c r="J319" s="270">
        <f>J320</f>
        <v>0</v>
      </c>
    </row>
    <row r="320" spans="1:10" ht="22.5" hidden="1" x14ac:dyDescent="0.2">
      <c r="A320" s="273"/>
      <c r="B320" s="284" t="s">
        <v>455</v>
      </c>
      <c r="C320" s="283"/>
      <c r="D320" s="271" t="s">
        <v>465</v>
      </c>
      <c r="E320" s="271" t="s">
        <v>464</v>
      </c>
      <c r="F320" s="271" t="s">
        <v>475</v>
      </c>
      <c r="G320" s="271" t="s">
        <v>1</v>
      </c>
      <c r="H320" s="269">
        <v>0</v>
      </c>
      <c r="I320" s="542">
        <v>0</v>
      </c>
      <c r="J320" s="270">
        <v>0</v>
      </c>
    </row>
    <row r="321" spans="1:10" ht="33.75" x14ac:dyDescent="0.2">
      <c r="A321" s="273"/>
      <c r="B321" s="310" t="s">
        <v>300</v>
      </c>
      <c r="C321" s="272"/>
      <c r="D321" s="271" t="s">
        <v>465</v>
      </c>
      <c r="E321" s="271" t="s">
        <v>464</v>
      </c>
      <c r="F321" s="271" t="s">
        <v>299</v>
      </c>
      <c r="G321" s="271"/>
      <c r="H321" s="269">
        <f>H322</f>
        <v>450</v>
      </c>
      <c r="I321" s="542">
        <f>I322+I327</f>
        <v>450</v>
      </c>
      <c r="J321" s="270">
        <f>J322+J327</f>
        <v>500</v>
      </c>
    </row>
    <row r="322" spans="1:10" ht="22.5" x14ac:dyDescent="0.2">
      <c r="A322" s="273"/>
      <c r="B322" s="306" t="s">
        <v>298</v>
      </c>
      <c r="C322" s="272"/>
      <c r="D322" s="271" t="s">
        <v>465</v>
      </c>
      <c r="E322" s="271" t="s">
        <v>464</v>
      </c>
      <c r="F322" s="271" t="s">
        <v>297</v>
      </c>
      <c r="G322" s="271"/>
      <c r="H322" s="269">
        <f t="shared" ref="H322:J323" si="29">H323</f>
        <v>450</v>
      </c>
      <c r="I322" s="542">
        <f t="shared" si="29"/>
        <v>450</v>
      </c>
      <c r="J322" s="270">
        <f t="shared" si="29"/>
        <v>500</v>
      </c>
    </row>
    <row r="323" spans="1:10" ht="22.5" x14ac:dyDescent="0.2">
      <c r="A323" s="305"/>
      <c r="B323" s="310" t="s">
        <v>296</v>
      </c>
      <c r="C323" s="272"/>
      <c r="D323" s="271" t="s">
        <v>465</v>
      </c>
      <c r="E323" s="271" t="s">
        <v>464</v>
      </c>
      <c r="F323" s="271" t="s">
        <v>294</v>
      </c>
      <c r="G323" s="271"/>
      <c r="H323" s="269">
        <f t="shared" si="29"/>
        <v>450</v>
      </c>
      <c r="I323" s="542">
        <f t="shared" si="29"/>
        <v>450</v>
      </c>
      <c r="J323" s="270">
        <f t="shared" si="29"/>
        <v>500</v>
      </c>
    </row>
    <row r="324" spans="1:10" ht="22.5" x14ac:dyDescent="0.2">
      <c r="A324" s="305"/>
      <c r="B324" s="284" t="s">
        <v>455</v>
      </c>
      <c r="C324" s="283"/>
      <c r="D324" s="271" t="s">
        <v>465</v>
      </c>
      <c r="E324" s="271" t="s">
        <v>464</v>
      </c>
      <c r="F324" s="271" t="s">
        <v>294</v>
      </c>
      <c r="G324" s="271" t="s">
        <v>1</v>
      </c>
      <c r="H324" s="269">
        <v>450</v>
      </c>
      <c r="I324" s="542">
        <v>450</v>
      </c>
      <c r="J324" s="269">
        <v>500</v>
      </c>
    </row>
    <row r="325" spans="1:10" ht="33.75" x14ac:dyDescent="0.2">
      <c r="A325" s="305"/>
      <c r="B325" s="282" t="s">
        <v>500</v>
      </c>
      <c r="C325" s="283"/>
      <c r="D325" s="278" t="s">
        <v>465</v>
      </c>
      <c r="E325" s="278" t="s">
        <v>464</v>
      </c>
      <c r="F325" s="278" t="s">
        <v>89</v>
      </c>
      <c r="G325" s="271"/>
      <c r="H325" s="269">
        <f>H326</f>
        <v>1200</v>
      </c>
      <c r="I325" s="542"/>
      <c r="J325" s="269"/>
    </row>
    <row r="326" spans="1:10" x14ac:dyDescent="0.2">
      <c r="A326" s="305"/>
      <c r="B326" s="285" t="s">
        <v>109</v>
      </c>
      <c r="C326" s="283"/>
      <c r="D326" s="271" t="s">
        <v>465</v>
      </c>
      <c r="E326" s="271" t="s">
        <v>464</v>
      </c>
      <c r="F326" s="271" t="s">
        <v>84</v>
      </c>
      <c r="G326" s="271"/>
      <c r="H326" s="269">
        <f>H327</f>
        <v>1200</v>
      </c>
      <c r="I326" s="542"/>
      <c r="J326" s="269"/>
    </row>
    <row r="327" spans="1:10" x14ac:dyDescent="0.2">
      <c r="A327" s="273"/>
      <c r="B327" s="285" t="s">
        <v>109</v>
      </c>
      <c r="C327" s="272"/>
      <c r="D327" s="271" t="s">
        <v>465</v>
      </c>
      <c r="E327" s="271" t="s">
        <v>464</v>
      </c>
      <c r="F327" s="271" t="s">
        <v>82</v>
      </c>
      <c r="G327" s="271"/>
      <c r="H327" s="269">
        <f t="shared" ref="H327:J327" si="30">H328</f>
        <v>1200</v>
      </c>
      <c r="I327" s="542">
        <f t="shared" si="30"/>
        <v>0</v>
      </c>
      <c r="J327" s="269">
        <f t="shared" si="30"/>
        <v>0</v>
      </c>
    </row>
    <row r="328" spans="1:10" ht="22.5" x14ac:dyDescent="0.2">
      <c r="A328" s="305"/>
      <c r="B328" s="310" t="s">
        <v>296</v>
      </c>
      <c r="C328" s="272"/>
      <c r="D328" s="271" t="s">
        <v>465</v>
      </c>
      <c r="E328" s="271" t="s">
        <v>464</v>
      </c>
      <c r="F328" s="271" t="s">
        <v>626</v>
      </c>
      <c r="G328" s="271"/>
      <c r="H328" s="269">
        <f>H329</f>
        <v>1200</v>
      </c>
      <c r="I328" s="542">
        <f>I329</f>
        <v>0</v>
      </c>
      <c r="J328" s="269">
        <f>J329</f>
        <v>0</v>
      </c>
    </row>
    <row r="329" spans="1:10" ht="23.25" thickBot="1" x14ac:dyDescent="0.25">
      <c r="A329" s="850"/>
      <c r="B329" s="267" t="s">
        <v>455</v>
      </c>
      <c r="C329" s="266"/>
      <c r="D329" s="265" t="s">
        <v>465</v>
      </c>
      <c r="E329" s="265" t="s">
        <v>464</v>
      </c>
      <c r="F329" s="265" t="s">
        <v>626</v>
      </c>
      <c r="G329" s="265" t="s">
        <v>1</v>
      </c>
      <c r="H329" s="407">
        <v>1200</v>
      </c>
      <c r="I329" s="542"/>
      <c r="J329" s="269"/>
    </row>
    <row r="330" spans="1:10" ht="33.75" hidden="1" x14ac:dyDescent="0.2">
      <c r="A330" s="291"/>
      <c r="B330" s="290" t="s">
        <v>470</v>
      </c>
      <c r="C330" s="289"/>
      <c r="D330" s="288" t="s">
        <v>465</v>
      </c>
      <c r="E330" s="288" t="s">
        <v>464</v>
      </c>
      <c r="F330" s="288" t="s">
        <v>469</v>
      </c>
      <c r="G330" s="288"/>
      <c r="H330" s="287">
        <f t="shared" ref="H330:J332" si="31">H331</f>
        <v>0</v>
      </c>
      <c r="I330" s="277">
        <f t="shared" si="31"/>
        <v>0</v>
      </c>
      <c r="J330" s="276">
        <f t="shared" si="31"/>
        <v>0</v>
      </c>
    </row>
    <row r="331" spans="1:10" hidden="1" x14ac:dyDescent="0.2">
      <c r="A331" s="273"/>
      <c r="B331" s="285" t="s">
        <v>468</v>
      </c>
      <c r="C331" s="272"/>
      <c r="D331" s="271" t="s">
        <v>465</v>
      </c>
      <c r="E331" s="271" t="s">
        <v>464</v>
      </c>
      <c r="F331" s="271" t="s">
        <v>467</v>
      </c>
      <c r="G331" s="271"/>
      <c r="H331" s="270">
        <f t="shared" si="31"/>
        <v>0</v>
      </c>
      <c r="I331" s="270">
        <f t="shared" si="31"/>
        <v>0</v>
      </c>
      <c r="J331" s="269">
        <f t="shared" si="31"/>
        <v>0</v>
      </c>
    </row>
    <row r="332" spans="1:10" hidden="1" x14ac:dyDescent="0.2">
      <c r="A332" s="305"/>
      <c r="B332" s="285" t="s">
        <v>466</v>
      </c>
      <c r="C332" s="272"/>
      <c r="D332" s="271" t="s">
        <v>465</v>
      </c>
      <c r="E332" s="271" t="s">
        <v>464</v>
      </c>
      <c r="F332" s="271" t="s">
        <v>463</v>
      </c>
      <c r="G332" s="271"/>
      <c r="H332" s="270">
        <f t="shared" si="31"/>
        <v>0</v>
      </c>
      <c r="I332" s="270">
        <f t="shared" si="31"/>
        <v>0</v>
      </c>
      <c r="J332" s="269">
        <f t="shared" si="31"/>
        <v>0</v>
      </c>
    </row>
    <row r="333" spans="1:10" ht="22.5" hidden="1" x14ac:dyDescent="0.2">
      <c r="A333" s="304"/>
      <c r="B333" s="303" t="s">
        <v>455</v>
      </c>
      <c r="C333" s="302"/>
      <c r="D333" s="301" t="s">
        <v>465</v>
      </c>
      <c r="E333" s="301" t="s">
        <v>464</v>
      </c>
      <c r="F333" s="301" t="s">
        <v>463</v>
      </c>
      <c r="G333" s="301" t="s">
        <v>1</v>
      </c>
      <c r="H333" s="300"/>
      <c r="I333" s="300"/>
      <c r="J333" s="299"/>
    </row>
    <row r="334" spans="1:10" ht="13.5" hidden="1" thickBot="1" x14ac:dyDescent="0.25">
      <c r="A334" s="437"/>
      <c r="B334" s="438"/>
      <c r="C334" s="439"/>
      <c r="D334" s="440"/>
      <c r="E334" s="440"/>
      <c r="F334" s="440"/>
      <c r="G334" s="440"/>
      <c r="H334" s="441"/>
      <c r="I334" s="441"/>
      <c r="J334" s="442"/>
    </row>
    <row r="335" spans="1:10" ht="13.5" hidden="1" thickBot="1" x14ac:dyDescent="0.25">
      <c r="A335" s="298">
        <v>3</v>
      </c>
      <c r="B335" s="297" t="s">
        <v>462</v>
      </c>
      <c r="C335" s="296" t="s">
        <v>431</v>
      </c>
      <c r="D335" s="295"/>
      <c r="E335" s="295"/>
      <c r="F335" s="295"/>
      <c r="G335" s="295"/>
      <c r="H335" s="293">
        <f>H336</f>
        <v>9607.1400000000012</v>
      </c>
      <c r="I335" s="293">
        <f>I336</f>
        <v>8212.5999999999985</v>
      </c>
      <c r="J335" s="292">
        <f>J336</f>
        <v>8263</v>
      </c>
    </row>
    <row r="336" spans="1:10" hidden="1" x14ac:dyDescent="0.2">
      <c r="A336" s="291"/>
      <c r="B336" s="290" t="s">
        <v>461</v>
      </c>
      <c r="C336" s="289"/>
      <c r="D336" s="288" t="s">
        <v>454</v>
      </c>
      <c r="E336" s="288" t="s">
        <v>460</v>
      </c>
      <c r="F336" s="288"/>
      <c r="G336" s="288"/>
      <c r="H336" s="287">
        <f>H337+H350+H345</f>
        <v>9607.1400000000012</v>
      </c>
      <c r="I336" s="287">
        <f>I337+I350</f>
        <v>8212.5999999999985</v>
      </c>
      <c r="J336" s="286">
        <f>J337+J350</f>
        <v>8263</v>
      </c>
    </row>
    <row r="337" spans="1:10" hidden="1" x14ac:dyDescent="0.2">
      <c r="A337" s="273"/>
      <c r="B337" s="282" t="s">
        <v>87</v>
      </c>
      <c r="C337" s="279"/>
      <c r="D337" s="278" t="s">
        <v>454</v>
      </c>
      <c r="E337" s="278" t="s">
        <v>457</v>
      </c>
      <c r="F337" s="278"/>
      <c r="G337" s="278"/>
      <c r="H337" s="277">
        <f t="shared" ref="H337:J340" si="32">H338</f>
        <v>7296.08</v>
      </c>
      <c r="I337" s="277">
        <f t="shared" si="32"/>
        <v>6962.0999999999995</v>
      </c>
      <c r="J337" s="276">
        <f t="shared" si="32"/>
        <v>6915</v>
      </c>
    </row>
    <row r="338" spans="1:10" ht="33.75" hidden="1" x14ac:dyDescent="0.2">
      <c r="A338" s="281"/>
      <c r="B338" s="307" t="s">
        <v>622</v>
      </c>
      <c r="C338" s="279"/>
      <c r="D338" s="278" t="s">
        <v>454</v>
      </c>
      <c r="E338" s="278" t="s">
        <v>457</v>
      </c>
      <c r="F338" s="278" t="s">
        <v>273</v>
      </c>
      <c r="G338" s="278"/>
      <c r="H338" s="277">
        <f t="shared" si="32"/>
        <v>7296.08</v>
      </c>
      <c r="I338" s="277">
        <f t="shared" si="32"/>
        <v>6962.0999999999995</v>
      </c>
      <c r="J338" s="276">
        <f t="shared" si="32"/>
        <v>6915</v>
      </c>
    </row>
    <row r="339" spans="1:10" ht="33.75" hidden="1" x14ac:dyDescent="0.2">
      <c r="A339" s="281"/>
      <c r="B339" s="310" t="s">
        <v>261</v>
      </c>
      <c r="C339" s="272"/>
      <c r="D339" s="271" t="s">
        <v>454</v>
      </c>
      <c r="E339" s="271" t="s">
        <v>457</v>
      </c>
      <c r="F339" s="271" t="s">
        <v>260</v>
      </c>
      <c r="G339" s="271"/>
      <c r="H339" s="270">
        <f t="shared" si="32"/>
        <v>7296.08</v>
      </c>
      <c r="I339" s="270">
        <f t="shared" si="32"/>
        <v>6962.0999999999995</v>
      </c>
      <c r="J339" s="269">
        <f t="shared" si="32"/>
        <v>6915</v>
      </c>
    </row>
    <row r="340" spans="1:10" hidden="1" x14ac:dyDescent="0.2">
      <c r="A340" s="281"/>
      <c r="B340" s="274" t="s">
        <v>259</v>
      </c>
      <c r="C340" s="272"/>
      <c r="D340" s="271" t="s">
        <v>454</v>
      </c>
      <c r="E340" s="271" t="s">
        <v>457</v>
      </c>
      <c r="F340" s="271" t="s">
        <v>258</v>
      </c>
      <c r="G340" s="271"/>
      <c r="H340" s="270">
        <f t="shared" si="32"/>
        <v>7296.08</v>
      </c>
      <c r="I340" s="270">
        <f t="shared" si="32"/>
        <v>6962.0999999999995</v>
      </c>
      <c r="J340" s="269">
        <f t="shared" si="32"/>
        <v>6915</v>
      </c>
    </row>
    <row r="341" spans="1:10" hidden="1" x14ac:dyDescent="0.2">
      <c r="A341" s="281"/>
      <c r="B341" s="285" t="s">
        <v>352</v>
      </c>
      <c r="C341" s="272"/>
      <c r="D341" s="271" t="s">
        <v>454</v>
      </c>
      <c r="E341" s="271" t="s">
        <v>457</v>
      </c>
      <c r="F341" s="271" t="s">
        <v>254</v>
      </c>
      <c r="G341" s="271"/>
      <c r="H341" s="270">
        <f>H342+H343+H344</f>
        <v>7296.08</v>
      </c>
      <c r="I341" s="270">
        <f>I342+I343+I344</f>
        <v>6962.0999999999995</v>
      </c>
      <c r="J341" s="269">
        <f>J342+J343+J344</f>
        <v>6915</v>
      </c>
    </row>
    <row r="342" spans="1:10" hidden="1" x14ac:dyDescent="0.2">
      <c r="A342" s="273"/>
      <c r="B342" s="284" t="s">
        <v>459</v>
      </c>
      <c r="C342" s="283"/>
      <c r="D342" s="271" t="s">
        <v>454</v>
      </c>
      <c r="E342" s="271" t="s">
        <v>457</v>
      </c>
      <c r="F342" s="271" t="s">
        <v>254</v>
      </c>
      <c r="G342" s="271" t="s">
        <v>255</v>
      </c>
      <c r="H342" s="270">
        <f>4510.863-660.6</f>
        <v>3850.2630000000004</v>
      </c>
      <c r="I342" s="270">
        <v>4886.9669999999996</v>
      </c>
      <c r="J342" s="269">
        <v>5375.0079999999998</v>
      </c>
    </row>
    <row r="343" spans="1:10" ht="22.5" hidden="1" x14ac:dyDescent="0.2">
      <c r="A343" s="273"/>
      <c r="B343" s="284" t="s">
        <v>455</v>
      </c>
      <c r="C343" s="283"/>
      <c r="D343" s="271" t="s">
        <v>454</v>
      </c>
      <c r="E343" s="271" t="s">
        <v>457</v>
      </c>
      <c r="F343" s="271" t="s">
        <v>254</v>
      </c>
      <c r="G343" s="271" t="s">
        <v>1</v>
      </c>
      <c r="H343" s="270">
        <f>1564.263+1880.841</f>
        <v>3445.1039999999998</v>
      </c>
      <c r="I343" s="270">
        <v>2074.1329999999998</v>
      </c>
      <c r="J343" s="269">
        <v>1538.992</v>
      </c>
    </row>
    <row r="344" spans="1:10" hidden="1" x14ac:dyDescent="0.2">
      <c r="A344" s="273"/>
      <c r="B344" s="284" t="s">
        <v>458</v>
      </c>
      <c r="C344" s="283"/>
      <c r="D344" s="271" t="s">
        <v>454</v>
      </c>
      <c r="E344" s="271" t="s">
        <v>457</v>
      </c>
      <c r="F344" s="271" t="s">
        <v>254</v>
      </c>
      <c r="G344" s="271" t="s">
        <v>91</v>
      </c>
      <c r="H344" s="270">
        <v>0.71299999999999997</v>
      </c>
      <c r="I344" s="270">
        <v>1</v>
      </c>
      <c r="J344" s="269">
        <v>1</v>
      </c>
    </row>
    <row r="345" spans="1:10" ht="31.5" hidden="1" x14ac:dyDescent="0.2">
      <c r="A345" s="803"/>
      <c r="B345" s="823" t="s">
        <v>500</v>
      </c>
      <c r="C345" s="408"/>
      <c r="D345" s="408" t="s">
        <v>454</v>
      </c>
      <c r="E345" s="408" t="s">
        <v>457</v>
      </c>
      <c r="F345" s="408" t="s">
        <v>89</v>
      </c>
      <c r="G345" s="409"/>
      <c r="H345" s="804">
        <f>H346</f>
        <v>660.6</v>
      </c>
      <c r="I345" s="542"/>
      <c r="J345" s="269"/>
    </row>
    <row r="346" spans="1:10" hidden="1" x14ac:dyDescent="0.2">
      <c r="A346" s="803"/>
      <c r="B346" s="824" t="s">
        <v>109</v>
      </c>
      <c r="C346" s="409"/>
      <c r="D346" s="409" t="s">
        <v>454</v>
      </c>
      <c r="E346" s="409" t="s">
        <v>457</v>
      </c>
      <c r="F346" s="409" t="s">
        <v>84</v>
      </c>
      <c r="G346" s="409"/>
      <c r="H346" s="543">
        <f>H347</f>
        <v>660.6</v>
      </c>
      <c r="I346" s="542"/>
      <c r="J346" s="269"/>
    </row>
    <row r="347" spans="1:10" hidden="1" x14ac:dyDescent="0.2">
      <c r="A347" s="803"/>
      <c r="B347" s="824" t="s">
        <v>109</v>
      </c>
      <c r="C347" s="409"/>
      <c r="D347" s="409" t="s">
        <v>454</v>
      </c>
      <c r="E347" s="409" t="s">
        <v>457</v>
      </c>
      <c r="F347" s="409" t="s">
        <v>82</v>
      </c>
      <c r="G347" s="409"/>
      <c r="H347" s="543">
        <f>H348</f>
        <v>660.6</v>
      </c>
      <c r="I347" s="542"/>
      <c r="J347" s="269"/>
    </row>
    <row r="348" spans="1:10" ht="24" hidden="1" x14ac:dyDescent="0.2">
      <c r="A348" s="803"/>
      <c r="B348" s="986" t="s">
        <v>854</v>
      </c>
      <c r="C348" s="409"/>
      <c r="D348" s="409" t="s">
        <v>454</v>
      </c>
      <c r="E348" s="409" t="s">
        <v>457</v>
      </c>
      <c r="F348" s="409" t="s">
        <v>855</v>
      </c>
      <c r="G348" s="409"/>
      <c r="H348" s="543">
        <f>H349</f>
        <v>660.6</v>
      </c>
      <c r="I348" s="542"/>
      <c r="J348" s="269"/>
    </row>
    <row r="349" spans="1:10" hidden="1" x14ac:dyDescent="0.2">
      <c r="A349" s="803"/>
      <c r="B349" s="825" t="s">
        <v>256</v>
      </c>
      <c r="C349" s="409"/>
      <c r="D349" s="409" t="s">
        <v>454</v>
      </c>
      <c r="E349" s="409" t="s">
        <v>457</v>
      </c>
      <c r="F349" s="409" t="s">
        <v>855</v>
      </c>
      <c r="G349" s="409" t="s">
        <v>255</v>
      </c>
      <c r="H349" s="543">
        <v>660.6</v>
      </c>
      <c r="I349" s="542"/>
      <c r="J349" s="269"/>
    </row>
    <row r="350" spans="1:10" hidden="1" x14ac:dyDescent="0.2">
      <c r="A350" s="822"/>
      <c r="B350" s="282" t="s">
        <v>244</v>
      </c>
      <c r="C350" s="279"/>
      <c r="D350" s="278" t="s">
        <v>454</v>
      </c>
      <c r="E350" s="278" t="s">
        <v>453</v>
      </c>
      <c r="F350" s="278"/>
      <c r="G350" s="278"/>
      <c r="H350" s="277">
        <f t="shared" ref="H350:J351" si="33">H351</f>
        <v>1650.46</v>
      </c>
      <c r="I350" s="277">
        <f t="shared" si="33"/>
        <v>1250.5</v>
      </c>
      <c r="J350" s="276">
        <f t="shared" si="33"/>
        <v>1348</v>
      </c>
    </row>
    <row r="351" spans="1:10" ht="33.75" hidden="1" x14ac:dyDescent="0.2">
      <c r="A351" s="281"/>
      <c r="B351" s="307" t="s">
        <v>622</v>
      </c>
      <c r="C351" s="279"/>
      <c r="D351" s="278" t="s">
        <v>454</v>
      </c>
      <c r="E351" s="278" t="s">
        <v>453</v>
      </c>
      <c r="F351" s="278" t="s">
        <v>273</v>
      </c>
      <c r="G351" s="278"/>
      <c r="H351" s="277">
        <f t="shared" si="33"/>
        <v>1650.46</v>
      </c>
      <c r="I351" s="277">
        <f t="shared" si="33"/>
        <v>1250.5</v>
      </c>
      <c r="J351" s="276">
        <f t="shared" si="33"/>
        <v>1348</v>
      </c>
    </row>
    <row r="352" spans="1:10" hidden="1" x14ac:dyDescent="0.2">
      <c r="A352" s="273"/>
      <c r="B352" s="310" t="s">
        <v>860</v>
      </c>
      <c r="C352" s="272"/>
      <c r="D352" s="271" t="s">
        <v>454</v>
      </c>
      <c r="E352" s="271" t="s">
        <v>453</v>
      </c>
      <c r="F352" s="271" t="s">
        <v>251</v>
      </c>
      <c r="G352" s="271"/>
      <c r="H352" s="270">
        <f>H353+H356</f>
        <v>1650.46</v>
      </c>
      <c r="I352" s="270">
        <f>I353+I356</f>
        <v>1250.5</v>
      </c>
      <c r="J352" s="269">
        <f>J353+J356</f>
        <v>1348</v>
      </c>
    </row>
    <row r="353" spans="1:13" hidden="1" x14ac:dyDescent="0.2">
      <c r="A353" s="273"/>
      <c r="B353" s="274" t="s">
        <v>250</v>
      </c>
      <c r="C353" s="272"/>
      <c r="D353" s="271" t="s">
        <v>454</v>
      </c>
      <c r="E353" s="271" t="s">
        <v>453</v>
      </c>
      <c r="F353" s="271" t="s">
        <v>249</v>
      </c>
      <c r="G353" s="271"/>
      <c r="H353" s="270">
        <f t="shared" ref="H353:J354" si="34">H354</f>
        <v>1650.46</v>
      </c>
      <c r="I353" s="270">
        <f t="shared" si="34"/>
        <v>1250.5</v>
      </c>
      <c r="J353" s="269">
        <f t="shared" si="34"/>
        <v>1348</v>
      </c>
    </row>
    <row r="354" spans="1:13" hidden="1" x14ac:dyDescent="0.2">
      <c r="A354" s="273"/>
      <c r="B354" s="90" t="s">
        <v>248</v>
      </c>
      <c r="C354" s="272"/>
      <c r="D354" s="271" t="s">
        <v>454</v>
      </c>
      <c r="E354" s="271" t="s">
        <v>453</v>
      </c>
      <c r="F354" s="271" t="s">
        <v>243</v>
      </c>
      <c r="G354" s="271"/>
      <c r="H354" s="270">
        <f t="shared" si="34"/>
        <v>1650.46</v>
      </c>
      <c r="I354" s="270">
        <f t="shared" si="34"/>
        <v>1250.5</v>
      </c>
      <c r="J354" s="269">
        <f t="shared" si="34"/>
        <v>1348</v>
      </c>
    </row>
    <row r="355" spans="1:13" ht="23.25" hidden="1" thickBot="1" x14ac:dyDescent="0.25">
      <c r="A355" s="268"/>
      <c r="B355" s="267" t="s">
        <v>455</v>
      </c>
      <c r="C355" s="266"/>
      <c r="D355" s="265" t="s">
        <v>454</v>
      </c>
      <c r="E355" s="265" t="s">
        <v>453</v>
      </c>
      <c r="F355" s="265" t="s">
        <v>243</v>
      </c>
      <c r="G355" s="265" t="s">
        <v>1</v>
      </c>
      <c r="H355" s="264">
        <v>1650.46</v>
      </c>
      <c r="I355" s="264">
        <v>1250.5</v>
      </c>
      <c r="J355" s="407">
        <v>1348</v>
      </c>
    </row>
    <row r="356" spans="1:13" hidden="1" x14ac:dyDescent="0.2"/>
    <row r="357" spans="1:13" hidden="1" x14ac:dyDescent="0.2"/>
    <row r="358" spans="1:13" x14ac:dyDescent="0.2">
      <c r="H358" s="1054"/>
      <c r="M358" s="1045"/>
    </row>
    <row r="360" spans="1:13" x14ac:dyDescent="0.2">
      <c r="H360" s="1052"/>
    </row>
  </sheetData>
  <mergeCells count="4">
    <mergeCell ref="B21:H21"/>
    <mergeCell ref="A22:H22"/>
    <mergeCell ref="A23:H23"/>
    <mergeCell ref="A24:H24"/>
  </mergeCells>
  <pageMargins left="0.59055118110236227" right="0.59055118110236227" top="0.15748031496062992" bottom="0.15748031496062992" header="0.31496062992125984" footer="0.31496062992125984"/>
  <pageSetup scale="71" firstPageNumber="55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330"/>
  <sheetViews>
    <sheetView zoomScale="90" zoomScaleNormal="90" zoomScaleSheetLayoutView="106" workbookViewId="0">
      <selection activeCell="T17" sqref="T17"/>
    </sheetView>
  </sheetViews>
  <sheetFormatPr defaultColWidth="9.140625"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9" width="14.7109375" style="263" hidden="1" customWidth="1"/>
    <col min="10" max="10" width="15.85546875" style="263" hidden="1" customWidth="1"/>
    <col min="11" max="11" width="18.7109375" style="263" customWidth="1"/>
    <col min="12" max="12" width="14.28515625" style="1" customWidth="1"/>
    <col min="13" max="13" width="13.140625" style="1" hidden="1" customWidth="1"/>
    <col min="14" max="14" width="11.5703125" style="1" hidden="1" customWidth="1"/>
    <col min="15" max="15" width="15.140625" style="1" hidden="1" customWidth="1"/>
    <col min="16" max="17" width="8.85546875" style="1" customWidth="1"/>
    <col min="18" max="18" width="15.42578125" style="1" customWidth="1"/>
    <col min="19" max="21" width="9.140625" style="1" customWidth="1"/>
    <col min="22" max="22" width="13.5703125" style="1" hidden="1" customWidth="1"/>
    <col min="23" max="23" width="13.7109375" style="1" hidden="1" customWidth="1"/>
    <col min="24" max="16384" width="9.140625" style="1"/>
  </cols>
  <sheetData>
    <row r="1" spans="4:21" ht="15.75" x14ac:dyDescent="0.25">
      <c r="K1" s="261"/>
      <c r="L1" s="1071" t="s">
        <v>846</v>
      </c>
    </row>
    <row r="2" spans="4:21" ht="15.75" x14ac:dyDescent="0.25">
      <c r="E2" s="261"/>
      <c r="F2" s="261"/>
      <c r="G2" s="261"/>
      <c r="H2" s="261"/>
      <c r="K2" s="261"/>
      <c r="L2" s="1071" t="s">
        <v>451</v>
      </c>
    </row>
    <row r="3" spans="4:21" ht="15.75" x14ac:dyDescent="0.25">
      <c r="D3" s="1077" t="s">
        <v>450</v>
      </c>
      <c r="E3" s="1077"/>
      <c r="F3" s="1077"/>
      <c r="G3" s="1077"/>
      <c r="H3" s="1077"/>
      <c r="I3" s="1077"/>
      <c r="J3" s="1077"/>
      <c r="K3" s="1077"/>
      <c r="L3" s="1077"/>
    </row>
    <row r="4" spans="4:21" ht="15.75" x14ac:dyDescent="0.25">
      <c r="E4" s="261"/>
      <c r="F4" s="261"/>
      <c r="G4" s="261"/>
      <c r="H4" s="261"/>
      <c r="K4" s="261"/>
      <c r="L4" s="1071" t="s">
        <v>449</v>
      </c>
    </row>
    <row r="5" spans="4:21" ht="15.75" x14ac:dyDescent="0.2">
      <c r="E5" s="388"/>
      <c r="F5" s="388"/>
      <c r="G5" s="388"/>
      <c r="H5" s="388"/>
      <c r="K5" s="388"/>
      <c r="L5" s="1072" t="s">
        <v>908</v>
      </c>
    </row>
    <row r="6" spans="4:21" x14ac:dyDescent="0.2">
      <c r="K6" s="4"/>
      <c r="L6" s="4"/>
    </row>
    <row r="7" spans="4:21" ht="15.75" x14ac:dyDescent="0.25">
      <c r="D7" s="385"/>
      <c r="E7" s="385"/>
      <c r="F7" s="254"/>
      <c r="G7" s="254"/>
      <c r="H7" s="1072"/>
      <c r="K7" s="4"/>
      <c r="L7" s="1072" t="s">
        <v>447</v>
      </c>
    </row>
    <row r="8" spans="4:21" ht="15.75" x14ac:dyDescent="0.25">
      <c r="E8" s="254"/>
      <c r="F8" s="254"/>
      <c r="G8" s="254"/>
      <c r="H8" s="384"/>
      <c r="K8" s="4"/>
      <c r="L8" s="254"/>
    </row>
    <row r="9" spans="4:21" ht="15.75" x14ac:dyDescent="0.25">
      <c r="E9" s="254"/>
      <c r="F9" s="254"/>
      <c r="G9" s="254"/>
      <c r="H9" s="1072"/>
      <c r="K9" s="4"/>
      <c r="L9" s="1072" t="s">
        <v>446</v>
      </c>
    </row>
    <row r="10" spans="4:21" ht="31.9" customHeight="1" x14ac:dyDescent="0.25">
      <c r="K10" s="261"/>
      <c r="L10" s="1071" t="s">
        <v>617</v>
      </c>
      <c r="M10" s="261"/>
      <c r="N10" s="261"/>
      <c r="O10" s="261"/>
      <c r="P10" s="261"/>
      <c r="Q10" s="261"/>
      <c r="R10" s="261"/>
      <c r="S10" s="261"/>
    </row>
    <row r="11" spans="4:21" ht="15.75" x14ac:dyDescent="0.25">
      <c r="E11" s="261"/>
      <c r="F11" s="261"/>
      <c r="G11" s="261"/>
      <c r="H11" s="261"/>
      <c r="K11" s="261"/>
      <c r="L11" s="1071" t="s">
        <v>451</v>
      </c>
      <c r="M11" s="261"/>
      <c r="N11" s="261"/>
      <c r="O11" s="261"/>
      <c r="Q11" s="261"/>
      <c r="R11" s="261"/>
      <c r="S11" s="261"/>
    </row>
    <row r="12" spans="4:21" ht="15.75" x14ac:dyDescent="0.25">
      <c r="D12" s="1077" t="s">
        <v>450</v>
      </c>
      <c r="E12" s="1077"/>
      <c r="F12" s="1077"/>
      <c r="G12" s="1077"/>
      <c r="H12" s="1077"/>
      <c r="I12" s="1077"/>
      <c r="J12" s="1077"/>
      <c r="K12" s="1077"/>
      <c r="L12" s="1077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4:21" ht="15.75" x14ac:dyDescent="0.25">
      <c r="E13" s="261"/>
      <c r="F13" s="261"/>
      <c r="G13" s="261"/>
      <c r="H13" s="261"/>
      <c r="K13" s="261"/>
      <c r="L13" s="1071" t="s">
        <v>449</v>
      </c>
      <c r="M13" s="261"/>
      <c r="N13" s="261"/>
      <c r="O13" s="261"/>
      <c r="P13" s="261"/>
      <c r="Q13" s="261"/>
      <c r="R13" s="261"/>
      <c r="S13" s="261"/>
    </row>
    <row r="14" spans="4:21" ht="15.75" x14ac:dyDescent="0.2">
      <c r="E14" s="388"/>
      <c r="F14" s="388"/>
      <c r="G14" s="388"/>
      <c r="H14" s="388"/>
      <c r="K14" s="388"/>
      <c r="L14" s="1072" t="s">
        <v>870</v>
      </c>
      <c r="M14" s="388"/>
      <c r="N14" s="388"/>
      <c r="O14" s="388"/>
      <c r="P14" s="387"/>
      <c r="R14" s="386"/>
      <c r="S14" s="386"/>
    </row>
    <row r="15" spans="4:21" ht="15.75" x14ac:dyDescent="0.25">
      <c r="K15" s="4"/>
      <c r="L15" s="4"/>
      <c r="M15" s="4"/>
      <c r="N15" s="4"/>
      <c r="O15" s="263"/>
      <c r="P15" s="940"/>
      <c r="Q15" s="940"/>
      <c r="R15" s="940"/>
      <c r="S15" s="940"/>
    </row>
    <row r="16" spans="4:21" ht="15.75" x14ac:dyDescent="0.25">
      <c r="D16" s="385"/>
      <c r="E16" s="385"/>
      <c r="F16" s="254"/>
      <c r="G16" s="254"/>
      <c r="H16" s="941"/>
      <c r="K16" s="4"/>
      <c r="L16" s="1072" t="s">
        <v>447</v>
      </c>
      <c r="M16" s="254"/>
      <c r="N16" s="254"/>
      <c r="O16" s="941"/>
      <c r="P16" s="940"/>
      <c r="Q16" s="940"/>
      <c r="R16" s="940"/>
      <c r="S16" s="940"/>
    </row>
    <row r="17" spans="1:23" ht="15.75" x14ac:dyDescent="0.25">
      <c r="E17" s="254"/>
      <c r="F17" s="254"/>
      <c r="G17" s="254"/>
      <c r="H17" s="384"/>
      <c r="K17" s="4"/>
      <c r="L17" s="254"/>
      <c r="M17" s="254"/>
      <c r="N17" s="254"/>
      <c r="O17" s="384"/>
      <c r="Q17" s="940"/>
      <c r="R17" s="940"/>
    </row>
    <row r="18" spans="1:23" ht="15.75" x14ac:dyDescent="0.25">
      <c r="E18" s="254"/>
      <c r="F18" s="254"/>
      <c r="G18" s="254"/>
      <c r="H18" s="941"/>
      <c r="K18" s="4"/>
      <c r="L18" s="1072" t="s">
        <v>446</v>
      </c>
      <c r="M18" s="254"/>
      <c r="N18" s="254"/>
      <c r="O18" s="941"/>
      <c r="P18" s="940"/>
      <c r="Q18" s="940"/>
      <c r="R18" s="940"/>
      <c r="S18" s="940"/>
    </row>
    <row r="19" spans="1:23" ht="15.75" x14ac:dyDescent="0.25">
      <c r="B19" s="250"/>
      <c r="C19" s="249"/>
      <c r="D19" s="247"/>
      <c r="E19" s="247"/>
      <c r="F19" s="247"/>
      <c r="G19" s="247"/>
      <c r="H19" s="382"/>
      <c r="I19" s="379"/>
      <c r="J19" s="378"/>
      <c r="K19" s="381"/>
      <c r="L19" s="4"/>
      <c r="M19" s="4"/>
      <c r="N19" s="4"/>
      <c r="O19" s="263"/>
      <c r="P19" s="940"/>
      <c r="Q19" s="940"/>
      <c r="R19" s="940"/>
    </row>
    <row r="20" spans="1:23" x14ac:dyDescent="0.2">
      <c r="B20" s="250"/>
      <c r="C20" s="249"/>
      <c r="D20" s="247"/>
      <c r="E20" s="247"/>
      <c r="F20" s="247"/>
      <c r="G20" s="248" t="s">
        <v>443</v>
      </c>
      <c r="H20" s="380" t="e">
        <f>H19-#REF!</f>
        <v>#REF!</v>
      </c>
      <c r="I20" s="379" t="s">
        <v>444</v>
      </c>
      <c r="J20" s="378">
        <v>1804.9</v>
      </c>
      <c r="K20" s="377">
        <v>3685.4</v>
      </c>
    </row>
    <row r="21" spans="1:23" ht="15.75" x14ac:dyDescent="0.2">
      <c r="B21" s="1359"/>
      <c r="C21" s="1359"/>
      <c r="D21" s="1359"/>
      <c r="E21" s="1359"/>
      <c r="F21" s="1359"/>
      <c r="G21" s="1359"/>
      <c r="H21" s="1359"/>
      <c r="I21" s="242" t="s">
        <v>443</v>
      </c>
      <c r="J21" s="241" t="e">
        <f>J19-J20-#REF!</f>
        <v>#REF!</v>
      </c>
      <c r="K21" s="240"/>
    </row>
    <row r="22" spans="1:23" ht="15.6" customHeight="1" x14ac:dyDescent="0.2">
      <c r="A22" s="1366" t="s">
        <v>615</v>
      </c>
      <c r="B22" s="1366"/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</row>
    <row r="23" spans="1:23" ht="15.6" customHeight="1" x14ac:dyDescent="0.2">
      <c r="A23" s="1366" t="s">
        <v>614</v>
      </c>
      <c r="B23" s="1366"/>
      <c r="C23" s="1366"/>
      <c r="D23" s="1366"/>
      <c r="E23" s="1366"/>
      <c r="F23" s="1366"/>
      <c r="G23" s="1366"/>
      <c r="H23" s="1366"/>
      <c r="I23" s="1366"/>
      <c r="J23" s="1366"/>
      <c r="K23" s="1366"/>
      <c r="L23" s="1366"/>
      <c r="M23" s="557">
        <v>2408.288</v>
      </c>
      <c r="N23" s="557">
        <v>4974.3450000000003</v>
      </c>
      <c r="V23" s="376" t="e">
        <f>#REF!-#REF!</f>
        <v>#REF!</v>
      </c>
      <c r="W23" s="376" t="e">
        <f>#REF!-#REF!</f>
        <v>#REF!</v>
      </c>
    </row>
    <row r="24" spans="1:23" ht="15" customHeight="1" x14ac:dyDescent="0.2">
      <c r="A24" s="1366" t="s">
        <v>798</v>
      </c>
      <c r="B24" s="1366"/>
      <c r="C24" s="1366"/>
      <c r="D24" s="1366"/>
      <c r="E24" s="1366"/>
      <c r="F24" s="1366"/>
      <c r="G24" s="1366"/>
      <c r="H24" s="1366"/>
      <c r="I24" s="1366"/>
      <c r="J24" s="1366"/>
      <c r="K24" s="1366"/>
      <c r="L24" s="1366"/>
      <c r="M24" s="988">
        <f>K27+M23</f>
        <v>97592.98</v>
      </c>
      <c r="N24" s="988">
        <f>N23+L27</f>
        <v>100748.37999999998</v>
      </c>
      <c r="P24" s="5"/>
      <c r="Q24" s="5"/>
      <c r="R24" s="5"/>
      <c r="S24" s="5"/>
      <c r="T24" s="5"/>
      <c r="U24" s="5"/>
      <c r="V24" s="5">
        <v>2016</v>
      </c>
      <c r="W24" s="5">
        <v>2017</v>
      </c>
    </row>
    <row r="25" spans="1:23" ht="16.5" thickBot="1" x14ac:dyDescent="0.3">
      <c r="A25" s="375"/>
      <c r="B25" s="236"/>
      <c r="C25" s="235"/>
      <c r="D25" s="234"/>
      <c r="E25" s="234"/>
      <c r="F25" s="234"/>
      <c r="G25" s="234"/>
      <c r="H25" s="374" t="s">
        <v>438</v>
      </c>
      <c r="I25" s="374"/>
      <c r="J25" s="374"/>
      <c r="K25" s="374"/>
      <c r="L25" s="396" t="s">
        <v>853</v>
      </c>
      <c r="V25" s="1" t="s">
        <v>613</v>
      </c>
      <c r="W25" s="1" t="s">
        <v>613</v>
      </c>
    </row>
    <row r="26" spans="1:23" ht="22.5" x14ac:dyDescent="0.2">
      <c r="A26" s="373" t="s">
        <v>612</v>
      </c>
      <c r="B26" s="372" t="s">
        <v>323</v>
      </c>
      <c r="C26" s="371" t="s">
        <v>611</v>
      </c>
      <c r="D26" s="370" t="s">
        <v>610</v>
      </c>
      <c r="E26" s="370" t="s">
        <v>609</v>
      </c>
      <c r="F26" s="370" t="s">
        <v>608</v>
      </c>
      <c r="G26" s="370" t="s">
        <v>607</v>
      </c>
      <c r="H26" s="369" t="s">
        <v>606</v>
      </c>
      <c r="I26" s="369" t="s">
        <v>605</v>
      </c>
      <c r="J26" s="369" t="s">
        <v>604</v>
      </c>
      <c r="K26" s="369" t="s">
        <v>604</v>
      </c>
      <c r="L26" s="368" t="s">
        <v>799</v>
      </c>
    </row>
    <row r="27" spans="1:23" x14ac:dyDescent="0.2">
      <c r="A27" s="367"/>
      <c r="B27" s="366" t="s">
        <v>603</v>
      </c>
      <c r="C27" s="365"/>
      <c r="D27" s="364"/>
      <c r="E27" s="364"/>
      <c r="F27" s="364"/>
      <c r="G27" s="364"/>
      <c r="H27" s="363">
        <f>H28+H54+H315</f>
        <v>109690.11599999999</v>
      </c>
      <c r="I27" s="363">
        <f>I28+I54</f>
        <v>265575.86900000001</v>
      </c>
      <c r="J27" s="363">
        <f>J28+J54</f>
        <v>255263.86200000002</v>
      </c>
      <c r="K27" s="363">
        <f>K29</f>
        <v>95184.691999999995</v>
      </c>
      <c r="L27" s="362">
        <f>L29</f>
        <v>95774.034999999974</v>
      </c>
    </row>
    <row r="28" spans="1:23" ht="22.5" hidden="1" x14ac:dyDescent="0.2">
      <c r="A28" s="838">
        <v>1</v>
      </c>
      <c r="B28" s="839" t="s">
        <v>602</v>
      </c>
      <c r="C28" s="840" t="s">
        <v>431</v>
      </c>
      <c r="D28" s="840"/>
      <c r="E28" s="840"/>
      <c r="F28" s="840"/>
      <c r="G28" s="840"/>
      <c r="H28" s="841">
        <f>H30</f>
        <v>2717.9219999999996</v>
      </c>
      <c r="I28" s="841">
        <f>I30</f>
        <v>6828.98</v>
      </c>
      <c r="J28" s="841">
        <f>J30</f>
        <v>6828.98</v>
      </c>
      <c r="K28" s="841">
        <f>K30</f>
        <v>19626.632000000001</v>
      </c>
      <c r="L28" s="842">
        <f>L30</f>
        <v>20696.818999999996</v>
      </c>
    </row>
    <row r="29" spans="1:23" ht="22.5" x14ac:dyDescent="0.2">
      <c r="A29" s="281">
        <v>1</v>
      </c>
      <c r="B29" s="282" t="s">
        <v>585</v>
      </c>
      <c r="C29" s="278" t="s">
        <v>431</v>
      </c>
      <c r="D29" s="278"/>
      <c r="E29" s="278"/>
      <c r="F29" s="278"/>
      <c r="G29" s="278"/>
      <c r="H29" s="277">
        <f>H30+H116+H142+H191+H252+H262++H283+H298</f>
        <v>16053.921999999999</v>
      </c>
      <c r="I29" s="277">
        <f>I30+I91+I117+I166+I227+I238+I258+I273+I83</f>
        <v>51195.360000000001</v>
      </c>
      <c r="J29" s="277">
        <f>J30+J91+J117+J166+J227+J238+J258+J273+J83</f>
        <v>46115.53</v>
      </c>
      <c r="K29" s="60">
        <f>K30+K104+K129+K177+K238+K248+K269+K284+K96</f>
        <v>95184.691999999995</v>
      </c>
      <c r="L29" s="936">
        <f>L30+L104+L129+L177+L238+L248+L269+L284+L96</f>
        <v>95774.034999999974</v>
      </c>
      <c r="N29" s="263"/>
    </row>
    <row r="30" spans="1:23" x14ac:dyDescent="0.2">
      <c r="A30" s="361"/>
      <c r="B30" s="290" t="s">
        <v>432</v>
      </c>
      <c r="C30" s="289"/>
      <c r="D30" s="288" t="s">
        <v>457</v>
      </c>
      <c r="E30" s="288" t="s">
        <v>460</v>
      </c>
      <c r="F30" s="288"/>
      <c r="G30" s="288"/>
      <c r="H30" s="287">
        <f>H31+H37+H48</f>
        <v>2717.9219999999996</v>
      </c>
      <c r="I30" s="287">
        <f>I31+I37</f>
        <v>6828.98</v>
      </c>
      <c r="J30" s="287">
        <f>J31+J37</f>
        <v>6828.98</v>
      </c>
      <c r="K30" s="287">
        <f>K37+K56++K73+K79</f>
        <v>19626.632000000001</v>
      </c>
      <c r="L30" s="286">
        <f>L37+L56++L73+L79</f>
        <v>20696.818999999996</v>
      </c>
    </row>
    <row r="31" spans="1:23" ht="22.5" hidden="1" x14ac:dyDescent="0.2">
      <c r="A31" s="281"/>
      <c r="B31" s="282" t="s">
        <v>601</v>
      </c>
      <c r="C31" s="279"/>
      <c r="D31" s="278" t="s">
        <v>457</v>
      </c>
      <c r="E31" s="278" t="s">
        <v>489</v>
      </c>
      <c r="F31" s="278"/>
      <c r="G31" s="278"/>
      <c r="H31" s="355">
        <f t="shared" ref="H31:L35" si="0">H32</f>
        <v>0</v>
      </c>
      <c r="I31" s="355">
        <f t="shared" si="0"/>
        <v>1780.07</v>
      </c>
      <c r="J31" s="355">
        <f t="shared" si="0"/>
        <v>1780.07</v>
      </c>
      <c r="K31" s="355">
        <f t="shared" si="0"/>
        <v>0</v>
      </c>
      <c r="L31" s="354">
        <f t="shared" si="0"/>
        <v>0</v>
      </c>
    </row>
    <row r="32" spans="1:23" ht="22.5" hidden="1" x14ac:dyDescent="0.2">
      <c r="A32" s="273"/>
      <c r="B32" s="285" t="s">
        <v>600</v>
      </c>
      <c r="C32" s="272"/>
      <c r="D32" s="271" t="s">
        <v>457</v>
      </c>
      <c r="E32" s="271" t="s">
        <v>489</v>
      </c>
      <c r="F32" s="271" t="s">
        <v>157</v>
      </c>
      <c r="G32" s="271"/>
      <c r="H32" s="353">
        <f t="shared" si="0"/>
        <v>0</v>
      </c>
      <c r="I32" s="353">
        <f t="shared" si="0"/>
        <v>1780.07</v>
      </c>
      <c r="J32" s="353">
        <f t="shared" si="0"/>
        <v>1780.07</v>
      </c>
      <c r="K32" s="353">
        <f t="shared" si="0"/>
        <v>0</v>
      </c>
      <c r="L32" s="352">
        <f t="shared" si="0"/>
        <v>0</v>
      </c>
    </row>
    <row r="33" spans="1:12" ht="22.5" hidden="1" x14ac:dyDescent="0.2">
      <c r="A33" s="281"/>
      <c r="B33" s="285" t="s">
        <v>597</v>
      </c>
      <c r="C33" s="272"/>
      <c r="D33" s="271" t="s">
        <v>457</v>
      </c>
      <c r="E33" s="271" t="s">
        <v>489</v>
      </c>
      <c r="F33" s="271" t="s">
        <v>599</v>
      </c>
      <c r="G33" s="271"/>
      <c r="H33" s="353">
        <f t="shared" si="0"/>
        <v>0</v>
      </c>
      <c r="I33" s="353">
        <f t="shared" si="0"/>
        <v>1780.07</v>
      </c>
      <c r="J33" s="353">
        <f t="shared" si="0"/>
        <v>1780.07</v>
      </c>
      <c r="K33" s="353">
        <f t="shared" si="0"/>
        <v>0</v>
      </c>
      <c r="L33" s="352">
        <f t="shared" si="0"/>
        <v>0</v>
      </c>
    </row>
    <row r="34" spans="1:12" hidden="1" x14ac:dyDescent="0.2">
      <c r="A34" s="281"/>
      <c r="B34" s="285" t="s">
        <v>583</v>
      </c>
      <c r="C34" s="272"/>
      <c r="D34" s="271" t="s">
        <v>596</v>
      </c>
      <c r="E34" s="271" t="s">
        <v>595</v>
      </c>
      <c r="F34" s="271" t="s">
        <v>598</v>
      </c>
      <c r="G34" s="271"/>
      <c r="H34" s="353">
        <f t="shared" si="0"/>
        <v>0</v>
      </c>
      <c r="I34" s="353">
        <f t="shared" si="0"/>
        <v>1780.07</v>
      </c>
      <c r="J34" s="353">
        <f t="shared" si="0"/>
        <v>1780.07</v>
      </c>
      <c r="K34" s="353">
        <f t="shared" si="0"/>
        <v>0</v>
      </c>
      <c r="L34" s="352">
        <f t="shared" si="0"/>
        <v>0</v>
      </c>
    </row>
    <row r="35" spans="1:12" ht="22.5" hidden="1" x14ac:dyDescent="0.2">
      <c r="A35" s="281"/>
      <c r="B35" s="285" t="s">
        <v>597</v>
      </c>
      <c r="C35" s="272"/>
      <c r="D35" s="271" t="s">
        <v>596</v>
      </c>
      <c r="E35" s="271" t="s">
        <v>595</v>
      </c>
      <c r="F35" s="271" t="s">
        <v>594</v>
      </c>
      <c r="G35" s="271"/>
      <c r="H35" s="353">
        <f t="shared" si="0"/>
        <v>0</v>
      </c>
      <c r="I35" s="353">
        <f t="shared" si="0"/>
        <v>1780.07</v>
      </c>
      <c r="J35" s="353">
        <f t="shared" si="0"/>
        <v>1780.07</v>
      </c>
      <c r="K35" s="353">
        <f t="shared" si="0"/>
        <v>0</v>
      </c>
      <c r="L35" s="352">
        <f t="shared" si="0"/>
        <v>0</v>
      </c>
    </row>
    <row r="36" spans="1:12" ht="22.5" hidden="1" x14ac:dyDescent="0.2">
      <c r="A36" s="281"/>
      <c r="B36" s="284" t="s">
        <v>572</v>
      </c>
      <c r="C36" s="283"/>
      <c r="D36" s="271" t="s">
        <v>457</v>
      </c>
      <c r="E36" s="271" t="s">
        <v>489</v>
      </c>
      <c r="F36" s="271" t="s">
        <v>594</v>
      </c>
      <c r="G36" s="271" t="s">
        <v>5</v>
      </c>
      <c r="H36" s="353"/>
      <c r="I36" s="353">
        <v>1780.07</v>
      </c>
      <c r="J36" s="353">
        <v>1780.07</v>
      </c>
      <c r="K36" s="353"/>
      <c r="L36" s="352"/>
    </row>
    <row r="37" spans="1:12" ht="33.75" x14ac:dyDescent="0.2">
      <c r="A37" s="281"/>
      <c r="B37" s="282" t="s">
        <v>593</v>
      </c>
      <c r="C37" s="279"/>
      <c r="D37" s="278" t="s">
        <v>457</v>
      </c>
      <c r="E37" s="278" t="s">
        <v>496</v>
      </c>
      <c r="F37" s="278"/>
      <c r="G37" s="278"/>
      <c r="H37" s="355">
        <f>H38</f>
        <v>2529.7219999999998</v>
      </c>
      <c r="I37" s="355">
        <f>I38</f>
        <v>5048.91</v>
      </c>
      <c r="J37" s="355">
        <f>J38</f>
        <v>5048.91</v>
      </c>
      <c r="K37" s="355">
        <f>K38</f>
        <v>2748.1220000000003</v>
      </c>
      <c r="L37" s="354">
        <f>L38</f>
        <v>2913.009</v>
      </c>
    </row>
    <row r="38" spans="1:12" ht="33.75" x14ac:dyDescent="0.2">
      <c r="A38" s="273"/>
      <c r="B38" s="285" t="s">
        <v>589</v>
      </c>
      <c r="C38" s="272"/>
      <c r="D38" s="271" t="s">
        <v>457</v>
      </c>
      <c r="E38" s="271" t="s">
        <v>496</v>
      </c>
      <c r="F38" s="271" t="s">
        <v>157</v>
      </c>
      <c r="G38" s="271"/>
      <c r="H38" s="353">
        <f>H39+H44</f>
        <v>2529.7219999999998</v>
      </c>
      <c r="I38" s="353">
        <f>I39+I44</f>
        <v>5048.91</v>
      </c>
      <c r="J38" s="353">
        <f>J39+J44</f>
        <v>5048.91</v>
      </c>
      <c r="K38" s="353">
        <f>K39+K44</f>
        <v>2748.1220000000003</v>
      </c>
      <c r="L38" s="352">
        <f>L39+L44</f>
        <v>2913.009</v>
      </c>
    </row>
    <row r="39" spans="1:12" ht="33.75" x14ac:dyDescent="0.2">
      <c r="A39" s="281"/>
      <c r="B39" s="285" t="s">
        <v>592</v>
      </c>
      <c r="C39" s="272"/>
      <c r="D39" s="271" t="s">
        <v>457</v>
      </c>
      <c r="E39" s="271" t="s">
        <v>496</v>
      </c>
      <c r="F39" s="271" t="s">
        <v>155</v>
      </c>
      <c r="G39" s="271"/>
      <c r="H39" s="353">
        <f t="shared" ref="H39:L40" si="1">H40</f>
        <v>1930.1189999999999</v>
      </c>
      <c r="I39" s="353">
        <f t="shared" si="1"/>
        <v>3624.87</v>
      </c>
      <c r="J39" s="353">
        <f t="shared" si="1"/>
        <v>3624.87</v>
      </c>
      <c r="K39" s="353">
        <f t="shared" si="1"/>
        <v>2135.6210000000001</v>
      </c>
      <c r="L39" s="352">
        <f t="shared" si="1"/>
        <v>2263.7579999999998</v>
      </c>
    </row>
    <row r="40" spans="1:12" ht="24.75" customHeight="1" x14ac:dyDescent="0.2">
      <c r="A40" s="281"/>
      <c r="B40" s="285" t="s">
        <v>583</v>
      </c>
      <c r="C40" s="272"/>
      <c r="D40" s="271" t="s">
        <v>457</v>
      </c>
      <c r="E40" s="271" t="s">
        <v>496</v>
      </c>
      <c r="F40" s="271" t="s">
        <v>154</v>
      </c>
      <c r="G40" s="271"/>
      <c r="H40" s="353">
        <f t="shared" si="1"/>
        <v>1930.1189999999999</v>
      </c>
      <c r="I40" s="353">
        <f t="shared" si="1"/>
        <v>3624.87</v>
      </c>
      <c r="J40" s="353">
        <f t="shared" si="1"/>
        <v>3624.87</v>
      </c>
      <c r="K40" s="353">
        <f t="shared" si="1"/>
        <v>2135.6210000000001</v>
      </c>
      <c r="L40" s="352">
        <f t="shared" si="1"/>
        <v>2263.7579999999998</v>
      </c>
    </row>
    <row r="41" spans="1:12" ht="28.5" customHeight="1" x14ac:dyDescent="0.2">
      <c r="A41" s="281"/>
      <c r="B41" s="285" t="s">
        <v>153</v>
      </c>
      <c r="C41" s="272"/>
      <c r="D41" s="271" t="s">
        <v>457</v>
      </c>
      <c r="E41" s="271" t="s">
        <v>496</v>
      </c>
      <c r="F41" s="271" t="s">
        <v>152</v>
      </c>
      <c r="G41" s="271"/>
      <c r="H41" s="353">
        <f>H42+H43</f>
        <v>1930.1189999999999</v>
      </c>
      <c r="I41" s="353">
        <f>I42+I43</f>
        <v>3624.87</v>
      </c>
      <c r="J41" s="353">
        <f>J42+J43</f>
        <v>3624.87</v>
      </c>
      <c r="K41" s="353">
        <f>K42+K43</f>
        <v>2135.6210000000001</v>
      </c>
      <c r="L41" s="352">
        <f>L42+L43</f>
        <v>2263.7579999999998</v>
      </c>
    </row>
    <row r="42" spans="1:12" ht="22.5" x14ac:dyDescent="0.2">
      <c r="A42" s="281"/>
      <c r="B42" s="284" t="s">
        <v>572</v>
      </c>
      <c r="C42" s="283"/>
      <c r="D42" s="271" t="s">
        <v>457</v>
      </c>
      <c r="E42" s="271" t="s">
        <v>496</v>
      </c>
      <c r="F42" s="271" t="s">
        <v>152</v>
      </c>
      <c r="G42" s="271" t="s">
        <v>5</v>
      </c>
      <c r="H42" s="353">
        <v>611.298</v>
      </c>
      <c r="I42" s="353">
        <v>2113.77</v>
      </c>
      <c r="J42" s="353">
        <v>2113.77</v>
      </c>
      <c r="K42" s="353">
        <v>818.93100000000004</v>
      </c>
      <c r="L42" s="352">
        <v>868.06600000000003</v>
      </c>
    </row>
    <row r="43" spans="1:12" ht="22.5" x14ac:dyDescent="0.2">
      <c r="A43" s="281"/>
      <c r="B43" s="284" t="s">
        <v>455</v>
      </c>
      <c r="C43" s="283"/>
      <c r="D43" s="271" t="s">
        <v>457</v>
      </c>
      <c r="E43" s="271" t="s">
        <v>496</v>
      </c>
      <c r="F43" s="271" t="s">
        <v>152</v>
      </c>
      <c r="G43" s="271" t="s">
        <v>1</v>
      </c>
      <c r="H43" s="353">
        <v>1318.8209999999999</v>
      </c>
      <c r="I43" s="353">
        <f>40+1471.1</f>
        <v>1511.1</v>
      </c>
      <c r="J43" s="353">
        <f>40+1471.1</f>
        <v>1511.1</v>
      </c>
      <c r="K43" s="353">
        <v>1316.69</v>
      </c>
      <c r="L43" s="352">
        <v>1395.692</v>
      </c>
    </row>
    <row r="44" spans="1:12" ht="33.75" x14ac:dyDescent="0.2">
      <c r="A44" s="273"/>
      <c r="B44" s="342" t="s">
        <v>591</v>
      </c>
      <c r="C44" s="340"/>
      <c r="D44" s="271" t="s">
        <v>457</v>
      </c>
      <c r="E44" s="271" t="s">
        <v>496</v>
      </c>
      <c r="F44" s="271" t="s">
        <v>117</v>
      </c>
      <c r="G44" s="271"/>
      <c r="H44" s="353">
        <f t="shared" ref="H44:L46" si="2">H45</f>
        <v>599.60299999999995</v>
      </c>
      <c r="I44" s="353">
        <f t="shared" si="2"/>
        <v>1424.04</v>
      </c>
      <c r="J44" s="353">
        <f t="shared" si="2"/>
        <v>1424.04</v>
      </c>
      <c r="K44" s="353">
        <f t="shared" si="2"/>
        <v>612.50099999999998</v>
      </c>
      <c r="L44" s="352">
        <f t="shared" si="2"/>
        <v>649.25099999999998</v>
      </c>
    </row>
    <row r="45" spans="1:12" ht="27.75" customHeight="1" x14ac:dyDescent="0.2">
      <c r="A45" s="273"/>
      <c r="B45" s="342" t="s">
        <v>583</v>
      </c>
      <c r="C45" s="340"/>
      <c r="D45" s="271" t="s">
        <v>457</v>
      </c>
      <c r="E45" s="271" t="s">
        <v>496</v>
      </c>
      <c r="F45" s="271" t="s">
        <v>116</v>
      </c>
      <c r="G45" s="271"/>
      <c r="H45" s="353">
        <f t="shared" si="2"/>
        <v>599.60299999999995</v>
      </c>
      <c r="I45" s="353">
        <f t="shared" si="2"/>
        <v>1424.04</v>
      </c>
      <c r="J45" s="353">
        <f t="shared" si="2"/>
        <v>1424.04</v>
      </c>
      <c r="K45" s="353">
        <f t="shared" si="2"/>
        <v>612.50099999999998</v>
      </c>
      <c r="L45" s="352">
        <f t="shared" si="2"/>
        <v>649.25099999999998</v>
      </c>
    </row>
    <row r="46" spans="1:12" ht="33.75" x14ac:dyDescent="0.2">
      <c r="A46" s="273"/>
      <c r="B46" s="342" t="s">
        <v>590</v>
      </c>
      <c r="C46" s="340"/>
      <c r="D46" s="271" t="s">
        <v>457</v>
      </c>
      <c r="E46" s="271" t="s">
        <v>496</v>
      </c>
      <c r="F46" s="271" t="s">
        <v>113</v>
      </c>
      <c r="G46" s="271"/>
      <c r="H46" s="353">
        <f t="shared" si="2"/>
        <v>599.60299999999995</v>
      </c>
      <c r="I46" s="353">
        <f t="shared" si="2"/>
        <v>1424.04</v>
      </c>
      <c r="J46" s="353">
        <f t="shared" si="2"/>
        <v>1424.04</v>
      </c>
      <c r="K46" s="353">
        <f t="shared" si="2"/>
        <v>612.50099999999998</v>
      </c>
      <c r="L46" s="352">
        <f t="shared" si="2"/>
        <v>649.25099999999998</v>
      </c>
    </row>
    <row r="47" spans="1:12" ht="22.5" x14ac:dyDescent="0.2">
      <c r="A47" s="281"/>
      <c r="B47" s="284" t="s">
        <v>572</v>
      </c>
      <c r="C47" s="283"/>
      <c r="D47" s="271" t="s">
        <v>457</v>
      </c>
      <c r="E47" s="271" t="s">
        <v>496</v>
      </c>
      <c r="F47" s="271" t="s">
        <v>113</v>
      </c>
      <c r="G47" s="271" t="s">
        <v>5</v>
      </c>
      <c r="H47" s="353">
        <v>599.60299999999995</v>
      </c>
      <c r="I47" s="353">
        <v>1424.04</v>
      </c>
      <c r="J47" s="353">
        <v>1424.04</v>
      </c>
      <c r="K47" s="353">
        <v>612.50099999999998</v>
      </c>
      <c r="L47" s="352">
        <v>649.25099999999998</v>
      </c>
    </row>
    <row r="48" spans="1:12" ht="22.5" hidden="1" x14ac:dyDescent="0.2">
      <c r="A48" s="281"/>
      <c r="B48" s="342" t="s">
        <v>122</v>
      </c>
      <c r="C48" s="356"/>
      <c r="D48" s="278" t="s">
        <v>457</v>
      </c>
      <c r="E48" s="278" t="s">
        <v>586</v>
      </c>
      <c r="F48" s="278"/>
      <c r="G48" s="278"/>
      <c r="H48" s="355">
        <f t="shared" ref="H48:L52" si="3">H49</f>
        <v>188.2</v>
      </c>
      <c r="I48" s="355">
        <f t="shared" si="3"/>
        <v>1048.4000000000001</v>
      </c>
      <c r="J48" s="355">
        <f t="shared" si="3"/>
        <v>1048.4000000000001</v>
      </c>
      <c r="K48" s="355">
        <f t="shared" si="3"/>
        <v>0</v>
      </c>
      <c r="L48" s="354">
        <f t="shared" si="3"/>
        <v>0</v>
      </c>
    </row>
    <row r="49" spans="1:12" ht="33.75" hidden="1" x14ac:dyDescent="0.2">
      <c r="A49" s="273"/>
      <c r="B49" s="285" t="s">
        <v>589</v>
      </c>
      <c r="C49" s="272"/>
      <c r="D49" s="271" t="s">
        <v>457</v>
      </c>
      <c r="E49" s="271" t="s">
        <v>586</v>
      </c>
      <c r="F49" s="271" t="s">
        <v>157</v>
      </c>
      <c r="G49" s="271"/>
      <c r="H49" s="353">
        <f t="shared" si="3"/>
        <v>188.2</v>
      </c>
      <c r="I49" s="353">
        <f t="shared" si="3"/>
        <v>1048.4000000000001</v>
      </c>
      <c r="J49" s="353">
        <f t="shared" si="3"/>
        <v>1048.4000000000001</v>
      </c>
      <c r="K49" s="353">
        <f t="shared" si="3"/>
        <v>0</v>
      </c>
      <c r="L49" s="352">
        <f t="shared" si="3"/>
        <v>0</v>
      </c>
    </row>
    <row r="50" spans="1:12" ht="22.5" hidden="1" x14ac:dyDescent="0.2">
      <c r="A50" s="281"/>
      <c r="B50" s="285" t="s">
        <v>588</v>
      </c>
      <c r="C50" s="272"/>
      <c r="D50" s="271" t="s">
        <v>457</v>
      </c>
      <c r="E50" s="271" t="s">
        <v>586</v>
      </c>
      <c r="F50" s="271" t="s">
        <v>155</v>
      </c>
      <c r="G50" s="271"/>
      <c r="H50" s="353">
        <f t="shared" si="3"/>
        <v>188.2</v>
      </c>
      <c r="I50" s="353">
        <f t="shared" si="3"/>
        <v>1048.4000000000001</v>
      </c>
      <c r="J50" s="353">
        <f t="shared" si="3"/>
        <v>1048.4000000000001</v>
      </c>
      <c r="K50" s="353">
        <f t="shared" si="3"/>
        <v>0</v>
      </c>
      <c r="L50" s="352">
        <f t="shared" si="3"/>
        <v>0</v>
      </c>
    </row>
    <row r="51" spans="1:12" hidden="1" x14ac:dyDescent="0.2">
      <c r="A51" s="281"/>
      <c r="B51" s="285" t="s">
        <v>583</v>
      </c>
      <c r="C51" s="272"/>
      <c r="D51" s="271" t="s">
        <v>457</v>
      </c>
      <c r="E51" s="271" t="s">
        <v>586</v>
      </c>
      <c r="F51" s="271" t="s">
        <v>154</v>
      </c>
      <c r="G51" s="271"/>
      <c r="H51" s="353">
        <f t="shared" si="3"/>
        <v>188.2</v>
      </c>
      <c r="I51" s="353">
        <f t="shared" si="3"/>
        <v>1048.4000000000001</v>
      </c>
      <c r="J51" s="353">
        <f t="shared" si="3"/>
        <v>1048.4000000000001</v>
      </c>
      <c r="K51" s="353">
        <f t="shared" si="3"/>
        <v>0</v>
      </c>
      <c r="L51" s="352">
        <f t="shared" si="3"/>
        <v>0</v>
      </c>
    </row>
    <row r="52" spans="1:12" ht="33.75" hidden="1" x14ac:dyDescent="0.2">
      <c r="A52" s="281"/>
      <c r="B52" s="342" t="s">
        <v>587</v>
      </c>
      <c r="C52" s="340"/>
      <c r="D52" s="271" t="s">
        <v>457</v>
      </c>
      <c r="E52" s="271" t="s">
        <v>586</v>
      </c>
      <c r="F52" s="271" t="s">
        <v>129</v>
      </c>
      <c r="G52" s="271"/>
      <c r="H52" s="353">
        <f t="shared" si="3"/>
        <v>188.2</v>
      </c>
      <c r="I52" s="353">
        <f t="shared" si="3"/>
        <v>1048.4000000000001</v>
      </c>
      <c r="J52" s="353">
        <f t="shared" si="3"/>
        <v>1048.4000000000001</v>
      </c>
      <c r="K52" s="353">
        <f t="shared" si="3"/>
        <v>0</v>
      </c>
      <c r="L52" s="352">
        <f t="shared" si="3"/>
        <v>0</v>
      </c>
    </row>
    <row r="53" spans="1:12" hidden="1" x14ac:dyDescent="0.2">
      <c r="A53" s="360"/>
      <c r="B53" s="303" t="s">
        <v>576</v>
      </c>
      <c r="C53" s="302"/>
      <c r="D53" s="301" t="s">
        <v>457</v>
      </c>
      <c r="E53" s="301" t="s">
        <v>586</v>
      </c>
      <c r="F53" s="301" t="s">
        <v>129</v>
      </c>
      <c r="G53" s="301" t="s">
        <v>120</v>
      </c>
      <c r="H53" s="359">
        <v>188.2</v>
      </c>
      <c r="I53" s="359">
        <v>1048.4000000000001</v>
      </c>
      <c r="J53" s="359">
        <v>1048.4000000000001</v>
      </c>
      <c r="K53" s="359"/>
      <c r="L53" s="358"/>
    </row>
    <row r="54" spans="1:12" ht="23.25" hidden="1" thickBot="1" x14ac:dyDescent="0.25">
      <c r="A54" s="298">
        <v>2</v>
      </c>
      <c r="B54" s="357" t="s">
        <v>585</v>
      </c>
      <c r="C54" s="296" t="s">
        <v>431</v>
      </c>
      <c r="D54" s="296"/>
      <c r="E54" s="296"/>
      <c r="F54" s="296"/>
      <c r="G54" s="296"/>
      <c r="H54" s="293">
        <f>H55+H104+H129+H177+H238+H249+H269+H284+H96</f>
        <v>98773.693999999989</v>
      </c>
      <c r="I54" s="293">
        <f>I55+I104+I129+I177+I238+I249+I269+I284</f>
        <v>258746.88900000002</v>
      </c>
      <c r="J54" s="293">
        <f>J55+J104+J129+J177+J238+J249+J269+J284</f>
        <v>248434.88200000001</v>
      </c>
      <c r="K54" s="293">
        <f>K55+K104+K129+K177+K238+K249+K269+K284+K96</f>
        <v>91088.569999999992</v>
      </c>
      <c r="L54" s="292">
        <f>L55+L104+L129+L177+L238+L249+L269+L284+L96</f>
        <v>91467.025999999983</v>
      </c>
    </row>
    <row r="55" spans="1:12" hidden="1" x14ac:dyDescent="0.2">
      <c r="A55" s="291"/>
      <c r="B55" s="290" t="s">
        <v>432</v>
      </c>
      <c r="C55" s="289"/>
      <c r="D55" s="288" t="s">
        <v>457</v>
      </c>
      <c r="E55" s="288" t="s">
        <v>460</v>
      </c>
      <c r="F55" s="288"/>
      <c r="G55" s="288"/>
      <c r="H55" s="287">
        <f>H56+H73+H79</f>
        <v>19259.577000000001</v>
      </c>
      <c r="I55" s="287">
        <f>I56+I73+I79</f>
        <v>7819.76</v>
      </c>
      <c r="J55" s="287">
        <f>J56+J73+J79</f>
        <v>5319.76</v>
      </c>
      <c r="K55" s="287">
        <f>K56+K73+K79</f>
        <v>16878.509999999998</v>
      </c>
      <c r="L55" s="286">
        <f>L56+L73+L79</f>
        <v>17783.809999999998</v>
      </c>
    </row>
    <row r="56" spans="1:12" ht="33.75" x14ac:dyDescent="0.2">
      <c r="A56" s="281"/>
      <c r="B56" s="828" t="s">
        <v>105</v>
      </c>
      <c r="C56" s="356"/>
      <c r="D56" s="278" t="s">
        <v>457</v>
      </c>
      <c r="E56" s="278" t="s">
        <v>453</v>
      </c>
      <c r="F56" s="278"/>
      <c r="G56" s="278"/>
      <c r="H56" s="355">
        <f>H57</f>
        <v>15321.947</v>
      </c>
      <c r="I56" s="355">
        <f>I57</f>
        <v>1048.4000000000001</v>
      </c>
      <c r="J56" s="355">
        <f>J57</f>
        <v>1048.4000000000001</v>
      </c>
      <c r="K56" s="355">
        <f>K57</f>
        <v>13510.618</v>
      </c>
      <c r="L56" s="354">
        <f>L57</f>
        <v>14321.254999999999</v>
      </c>
    </row>
    <row r="57" spans="1:12" ht="33.75" x14ac:dyDescent="0.2">
      <c r="A57" s="273"/>
      <c r="B57" s="285" t="s">
        <v>584</v>
      </c>
      <c r="C57" s="272"/>
      <c r="D57" s="271" t="s">
        <v>457</v>
      </c>
      <c r="E57" s="271" t="s">
        <v>453</v>
      </c>
      <c r="F57" s="271" t="s">
        <v>157</v>
      </c>
      <c r="G57" s="271"/>
      <c r="H57" s="353">
        <f>H58+H69</f>
        <v>15321.947</v>
      </c>
      <c r="I57" s="353">
        <f t="shared" ref="I57:J60" si="4">I58</f>
        <v>1048.4000000000001</v>
      </c>
      <c r="J57" s="353">
        <f t="shared" si="4"/>
        <v>1048.4000000000001</v>
      </c>
      <c r="K57" s="353">
        <f>K58+K69</f>
        <v>13510.618</v>
      </c>
      <c r="L57" s="352">
        <f>L58+L69</f>
        <v>14321.254999999999</v>
      </c>
    </row>
    <row r="58" spans="1:12" ht="33.75" x14ac:dyDescent="0.2">
      <c r="A58" s="281"/>
      <c r="B58" s="274" t="s">
        <v>156</v>
      </c>
      <c r="C58" s="272"/>
      <c r="D58" s="271" t="s">
        <v>457</v>
      </c>
      <c r="E58" s="271" t="s">
        <v>453</v>
      </c>
      <c r="F58" s="271" t="s">
        <v>155</v>
      </c>
      <c r="G58" s="271"/>
      <c r="H58" s="353">
        <f>H59</f>
        <v>13871.081</v>
      </c>
      <c r="I58" s="353">
        <f t="shared" si="4"/>
        <v>1048.4000000000001</v>
      </c>
      <c r="J58" s="353">
        <f t="shared" si="4"/>
        <v>1048.4000000000001</v>
      </c>
      <c r="K58" s="353">
        <f>K59</f>
        <v>11972.59722</v>
      </c>
      <c r="L58" s="352">
        <f>L59</f>
        <v>12690.953</v>
      </c>
    </row>
    <row r="59" spans="1:12" ht="27" customHeight="1" x14ac:dyDescent="0.2">
      <c r="A59" s="281"/>
      <c r="B59" s="285" t="s">
        <v>583</v>
      </c>
      <c r="C59" s="272"/>
      <c r="D59" s="271" t="s">
        <v>457</v>
      </c>
      <c r="E59" s="271" t="s">
        <v>453</v>
      </c>
      <c r="F59" s="271" t="s">
        <v>154</v>
      </c>
      <c r="G59" s="271"/>
      <c r="H59" s="353">
        <f>H60+H63+H65+H67</f>
        <v>13871.081</v>
      </c>
      <c r="I59" s="353">
        <f t="shared" si="4"/>
        <v>1048.4000000000001</v>
      </c>
      <c r="J59" s="353">
        <f t="shared" si="4"/>
        <v>1048.4000000000001</v>
      </c>
      <c r="K59" s="353">
        <f>K60+K63+K65+K67</f>
        <v>11972.59722</v>
      </c>
      <c r="L59" s="352">
        <f>L60+L63+L65+L67</f>
        <v>12690.953</v>
      </c>
    </row>
    <row r="60" spans="1:12" ht="32.25" customHeight="1" x14ac:dyDescent="0.2">
      <c r="A60" s="281"/>
      <c r="B60" s="337" t="s">
        <v>153</v>
      </c>
      <c r="C60" s="340"/>
      <c r="D60" s="271" t="s">
        <v>457</v>
      </c>
      <c r="E60" s="271" t="s">
        <v>453</v>
      </c>
      <c r="F60" s="271" t="s">
        <v>152</v>
      </c>
      <c r="G60" s="271"/>
      <c r="H60" s="353">
        <f>H61+H62</f>
        <v>13321.521000000001</v>
      </c>
      <c r="I60" s="353">
        <f t="shared" si="4"/>
        <v>1048.4000000000001</v>
      </c>
      <c r="J60" s="353">
        <f t="shared" si="4"/>
        <v>1048.4000000000001</v>
      </c>
      <c r="K60" s="353">
        <f>K61+K62</f>
        <v>11972.59722</v>
      </c>
      <c r="L60" s="352">
        <f>L61+L62</f>
        <v>12690.953</v>
      </c>
    </row>
    <row r="61" spans="1:12" ht="22.5" x14ac:dyDescent="0.2">
      <c r="A61" s="281"/>
      <c r="B61" s="284" t="s">
        <v>572</v>
      </c>
      <c r="C61" s="283"/>
      <c r="D61" s="271" t="s">
        <v>457</v>
      </c>
      <c r="E61" s="271" t="s">
        <v>453</v>
      </c>
      <c r="F61" s="271" t="s">
        <v>152</v>
      </c>
      <c r="G61" s="271" t="s">
        <v>5</v>
      </c>
      <c r="H61" s="353">
        <v>8247.4490000000005</v>
      </c>
      <c r="I61" s="353">
        <v>1048.4000000000001</v>
      </c>
      <c r="J61" s="353">
        <v>1048.4000000000001</v>
      </c>
      <c r="K61" s="353">
        <f>7760.02*1.06</f>
        <v>8225.6212000000014</v>
      </c>
      <c r="L61" s="352">
        <f>8719.158</f>
        <v>8719.1579999999994</v>
      </c>
    </row>
    <row r="62" spans="1:12" ht="22.5" x14ac:dyDescent="0.2">
      <c r="A62" s="281"/>
      <c r="B62" s="284" t="s">
        <v>455</v>
      </c>
      <c r="C62" s="283"/>
      <c r="D62" s="271" t="s">
        <v>457</v>
      </c>
      <c r="E62" s="271" t="s">
        <v>453</v>
      </c>
      <c r="F62" s="271" t="s">
        <v>152</v>
      </c>
      <c r="G62" s="271" t="s">
        <v>1</v>
      </c>
      <c r="H62" s="353">
        <v>5074.0720000000001</v>
      </c>
      <c r="I62" s="353"/>
      <c r="J62" s="353"/>
      <c r="K62" s="353">
        <f>13510.618-K61-K72</f>
        <v>3746.9760199999992</v>
      </c>
      <c r="L62" s="352">
        <f>14321.255-L61-L72</f>
        <v>3971.7950000000001</v>
      </c>
    </row>
    <row r="63" spans="1:12" ht="33.75" hidden="1" x14ac:dyDescent="0.2">
      <c r="A63" s="281"/>
      <c r="B63" s="346" t="s">
        <v>151</v>
      </c>
      <c r="C63" s="340"/>
      <c r="D63" s="271" t="s">
        <v>457</v>
      </c>
      <c r="E63" s="271" t="s">
        <v>453</v>
      </c>
      <c r="F63" s="271" t="s">
        <v>150</v>
      </c>
      <c r="G63" s="271"/>
      <c r="H63" s="270">
        <f>H64</f>
        <v>47.06</v>
      </c>
      <c r="I63" s="270">
        <f>I64</f>
        <v>293.3</v>
      </c>
      <c r="J63" s="270">
        <f>J64</f>
        <v>293.3</v>
      </c>
      <c r="K63" s="270">
        <f>K64</f>
        <v>0</v>
      </c>
      <c r="L63" s="269">
        <f>L64</f>
        <v>0</v>
      </c>
    </row>
    <row r="64" spans="1:12" hidden="1" x14ac:dyDescent="0.2">
      <c r="A64" s="281"/>
      <c r="B64" s="284" t="s">
        <v>576</v>
      </c>
      <c r="C64" s="283"/>
      <c r="D64" s="271" t="s">
        <v>457</v>
      </c>
      <c r="E64" s="271" t="s">
        <v>453</v>
      </c>
      <c r="F64" s="271" t="s">
        <v>150</v>
      </c>
      <c r="G64" s="271" t="s">
        <v>120</v>
      </c>
      <c r="H64" s="270">
        <v>47.06</v>
      </c>
      <c r="I64" s="270">
        <v>293.3</v>
      </c>
      <c r="J64" s="270">
        <v>293.3</v>
      </c>
      <c r="K64" s="270"/>
      <c r="L64" s="269"/>
    </row>
    <row r="65" spans="1:12" ht="33.75" hidden="1" x14ac:dyDescent="0.2">
      <c r="A65" s="281"/>
      <c r="B65" s="351" t="s">
        <v>149</v>
      </c>
      <c r="C65" s="340"/>
      <c r="D65" s="271" t="s">
        <v>457</v>
      </c>
      <c r="E65" s="271" t="s">
        <v>453</v>
      </c>
      <c r="F65" s="271" t="s">
        <v>148</v>
      </c>
      <c r="G65" s="271"/>
      <c r="H65" s="270">
        <f>H66</f>
        <v>304.5</v>
      </c>
      <c r="I65" s="270">
        <f>I66</f>
        <v>293.3</v>
      </c>
      <c r="J65" s="270">
        <f>J66</f>
        <v>293.3</v>
      </c>
      <c r="K65" s="270">
        <f>K66</f>
        <v>0</v>
      </c>
      <c r="L65" s="269">
        <f>L66</f>
        <v>0</v>
      </c>
    </row>
    <row r="66" spans="1:12" hidden="1" x14ac:dyDescent="0.2">
      <c r="A66" s="281"/>
      <c r="B66" s="284" t="s">
        <v>576</v>
      </c>
      <c r="C66" s="283"/>
      <c r="D66" s="271" t="s">
        <v>457</v>
      </c>
      <c r="E66" s="271" t="s">
        <v>453</v>
      </c>
      <c r="F66" s="271" t="s">
        <v>148</v>
      </c>
      <c r="G66" s="271" t="s">
        <v>120</v>
      </c>
      <c r="H66" s="270">
        <v>304.5</v>
      </c>
      <c r="I66" s="270">
        <v>293.3</v>
      </c>
      <c r="J66" s="270">
        <v>293.3</v>
      </c>
      <c r="K66" s="270"/>
      <c r="L66" s="269"/>
    </row>
    <row r="67" spans="1:12" ht="45" hidden="1" x14ac:dyDescent="0.2">
      <c r="A67" s="281"/>
      <c r="B67" s="350" t="s">
        <v>145</v>
      </c>
      <c r="C67" s="283"/>
      <c r="D67" s="271" t="s">
        <v>457</v>
      </c>
      <c r="E67" s="271" t="s">
        <v>453</v>
      </c>
      <c r="F67" s="271" t="s">
        <v>144</v>
      </c>
      <c r="G67" s="271"/>
      <c r="H67" s="270">
        <f>H68</f>
        <v>198</v>
      </c>
      <c r="I67" s="270"/>
      <c r="J67" s="270"/>
      <c r="K67" s="270">
        <f>K68</f>
        <v>0</v>
      </c>
      <c r="L67" s="269">
        <f>L68</f>
        <v>0</v>
      </c>
    </row>
    <row r="68" spans="1:12" hidden="1" x14ac:dyDescent="0.2">
      <c r="A68" s="281"/>
      <c r="B68" s="284" t="s">
        <v>576</v>
      </c>
      <c r="C68" s="283"/>
      <c r="D68" s="271" t="s">
        <v>457</v>
      </c>
      <c r="E68" s="271" t="s">
        <v>453</v>
      </c>
      <c r="F68" s="271" t="s">
        <v>144</v>
      </c>
      <c r="G68" s="271" t="s">
        <v>120</v>
      </c>
      <c r="H68" s="270">
        <v>198</v>
      </c>
      <c r="I68" s="270"/>
      <c r="J68" s="270"/>
      <c r="K68" s="270"/>
      <c r="L68" s="269"/>
    </row>
    <row r="69" spans="1:12" ht="45" x14ac:dyDescent="0.2">
      <c r="A69" s="281"/>
      <c r="B69" s="306" t="s">
        <v>111</v>
      </c>
      <c r="C69" s="283"/>
      <c r="D69" s="271" t="s">
        <v>457</v>
      </c>
      <c r="E69" s="271" t="s">
        <v>453</v>
      </c>
      <c r="F69" s="349" t="s">
        <v>110</v>
      </c>
      <c r="G69" s="271"/>
      <c r="H69" s="270">
        <f>H70</f>
        <v>1450.866</v>
      </c>
      <c r="I69" s="270"/>
      <c r="J69" s="270"/>
      <c r="K69" s="270">
        <f t="shared" ref="K69:L71" si="5">K70</f>
        <v>1538.0207800000001</v>
      </c>
      <c r="L69" s="269">
        <f t="shared" si="5"/>
        <v>1630.3019999999999</v>
      </c>
    </row>
    <row r="70" spans="1:12" x14ac:dyDescent="0.2">
      <c r="A70" s="281"/>
      <c r="B70" s="274" t="s">
        <v>109</v>
      </c>
      <c r="C70" s="283"/>
      <c r="D70" s="271" t="s">
        <v>457</v>
      </c>
      <c r="E70" s="271" t="s">
        <v>453</v>
      </c>
      <c r="F70" s="349" t="s">
        <v>108</v>
      </c>
      <c r="G70" s="271"/>
      <c r="H70" s="270">
        <f>H71</f>
        <v>1450.866</v>
      </c>
      <c r="I70" s="270"/>
      <c r="J70" s="270"/>
      <c r="K70" s="270">
        <f t="shared" si="5"/>
        <v>1538.0207800000001</v>
      </c>
      <c r="L70" s="269">
        <f t="shared" si="5"/>
        <v>1630.3019999999999</v>
      </c>
    </row>
    <row r="71" spans="1:12" ht="22.5" x14ac:dyDescent="0.2">
      <c r="A71" s="281"/>
      <c r="B71" s="275" t="s">
        <v>107</v>
      </c>
      <c r="C71" s="283"/>
      <c r="D71" s="271" t="s">
        <v>457</v>
      </c>
      <c r="E71" s="271" t="s">
        <v>453</v>
      </c>
      <c r="F71" s="349" t="s">
        <v>104</v>
      </c>
      <c r="G71" s="271"/>
      <c r="H71" s="270">
        <f>H72</f>
        <v>1450.866</v>
      </c>
      <c r="I71" s="270"/>
      <c r="J71" s="270"/>
      <c r="K71" s="270">
        <f t="shared" si="5"/>
        <v>1538.0207800000001</v>
      </c>
      <c r="L71" s="269">
        <f t="shared" si="5"/>
        <v>1630.3019999999999</v>
      </c>
    </row>
    <row r="72" spans="1:12" ht="22.5" x14ac:dyDescent="0.2">
      <c r="A72" s="281"/>
      <c r="B72" s="284" t="s">
        <v>572</v>
      </c>
      <c r="C72" s="283"/>
      <c r="D72" s="271" t="s">
        <v>457</v>
      </c>
      <c r="E72" s="271" t="s">
        <v>453</v>
      </c>
      <c r="F72" s="349" t="s">
        <v>104</v>
      </c>
      <c r="G72" s="271" t="s">
        <v>5</v>
      </c>
      <c r="H72" s="270">
        <v>1450.866</v>
      </c>
      <c r="I72" s="270"/>
      <c r="J72" s="270"/>
      <c r="K72" s="270">
        <f>1450.963*1.06</f>
        <v>1538.0207800000001</v>
      </c>
      <c r="L72" s="269">
        <v>1630.3019999999999</v>
      </c>
    </row>
    <row r="73" spans="1:12" x14ac:dyDescent="0.2">
      <c r="A73" s="281"/>
      <c r="B73" s="282" t="s">
        <v>68</v>
      </c>
      <c r="C73" s="279"/>
      <c r="D73" s="278" t="s">
        <v>457</v>
      </c>
      <c r="E73" s="278" t="s">
        <v>465</v>
      </c>
      <c r="F73" s="278"/>
      <c r="G73" s="278"/>
      <c r="H73" s="277">
        <f t="shared" ref="H73:L77" si="6">H74</f>
        <v>3045.93</v>
      </c>
      <c r="I73" s="277">
        <f t="shared" si="6"/>
        <v>1000</v>
      </c>
      <c r="J73" s="277">
        <f t="shared" si="6"/>
        <v>1000</v>
      </c>
      <c r="K73" s="277">
        <f t="shared" si="6"/>
        <v>2907.9</v>
      </c>
      <c r="L73" s="276">
        <f t="shared" si="6"/>
        <v>3002.5630000000001</v>
      </c>
    </row>
    <row r="74" spans="1:12" ht="33.75" x14ac:dyDescent="0.2">
      <c r="A74" s="273"/>
      <c r="B74" s="285" t="s">
        <v>500</v>
      </c>
      <c r="C74" s="272"/>
      <c r="D74" s="271" t="s">
        <v>457</v>
      </c>
      <c r="E74" s="271" t="s">
        <v>465</v>
      </c>
      <c r="F74" s="271" t="s">
        <v>89</v>
      </c>
      <c r="G74" s="271"/>
      <c r="H74" s="270">
        <f t="shared" si="6"/>
        <v>3045.93</v>
      </c>
      <c r="I74" s="270">
        <f t="shared" si="6"/>
        <v>1000</v>
      </c>
      <c r="J74" s="270">
        <f t="shared" si="6"/>
        <v>1000</v>
      </c>
      <c r="K74" s="270">
        <f t="shared" si="6"/>
        <v>2907.9</v>
      </c>
      <c r="L74" s="269">
        <f t="shared" si="6"/>
        <v>3002.5630000000001</v>
      </c>
    </row>
    <row r="75" spans="1:12" ht="26.25" customHeight="1" x14ac:dyDescent="0.2">
      <c r="A75" s="281"/>
      <c r="B75" s="272" t="s">
        <v>109</v>
      </c>
      <c r="C75" s="272"/>
      <c r="D75" s="271" t="s">
        <v>457</v>
      </c>
      <c r="E75" s="271" t="s">
        <v>465</v>
      </c>
      <c r="F75" s="271" t="s">
        <v>582</v>
      </c>
      <c r="G75" s="271"/>
      <c r="H75" s="270">
        <f t="shared" si="6"/>
        <v>3045.93</v>
      </c>
      <c r="I75" s="270">
        <f t="shared" si="6"/>
        <v>1000</v>
      </c>
      <c r="J75" s="270">
        <f t="shared" si="6"/>
        <v>1000</v>
      </c>
      <c r="K75" s="270">
        <f t="shared" si="6"/>
        <v>2907.9</v>
      </c>
      <c r="L75" s="269">
        <f t="shared" si="6"/>
        <v>3002.5630000000001</v>
      </c>
    </row>
    <row r="76" spans="1:12" ht="24.75" customHeight="1" x14ac:dyDescent="0.2">
      <c r="A76" s="281"/>
      <c r="B76" s="272" t="s">
        <v>109</v>
      </c>
      <c r="C76" s="272"/>
      <c r="D76" s="271" t="s">
        <v>457</v>
      </c>
      <c r="E76" s="271" t="s">
        <v>465</v>
      </c>
      <c r="F76" s="271" t="s">
        <v>82</v>
      </c>
      <c r="G76" s="271"/>
      <c r="H76" s="270">
        <f t="shared" si="6"/>
        <v>3045.93</v>
      </c>
      <c r="I76" s="270">
        <f t="shared" si="6"/>
        <v>1000</v>
      </c>
      <c r="J76" s="270">
        <f t="shared" si="6"/>
        <v>1000</v>
      </c>
      <c r="K76" s="270">
        <f t="shared" si="6"/>
        <v>2907.9</v>
      </c>
      <c r="L76" s="269">
        <f t="shared" si="6"/>
        <v>3002.5630000000001</v>
      </c>
    </row>
    <row r="77" spans="1:12" ht="24.75" customHeight="1" x14ac:dyDescent="0.2">
      <c r="A77" s="281"/>
      <c r="B77" s="272" t="s">
        <v>72</v>
      </c>
      <c r="C77" s="272"/>
      <c r="D77" s="271" t="s">
        <v>457</v>
      </c>
      <c r="E77" s="271" t="s">
        <v>465</v>
      </c>
      <c r="F77" s="271" t="s">
        <v>67</v>
      </c>
      <c r="G77" s="271"/>
      <c r="H77" s="270">
        <f t="shared" si="6"/>
        <v>3045.93</v>
      </c>
      <c r="I77" s="270">
        <f t="shared" si="6"/>
        <v>1000</v>
      </c>
      <c r="J77" s="270">
        <f t="shared" si="6"/>
        <v>1000</v>
      </c>
      <c r="K77" s="270">
        <f t="shared" si="6"/>
        <v>2907.9</v>
      </c>
      <c r="L77" s="269">
        <f t="shared" si="6"/>
        <v>3002.5630000000001</v>
      </c>
    </row>
    <row r="78" spans="1:12" ht="22.5" customHeight="1" x14ac:dyDescent="0.2">
      <c r="A78" s="281"/>
      <c r="B78" s="284" t="s">
        <v>581</v>
      </c>
      <c r="C78" s="283"/>
      <c r="D78" s="271" t="s">
        <v>457</v>
      </c>
      <c r="E78" s="271" t="s">
        <v>465</v>
      </c>
      <c r="F78" s="271" t="s">
        <v>67</v>
      </c>
      <c r="G78" s="271" t="s">
        <v>580</v>
      </c>
      <c r="H78" s="270">
        <v>3045.93</v>
      </c>
      <c r="I78" s="270">
        <v>1000</v>
      </c>
      <c r="J78" s="270">
        <v>1000</v>
      </c>
      <c r="K78" s="270">
        <v>2907.9</v>
      </c>
      <c r="L78" s="269">
        <v>3002.5630000000001</v>
      </c>
    </row>
    <row r="79" spans="1:12" x14ac:dyDescent="0.2">
      <c r="A79" s="281"/>
      <c r="B79" s="282" t="s">
        <v>93</v>
      </c>
      <c r="C79" s="279"/>
      <c r="D79" s="278" t="s">
        <v>457</v>
      </c>
      <c r="E79" s="278" t="s">
        <v>574</v>
      </c>
      <c r="F79" s="278"/>
      <c r="G79" s="278"/>
      <c r="H79" s="277">
        <f>H80+H86</f>
        <v>891.7</v>
      </c>
      <c r="I79" s="277">
        <f>I80+I86</f>
        <v>5771.3600000000006</v>
      </c>
      <c r="J79" s="277">
        <f>J80+J86</f>
        <v>3271.36</v>
      </c>
      <c r="K79" s="277">
        <f>K80+K86</f>
        <v>459.99199999999996</v>
      </c>
      <c r="L79" s="276">
        <f>L80+L86</f>
        <v>459.99199999999996</v>
      </c>
    </row>
    <row r="80" spans="1:12" ht="22.5" x14ac:dyDescent="0.2">
      <c r="A80" s="273"/>
      <c r="B80" s="285" t="s">
        <v>102</v>
      </c>
      <c r="C80" s="272"/>
      <c r="D80" s="271" t="s">
        <v>457</v>
      </c>
      <c r="E80" s="271" t="s">
        <v>574</v>
      </c>
      <c r="F80" s="271" t="s">
        <v>101</v>
      </c>
      <c r="G80" s="271"/>
      <c r="H80" s="270">
        <f t="shared" ref="H80:L82" si="7">H81</f>
        <v>293.2</v>
      </c>
      <c r="I80" s="270">
        <f t="shared" si="7"/>
        <v>4856</v>
      </c>
      <c r="J80" s="270">
        <f t="shared" si="7"/>
        <v>2356</v>
      </c>
      <c r="K80" s="270">
        <f t="shared" si="7"/>
        <v>459.99199999999996</v>
      </c>
      <c r="L80" s="269">
        <f t="shared" si="7"/>
        <v>459.99199999999996</v>
      </c>
    </row>
    <row r="81" spans="1:12" ht="21" customHeight="1" x14ac:dyDescent="0.2">
      <c r="A81" s="273"/>
      <c r="B81" s="285" t="s">
        <v>109</v>
      </c>
      <c r="C81" s="272"/>
      <c r="D81" s="271" t="s">
        <v>457</v>
      </c>
      <c r="E81" s="271" t="s">
        <v>574</v>
      </c>
      <c r="F81" s="271" t="s">
        <v>100</v>
      </c>
      <c r="G81" s="271"/>
      <c r="H81" s="270">
        <f t="shared" si="7"/>
        <v>293.2</v>
      </c>
      <c r="I81" s="270">
        <f t="shared" si="7"/>
        <v>4856</v>
      </c>
      <c r="J81" s="270">
        <f t="shared" si="7"/>
        <v>2356</v>
      </c>
      <c r="K81" s="270">
        <f t="shared" si="7"/>
        <v>459.99199999999996</v>
      </c>
      <c r="L81" s="269">
        <f t="shared" si="7"/>
        <v>459.99199999999996</v>
      </c>
    </row>
    <row r="82" spans="1:12" ht="22.5" customHeight="1" x14ac:dyDescent="0.2">
      <c r="A82" s="273"/>
      <c r="B82" s="285" t="s">
        <v>109</v>
      </c>
      <c r="C82" s="272"/>
      <c r="D82" s="271" t="s">
        <v>457</v>
      </c>
      <c r="E82" s="271" t="s">
        <v>574</v>
      </c>
      <c r="F82" s="271" t="s">
        <v>99</v>
      </c>
      <c r="G82" s="271"/>
      <c r="H82" s="270">
        <f t="shared" si="7"/>
        <v>293.2</v>
      </c>
      <c r="I82" s="270">
        <f t="shared" si="7"/>
        <v>4856</v>
      </c>
      <c r="J82" s="270">
        <f t="shared" si="7"/>
        <v>2356</v>
      </c>
      <c r="K82" s="270">
        <f t="shared" si="7"/>
        <v>459.99199999999996</v>
      </c>
      <c r="L82" s="269">
        <f t="shared" si="7"/>
        <v>459.99199999999996</v>
      </c>
    </row>
    <row r="83" spans="1:12" ht="20.25" customHeight="1" x14ac:dyDescent="0.2">
      <c r="A83" s="273"/>
      <c r="B83" s="285" t="s">
        <v>578</v>
      </c>
      <c r="C83" s="272"/>
      <c r="D83" s="271" t="s">
        <v>457</v>
      </c>
      <c r="E83" s="271" t="s">
        <v>574</v>
      </c>
      <c r="F83" s="271" t="s">
        <v>92</v>
      </c>
      <c r="G83" s="271"/>
      <c r="H83" s="270">
        <f>H84+H85</f>
        <v>293.2</v>
      </c>
      <c r="I83" s="270">
        <f>I84+I85</f>
        <v>4856</v>
      </c>
      <c r="J83" s="270">
        <f>J84+J85</f>
        <v>2356</v>
      </c>
      <c r="K83" s="270">
        <f>K84+K85</f>
        <v>459.99199999999996</v>
      </c>
      <c r="L83" s="269">
        <f>L84+L85</f>
        <v>459.99199999999996</v>
      </c>
    </row>
    <row r="84" spans="1:12" ht="22.5" x14ac:dyDescent="0.2">
      <c r="A84" s="281"/>
      <c r="B84" s="284" t="s">
        <v>455</v>
      </c>
      <c r="C84" s="283"/>
      <c r="D84" s="271" t="s">
        <v>457</v>
      </c>
      <c r="E84" s="271" t="s">
        <v>574</v>
      </c>
      <c r="F84" s="271" t="s">
        <v>92</v>
      </c>
      <c r="G84" s="271" t="s">
        <v>1</v>
      </c>
      <c r="H84" s="270">
        <v>260</v>
      </c>
      <c r="I84" s="270">
        <v>4756</v>
      </c>
      <c r="J84" s="270">
        <v>2256</v>
      </c>
      <c r="K84" s="270">
        <f>248-0.008</f>
        <v>247.99199999999999</v>
      </c>
      <c r="L84" s="269">
        <f>248-0.008</f>
        <v>247.99199999999999</v>
      </c>
    </row>
    <row r="85" spans="1:12" ht="22.5" customHeight="1" x14ac:dyDescent="0.2">
      <c r="A85" s="281"/>
      <c r="B85" s="284" t="s">
        <v>458</v>
      </c>
      <c r="C85" s="283"/>
      <c r="D85" s="271" t="s">
        <v>457</v>
      </c>
      <c r="E85" s="271" t="s">
        <v>574</v>
      </c>
      <c r="F85" s="271" t="s">
        <v>92</v>
      </c>
      <c r="G85" s="271" t="s">
        <v>91</v>
      </c>
      <c r="H85" s="270">
        <v>33.200000000000003</v>
      </c>
      <c r="I85" s="270">
        <f>20+80</f>
        <v>100</v>
      </c>
      <c r="J85" s="270">
        <f>20+80</f>
        <v>100</v>
      </c>
      <c r="K85" s="270">
        <v>212</v>
      </c>
      <c r="L85" s="269">
        <v>212</v>
      </c>
    </row>
    <row r="86" spans="1:12" ht="38.25" hidden="1" x14ac:dyDescent="0.2">
      <c r="A86" s="332"/>
      <c r="B86" s="348" t="s">
        <v>126</v>
      </c>
      <c r="C86" s="279"/>
      <c r="D86" s="278" t="s">
        <v>457</v>
      </c>
      <c r="E86" s="278" t="s">
        <v>574</v>
      </c>
      <c r="F86" s="278" t="s">
        <v>157</v>
      </c>
      <c r="G86" s="278"/>
      <c r="H86" s="277">
        <f t="shared" ref="H86:L87" si="8">H87</f>
        <v>598.5</v>
      </c>
      <c r="I86" s="277">
        <f t="shared" si="8"/>
        <v>915.36000000000013</v>
      </c>
      <c r="J86" s="277">
        <f t="shared" si="8"/>
        <v>915.36000000000013</v>
      </c>
      <c r="K86" s="277">
        <f t="shared" si="8"/>
        <v>0</v>
      </c>
      <c r="L86" s="276">
        <f t="shared" si="8"/>
        <v>0</v>
      </c>
    </row>
    <row r="87" spans="1:12" ht="38.25" hidden="1" x14ac:dyDescent="0.2">
      <c r="A87" s="273"/>
      <c r="B87" s="347" t="s">
        <v>579</v>
      </c>
      <c r="C87" s="272"/>
      <c r="D87" s="271" t="s">
        <v>457</v>
      </c>
      <c r="E87" s="271" t="s">
        <v>574</v>
      </c>
      <c r="F87" s="271" t="s">
        <v>155</v>
      </c>
      <c r="G87" s="271"/>
      <c r="H87" s="270">
        <f t="shared" si="8"/>
        <v>598.5</v>
      </c>
      <c r="I87" s="270">
        <f t="shared" si="8"/>
        <v>915.36000000000013</v>
      </c>
      <c r="J87" s="270">
        <f t="shared" si="8"/>
        <v>915.36000000000013</v>
      </c>
      <c r="K87" s="270">
        <f t="shared" si="8"/>
        <v>0</v>
      </c>
      <c r="L87" s="269">
        <f t="shared" si="8"/>
        <v>0</v>
      </c>
    </row>
    <row r="88" spans="1:12" ht="21.75" hidden="1" customHeight="1" x14ac:dyDescent="0.2">
      <c r="A88" s="273"/>
      <c r="B88" s="285" t="s">
        <v>109</v>
      </c>
      <c r="C88" s="272"/>
      <c r="D88" s="271" t="s">
        <v>457</v>
      </c>
      <c r="E88" s="271" t="s">
        <v>574</v>
      </c>
      <c r="F88" s="271" t="s">
        <v>154</v>
      </c>
      <c r="G88" s="271"/>
      <c r="H88" s="270">
        <f>H93</f>
        <v>598.5</v>
      </c>
      <c r="I88" s="270">
        <f>I89+I91+I93</f>
        <v>915.36000000000013</v>
      </c>
      <c r="J88" s="270">
        <f>J89+J91+J93</f>
        <v>915.36000000000013</v>
      </c>
      <c r="K88" s="270">
        <f>K93</f>
        <v>0</v>
      </c>
      <c r="L88" s="269">
        <f>L93</f>
        <v>0</v>
      </c>
    </row>
    <row r="89" spans="1:12" hidden="1" x14ac:dyDescent="0.2">
      <c r="A89" s="273"/>
      <c r="B89" s="285" t="s">
        <v>578</v>
      </c>
      <c r="C89" s="272"/>
      <c r="D89" s="271" t="s">
        <v>457</v>
      </c>
      <c r="E89" s="271" t="s">
        <v>574</v>
      </c>
      <c r="F89" s="271" t="s">
        <v>577</v>
      </c>
      <c r="G89" s="271"/>
      <c r="H89" s="270">
        <f>H90</f>
        <v>0</v>
      </c>
      <c r="I89" s="270">
        <f>I90</f>
        <v>0</v>
      </c>
      <c r="J89" s="270">
        <f>J90</f>
        <v>0</v>
      </c>
      <c r="K89" s="270">
        <f>K90</f>
        <v>0</v>
      </c>
      <c r="L89" s="269">
        <f>L90</f>
        <v>0</v>
      </c>
    </row>
    <row r="90" spans="1:12" ht="22.5" hidden="1" x14ac:dyDescent="0.2">
      <c r="A90" s="281"/>
      <c r="B90" s="284" t="s">
        <v>455</v>
      </c>
      <c r="C90" s="283"/>
      <c r="D90" s="271" t="s">
        <v>457</v>
      </c>
      <c r="E90" s="271" t="s">
        <v>574</v>
      </c>
      <c r="F90" s="271" t="s">
        <v>577</v>
      </c>
      <c r="G90" s="271" t="s">
        <v>1</v>
      </c>
      <c r="H90" s="270"/>
      <c r="I90" s="270">
        <v>0</v>
      </c>
      <c r="J90" s="270">
        <v>0</v>
      </c>
      <c r="K90" s="270"/>
      <c r="L90" s="269"/>
    </row>
    <row r="91" spans="1:12" ht="33.75" hidden="1" x14ac:dyDescent="0.2">
      <c r="A91" s="281"/>
      <c r="B91" s="346" t="s">
        <v>151</v>
      </c>
      <c r="C91" s="340"/>
      <c r="D91" s="271" t="s">
        <v>457</v>
      </c>
      <c r="E91" s="271" t="s">
        <v>453</v>
      </c>
      <c r="F91" s="271" t="s">
        <v>150</v>
      </c>
      <c r="G91" s="271"/>
      <c r="H91" s="270">
        <f>H92</f>
        <v>0</v>
      </c>
      <c r="I91" s="270">
        <f>I92</f>
        <v>293.3</v>
      </c>
      <c r="J91" s="270">
        <f>J92</f>
        <v>293.3</v>
      </c>
      <c r="K91" s="270">
        <f>K92</f>
        <v>0</v>
      </c>
      <c r="L91" s="269">
        <f>L92</f>
        <v>0</v>
      </c>
    </row>
    <row r="92" spans="1:12" hidden="1" x14ac:dyDescent="0.2">
      <c r="A92" s="281"/>
      <c r="B92" s="284" t="s">
        <v>576</v>
      </c>
      <c r="C92" s="283"/>
      <c r="D92" s="271" t="s">
        <v>457</v>
      </c>
      <c r="E92" s="271" t="s">
        <v>453</v>
      </c>
      <c r="F92" s="271" t="s">
        <v>150</v>
      </c>
      <c r="G92" s="271" t="s">
        <v>120</v>
      </c>
      <c r="H92" s="270"/>
      <c r="I92" s="270">
        <v>293.3</v>
      </c>
      <c r="J92" s="270">
        <v>293.3</v>
      </c>
      <c r="K92" s="270"/>
      <c r="L92" s="269"/>
    </row>
    <row r="93" spans="1:12" ht="38.25" hidden="1" x14ac:dyDescent="0.2">
      <c r="A93" s="281"/>
      <c r="B93" s="398" t="s">
        <v>859</v>
      </c>
      <c r="C93" s="340"/>
      <c r="D93" s="271" t="s">
        <v>457</v>
      </c>
      <c r="E93" s="271" t="s">
        <v>574</v>
      </c>
      <c r="F93" s="271" t="s">
        <v>127</v>
      </c>
      <c r="G93" s="271"/>
      <c r="H93" s="270">
        <f>H94+H95</f>
        <v>598.5</v>
      </c>
      <c r="I93" s="270">
        <f>I94+I95</f>
        <v>622.06000000000006</v>
      </c>
      <c r="J93" s="270">
        <f>J94+J95</f>
        <v>622.06000000000006</v>
      </c>
      <c r="K93" s="270">
        <f>K94+K95</f>
        <v>0</v>
      </c>
      <c r="L93" s="269">
        <f>L94+L95</f>
        <v>0</v>
      </c>
    </row>
    <row r="94" spans="1:12" ht="22.5" hidden="1" x14ac:dyDescent="0.2">
      <c r="A94" s="281"/>
      <c r="B94" s="284" t="s">
        <v>572</v>
      </c>
      <c r="C94" s="283"/>
      <c r="D94" s="271" t="s">
        <v>457</v>
      </c>
      <c r="E94" s="271" t="s">
        <v>574</v>
      </c>
      <c r="F94" s="271" t="s">
        <v>127</v>
      </c>
      <c r="G94" s="271" t="s">
        <v>5</v>
      </c>
      <c r="H94" s="270">
        <v>561.29999999999995</v>
      </c>
      <c r="I94" s="270">
        <v>581.86</v>
      </c>
      <c r="J94" s="270">
        <v>581.86</v>
      </c>
      <c r="K94" s="270"/>
      <c r="L94" s="269"/>
    </row>
    <row r="95" spans="1:12" ht="22.5" hidden="1" x14ac:dyDescent="0.2">
      <c r="A95" s="281"/>
      <c r="B95" s="284" t="s">
        <v>455</v>
      </c>
      <c r="C95" s="283"/>
      <c r="D95" s="271" t="s">
        <v>457</v>
      </c>
      <c r="E95" s="271" t="s">
        <v>574</v>
      </c>
      <c r="F95" s="271" t="s">
        <v>127</v>
      </c>
      <c r="G95" s="271" t="s">
        <v>1</v>
      </c>
      <c r="H95" s="270">
        <v>37.200000000000003</v>
      </c>
      <c r="I95" s="270">
        <v>40.200000000000003</v>
      </c>
      <c r="J95" s="270">
        <v>40.200000000000003</v>
      </c>
      <c r="K95" s="270"/>
      <c r="L95" s="269"/>
    </row>
    <row r="96" spans="1:12" x14ac:dyDescent="0.2">
      <c r="A96" s="281"/>
      <c r="B96" s="280" t="s">
        <v>413</v>
      </c>
      <c r="C96" s="283"/>
      <c r="D96" s="278" t="s">
        <v>489</v>
      </c>
      <c r="E96" s="278" t="s">
        <v>460</v>
      </c>
      <c r="F96" s="271"/>
      <c r="G96" s="271"/>
      <c r="H96" s="277">
        <f>H97</f>
        <v>640.20000000000005</v>
      </c>
      <c r="I96" s="277"/>
      <c r="J96" s="277"/>
      <c r="K96" s="277">
        <f t="shared" ref="K96:L100" si="9">K97</f>
        <v>662.98</v>
      </c>
      <c r="L96" s="276">
        <f t="shared" si="9"/>
        <v>662.98</v>
      </c>
    </row>
    <row r="97" spans="1:12" x14ac:dyDescent="0.2">
      <c r="A97" s="281"/>
      <c r="B97" s="280" t="s">
        <v>6</v>
      </c>
      <c r="C97" s="283"/>
      <c r="D97" s="278" t="s">
        <v>489</v>
      </c>
      <c r="E97" s="278" t="s">
        <v>496</v>
      </c>
      <c r="F97" s="271"/>
      <c r="G97" s="271"/>
      <c r="H97" s="277">
        <f>H98</f>
        <v>640.20000000000005</v>
      </c>
      <c r="I97" s="277"/>
      <c r="J97" s="277"/>
      <c r="K97" s="277">
        <f t="shared" si="9"/>
        <v>662.98</v>
      </c>
      <c r="L97" s="276">
        <f t="shared" si="9"/>
        <v>662.98</v>
      </c>
    </row>
    <row r="98" spans="1:12" ht="22.5" x14ac:dyDescent="0.2">
      <c r="A98" s="281"/>
      <c r="B98" s="282" t="s">
        <v>573</v>
      </c>
      <c r="C98" s="283"/>
      <c r="D98" s="278" t="s">
        <v>489</v>
      </c>
      <c r="E98" s="278" t="s">
        <v>496</v>
      </c>
      <c r="F98" s="278" t="s">
        <v>89</v>
      </c>
      <c r="G98" s="271"/>
      <c r="H98" s="277">
        <f>H99</f>
        <v>640.20000000000005</v>
      </c>
      <c r="I98" s="277"/>
      <c r="J98" s="277"/>
      <c r="K98" s="277">
        <f t="shared" si="9"/>
        <v>662.98</v>
      </c>
      <c r="L98" s="276">
        <f t="shared" si="9"/>
        <v>662.98</v>
      </c>
    </row>
    <row r="99" spans="1:12" x14ac:dyDescent="0.2">
      <c r="A99" s="281"/>
      <c r="B99" s="285" t="s">
        <v>109</v>
      </c>
      <c r="C99" s="283"/>
      <c r="D99" s="271" t="s">
        <v>489</v>
      </c>
      <c r="E99" s="271" t="s">
        <v>496</v>
      </c>
      <c r="F99" s="271" t="s">
        <v>84</v>
      </c>
      <c r="G99" s="271"/>
      <c r="H99" s="270">
        <f>H100</f>
        <v>640.20000000000005</v>
      </c>
      <c r="I99" s="270"/>
      <c r="J99" s="270"/>
      <c r="K99" s="270">
        <f t="shared" si="9"/>
        <v>662.98</v>
      </c>
      <c r="L99" s="269">
        <f t="shared" si="9"/>
        <v>662.98</v>
      </c>
    </row>
    <row r="100" spans="1:12" x14ac:dyDescent="0.2">
      <c r="A100" s="281"/>
      <c r="B100" s="285" t="s">
        <v>109</v>
      </c>
      <c r="C100" s="283"/>
      <c r="D100" s="271" t="s">
        <v>489</v>
      </c>
      <c r="E100" s="271" t="s">
        <v>496</v>
      </c>
      <c r="F100" s="271" t="s">
        <v>82</v>
      </c>
      <c r="G100" s="271"/>
      <c r="H100" s="270">
        <f>H101</f>
        <v>640.20000000000005</v>
      </c>
      <c r="I100" s="270"/>
      <c r="J100" s="270"/>
      <c r="K100" s="270">
        <f t="shared" si="9"/>
        <v>662.98</v>
      </c>
      <c r="L100" s="269">
        <f t="shared" si="9"/>
        <v>662.98</v>
      </c>
    </row>
    <row r="101" spans="1:12" ht="22.5" x14ac:dyDescent="0.2">
      <c r="A101" s="281"/>
      <c r="B101" s="345" t="s">
        <v>8</v>
      </c>
      <c r="C101" s="283"/>
      <c r="D101" s="271" t="s">
        <v>489</v>
      </c>
      <c r="E101" s="271" t="s">
        <v>496</v>
      </c>
      <c r="F101" s="271" t="s">
        <v>2</v>
      </c>
      <c r="G101" s="271"/>
      <c r="H101" s="270">
        <f>H102+H103</f>
        <v>640.20000000000005</v>
      </c>
      <c r="I101" s="270"/>
      <c r="J101" s="270"/>
      <c r="K101" s="270">
        <f>K102+K103</f>
        <v>662.98</v>
      </c>
      <c r="L101" s="269">
        <f>L102+L103</f>
        <v>662.98</v>
      </c>
    </row>
    <row r="102" spans="1:12" ht="22.5" x14ac:dyDescent="0.2">
      <c r="A102" s="281"/>
      <c r="B102" s="284" t="s">
        <v>572</v>
      </c>
      <c r="C102" s="283"/>
      <c r="D102" s="271" t="s">
        <v>489</v>
      </c>
      <c r="E102" s="271" t="s">
        <v>496</v>
      </c>
      <c r="F102" s="271" t="s">
        <v>2</v>
      </c>
      <c r="G102" s="271" t="s">
        <v>5</v>
      </c>
      <c r="H102" s="270">
        <v>638.005</v>
      </c>
      <c r="I102" s="270"/>
      <c r="J102" s="270"/>
      <c r="K102" s="270">
        <v>638.35</v>
      </c>
      <c r="L102" s="269">
        <v>638.35</v>
      </c>
    </row>
    <row r="103" spans="1:12" ht="22.5" x14ac:dyDescent="0.2">
      <c r="A103" s="281"/>
      <c r="B103" s="284" t="s">
        <v>455</v>
      </c>
      <c r="C103" s="283"/>
      <c r="D103" s="271" t="s">
        <v>489</v>
      </c>
      <c r="E103" s="271" t="s">
        <v>496</v>
      </c>
      <c r="F103" s="271" t="s">
        <v>2</v>
      </c>
      <c r="G103" s="271" t="s">
        <v>1</v>
      </c>
      <c r="H103" s="270">
        <v>2.1949999999999998</v>
      </c>
      <c r="I103" s="270"/>
      <c r="J103" s="270"/>
      <c r="K103" s="270">
        <v>24.63</v>
      </c>
      <c r="L103" s="269">
        <v>24.63</v>
      </c>
    </row>
    <row r="104" spans="1:12" x14ac:dyDescent="0.2">
      <c r="A104" s="273"/>
      <c r="B104" s="344" t="s">
        <v>408</v>
      </c>
      <c r="C104" s="279"/>
      <c r="D104" s="278" t="s">
        <v>496</v>
      </c>
      <c r="E104" s="278" t="s">
        <v>460</v>
      </c>
      <c r="F104" s="278"/>
      <c r="G104" s="278"/>
      <c r="H104" s="277">
        <f>H105</f>
        <v>2376.0160000000001</v>
      </c>
      <c r="I104" s="277">
        <f>I105</f>
        <v>7939.5500000000011</v>
      </c>
      <c r="J104" s="277">
        <f>J105</f>
        <v>6036.2</v>
      </c>
      <c r="K104" s="277">
        <f>K106+K123</f>
        <v>1274.508</v>
      </c>
      <c r="L104" s="276">
        <f>L106+L123</f>
        <v>1434.508</v>
      </c>
    </row>
    <row r="105" spans="1:12" ht="22.5" x14ac:dyDescent="0.2">
      <c r="A105" s="281"/>
      <c r="B105" s="282" t="s">
        <v>571</v>
      </c>
      <c r="C105" s="279"/>
      <c r="D105" s="278" t="s">
        <v>496</v>
      </c>
      <c r="E105" s="278" t="s">
        <v>540</v>
      </c>
      <c r="F105" s="278"/>
      <c r="G105" s="278"/>
      <c r="H105" s="277">
        <f>H106+H125</f>
        <v>2376.0160000000001</v>
      </c>
      <c r="I105" s="277">
        <f>I106+I125</f>
        <v>7939.5500000000011</v>
      </c>
      <c r="J105" s="277">
        <f>J106+J125</f>
        <v>6036.2</v>
      </c>
      <c r="K105" s="277">
        <f>K106</f>
        <v>676</v>
      </c>
      <c r="L105" s="276">
        <f>L106</f>
        <v>836</v>
      </c>
    </row>
    <row r="106" spans="1:12" ht="33.75" x14ac:dyDescent="0.2">
      <c r="A106" s="273"/>
      <c r="B106" s="275" t="s">
        <v>241</v>
      </c>
      <c r="C106" s="341"/>
      <c r="D106" s="271" t="s">
        <v>496</v>
      </c>
      <c r="E106" s="271" t="s">
        <v>540</v>
      </c>
      <c r="F106" s="271" t="s">
        <v>240</v>
      </c>
      <c r="G106" s="271"/>
      <c r="H106" s="270">
        <f>H107+H119</f>
        <v>1777.508</v>
      </c>
      <c r="I106" s="270">
        <f>I107+I119</f>
        <v>7857.2000000000007</v>
      </c>
      <c r="J106" s="270">
        <f>J107+J119</f>
        <v>5976.2</v>
      </c>
      <c r="K106" s="270">
        <f>K110+K117+K122</f>
        <v>676</v>
      </c>
      <c r="L106" s="269">
        <f>L110+L117+L122</f>
        <v>836</v>
      </c>
    </row>
    <row r="107" spans="1:12" ht="45" x14ac:dyDescent="0.2">
      <c r="A107" s="273"/>
      <c r="B107" s="343" t="s">
        <v>239</v>
      </c>
      <c r="C107" s="341"/>
      <c r="D107" s="311" t="s">
        <v>496</v>
      </c>
      <c r="E107" s="311" t="s">
        <v>540</v>
      </c>
      <c r="F107" s="311" t="s">
        <v>238</v>
      </c>
      <c r="G107" s="311"/>
      <c r="H107" s="270">
        <f>H108+H115</f>
        <v>473</v>
      </c>
      <c r="I107" s="270">
        <f>I108+I115</f>
        <v>6343.4000000000005</v>
      </c>
      <c r="J107" s="270">
        <f>J108+J115</f>
        <v>4462.3999999999996</v>
      </c>
      <c r="K107" s="270">
        <f>K108+K115</f>
        <v>556</v>
      </c>
      <c r="L107" s="269">
        <f>L108+L115</f>
        <v>606</v>
      </c>
    </row>
    <row r="108" spans="1:12" ht="33.75" x14ac:dyDescent="0.2">
      <c r="A108" s="273"/>
      <c r="B108" s="274" t="s">
        <v>236</v>
      </c>
      <c r="C108" s="341"/>
      <c r="D108" s="311" t="s">
        <v>496</v>
      </c>
      <c r="E108" s="311" t="s">
        <v>540</v>
      </c>
      <c r="F108" s="311" t="s">
        <v>235</v>
      </c>
      <c r="G108" s="311"/>
      <c r="H108" s="270">
        <f>H109+H111+H113</f>
        <v>240</v>
      </c>
      <c r="I108" s="270">
        <f>I109+I111+I113</f>
        <v>4935.1000000000004</v>
      </c>
      <c r="J108" s="270">
        <f>J109+J111+J113</f>
        <v>3024.1</v>
      </c>
      <c r="K108" s="270">
        <f>K109+K111+K113</f>
        <v>286</v>
      </c>
      <c r="L108" s="269">
        <f>L109+L111+L113</f>
        <v>376</v>
      </c>
    </row>
    <row r="109" spans="1:12" ht="22.5" x14ac:dyDescent="0.2">
      <c r="A109" s="273"/>
      <c r="B109" s="329" t="s">
        <v>570</v>
      </c>
      <c r="C109" s="341"/>
      <c r="D109" s="311" t="s">
        <v>496</v>
      </c>
      <c r="E109" s="311" t="s">
        <v>540</v>
      </c>
      <c r="F109" s="311" t="s">
        <v>233</v>
      </c>
      <c r="G109" s="311"/>
      <c r="H109" s="270">
        <f>H110</f>
        <v>240</v>
      </c>
      <c r="I109" s="270">
        <f>I110</f>
        <v>684.5</v>
      </c>
      <c r="J109" s="270">
        <f>J110</f>
        <v>773.5</v>
      </c>
      <c r="K109" s="270">
        <f>K110</f>
        <v>286</v>
      </c>
      <c r="L109" s="269">
        <f>L110</f>
        <v>376</v>
      </c>
    </row>
    <row r="110" spans="1:12" ht="22.5" x14ac:dyDescent="0.2">
      <c r="A110" s="273"/>
      <c r="B110" s="284" t="s">
        <v>455</v>
      </c>
      <c r="C110" s="283"/>
      <c r="D110" s="311" t="s">
        <v>496</v>
      </c>
      <c r="E110" s="311" t="s">
        <v>540</v>
      </c>
      <c r="F110" s="311" t="s">
        <v>233</v>
      </c>
      <c r="G110" s="271" t="s">
        <v>1</v>
      </c>
      <c r="H110" s="270">
        <v>240</v>
      </c>
      <c r="I110" s="270">
        <f>4935.1-250.6-4000</f>
        <v>684.5</v>
      </c>
      <c r="J110" s="270">
        <f>3024.1-250.6-2000</f>
        <v>773.5</v>
      </c>
      <c r="K110" s="270">
        <v>286</v>
      </c>
      <c r="L110" s="269">
        <v>376</v>
      </c>
    </row>
    <row r="111" spans="1:12" hidden="1" x14ac:dyDescent="0.2">
      <c r="A111" s="273"/>
      <c r="B111" s="319" t="s">
        <v>569</v>
      </c>
      <c r="C111" s="341"/>
      <c r="D111" s="311" t="s">
        <v>496</v>
      </c>
      <c r="E111" s="311" t="s">
        <v>540</v>
      </c>
      <c r="F111" s="311" t="s">
        <v>568</v>
      </c>
      <c r="G111" s="311"/>
      <c r="H111" s="270">
        <f>H112</f>
        <v>0</v>
      </c>
      <c r="I111" s="270">
        <f>I112</f>
        <v>250.6</v>
      </c>
      <c r="J111" s="270">
        <f>J112</f>
        <v>250.6</v>
      </c>
      <c r="K111" s="270">
        <f>K112</f>
        <v>0</v>
      </c>
      <c r="L111" s="269">
        <f>L112</f>
        <v>0</v>
      </c>
    </row>
    <row r="112" spans="1:12" ht="22.5" hidden="1" x14ac:dyDescent="0.2">
      <c r="A112" s="273"/>
      <c r="B112" s="284" t="s">
        <v>455</v>
      </c>
      <c r="C112" s="283"/>
      <c r="D112" s="311" t="s">
        <v>496</v>
      </c>
      <c r="E112" s="311" t="s">
        <v>540</v>
      </c>
      <c r="F112" s="311" t="s">
        <v>568</v>
      </c>
      <c r="G112" s="271" t="s">
        <v>1</v>
      </c>
      <c r="H112" s="270"/>
      <c r="I112" s="270">
        <v>250.6</v>
      </c>
      <c r="J112" s="270">
        <v>250.6</v>
      </c>
      <c r="K112" s="270"/>
      <c r="L112" s="269"/>
    </row>
    <row r="113" spans="1:12" hidden="1" x14ac:dyDescent="0.2">
      <c r="A113" s="273"/>
      <c r="B113" s="319" t="s">
        <v>567</v>
      </c>
      <c r="C113" s="341"/>
      <c r="D113" s="311" t="s">
        <v>496</v>
      </c>
      <c r="E113" s="311" t="s">
        <v>540</v>
      </c>
      <c r="F113" s="311" t="s">
        <v>566</v>
      </c>
      <c r="G113" s="311"/>
      <c r="H113" s="270">
        <f>H114</f>
        <v>0</v>
      </c>
      <c r="I113" s="270">
        <f>I114</f>
        <v>4000</v>
      </c>
      <c r="J113" s="270">
        <f>J114</f>
        <v>2000</v>
      </c>
      <c r="K113" s="270">
        <f>K114</f>
        <v>0</v>
      </c>
      <c r="L113" s="269">
        <f>L114</f>
        <v>0</v>
      </c>
    </row>
    <row r="114" spans="1:12" ht="22.5" hidden="1" x14ac:dyDescent="0.2">
      <c r="A114" s="273"/>
      <c r="B114" s="284" t="s">
        <v>455</v>
      </c>
      <c r="C114" s="283"/>
      <c r="D114" s="311" t="s">
        <v>496</v>
      </c>
      <c r="E114" s="311" t="s">
        <v>540</v>
      </c>
      <c r="F114" s="311" t="s">
        <v>566</v>
      </c>
      <c r="G114" s="271" t="s">
        <v>1</v>
      </c>
      <c r="H114" s="270"/>
      <c r="I114" s="270">
        <v>4000</v>
      </c>
      <c r="J114" s="270">
        <v>2000</v>
      </c>
      <c r="K114" s="270"/>
      <c r="L114" s="269"/>
    </row>
    <row r="115" spans="1:12" ht="23.25" customHeight="1" x14ac:dyDescent="0.2">
      <c r="A115" s="273"/>
      <c r="B115" s="319" t="s">
        <v>565</v>
      </c>
      <c r="C115" s="341"/>
      <c r="D115" s="311" t="s">
        <v>496</v>
      </c>
      <c r="E115" s="311" t="s">
        <v>540</v>
      </c>
      <c r="F115" s="311" t="s">
        <v>231</v>
      </c>
      <c r="G115" s="311"/>
      <c r="H115" s="270">
        <f>H116</f>
        <v>233</v>
      </c>
      <c r="I115" s="270">
        <f>I116</f>
        <v>1408.3</v>
      </c>
      <c r="J115" s="270">
        <f>J116</f>
        <v>1438.3</v>
      </c>
      <c r="K115" s="270">
        <f>K116</f>
        <v>270</v>
      </c>
      <c r="L115" s="269">
        <f>L116</f>
        <v>230</v>
      </c>
    </row>
    <row r="116" spans="1:12" ht="26.25" customHeight="1" x14ac:dyDescent="0.2">
      <c r="A116" s="273"/>
      <c r="B116" s="342" t="s">
        <v>564</v>
      </c>
      <c r="C116" s="340"/>
      <c r="D116" s="271" t="s">
        <v>496</v>
      </c>
      <c r="E116" s="271" t="s">
        <v>540</v>
      </c>
      <c r="F116" s="311" t="s">
        <v>229</v>
      </c>
      <c r="G116" s="311"/>
      <c r="H116" s="270">
        <f>H117+H118</f>
        <v>233</v>
      </c>
      <c r="I116" s="270">
        <f>I117+I118</f>
        <v>1408.3</v>
      </c>
      <c r="J116" s="270">
        <f>J117+J118</f>
        <v>1438.3</v>
      </c>
      <c r="K116" s="270">
        <f>K117+K118</f>
        <v>270</v>
      </c>
      <c r="L116" s="269">
        <f>L117+L118</f>
        <v>230</v>
      </c>
    </row>
    <row r="117" spans="1:12" ht="22.5" x14ac:dyDescent="0.2">
      <c r="A117" s="273"/>
      <c r="B117" s="284" t="s">
        <v>455</v>
      </c>
      <c r="C117" s="283"/>
      <c r="D117" s="271" t="s">
        <v>496</v>
      </c>
      <c r="E117" s="271" t="s">
        <v>540</v>
      </c>
      <c r="F117" s="311" t="s">
        <v>229</v>
      </c>
      <c r="G117" s="311">
        <v>240</v>
      </c>
      <c r="H117" s="270">
        <v>233</v>
      </c>
      <c r="I117" s="270">
        <f>1721.5-313.2</f>
        <v>1408.3</v>
      </c>
      <c r="J117" s="270">
        <f>1751.5-313.2</f>
        <v>1438.3</v>
      </c>
      <c r="K117" s="270">
        <v>270</v>
      </c>
      <c r="L117" s="269">
        <v>230</v>
      </c>
    </row>
    <row r="118" spans="1:12" ht="22.5" hidden="1" x14ac:dyDescent="0.2">
      <c r="A118" s="273"/>
      <c r="B118" s="283" t="s">
        <v>563</v>
      </c>
      <c r="C118" s="283"/>
      <c r="D118" s="271" t="s">
        <v>496</v>
      </c>
      <c r="E118" s="271" t="s">
        <v>540</v>
      </c>
      <c r="F118" s="311" t="s">
        <v>229</v>
      </c>
      <c r="G118" s="311" t="s">
        <v>562</v>
      </c>
      <c r="H118" s="270"/>
      <c r="I118" s="270"/>
      <c r="J118" s="270"/>
      <c r="K118" s="270"/>
      <c r="L118" s="269"/>
    </row>
    <row r="119" spans="1:12" ht="22.5" customHeight="1" x14ac:dyDescent="0.2">
      <c r="A119" s="273"/>
      <c r="B119" s="319" t="s">
        <v>561</v>
      </c>
      <c r="C119" s="341"/>
      <c r="D119" s="311" t="s">
        <v>496</v>
      </c>
      <c r="E119" s="311" t="s">
        <v>540</v>
      </c>
      <c r="F119" s="311" t="s">
        <v>227</v>
      </c>
      <c r="G119" s="311"/>
      <c r="H119" s="270">
        <f>H120</f>
        <v>1304.508</v>
      </c>
      <c r="I119" s="270">
        <f>I120</f>
        <v>1513.8000000000002</v>
      </c>
      <c r="J119" s="270">
        <f>J120</f>
        <v>1513.8000000000002</v>
      </c>
      <c r="K119" s="270">
        <f>K120</f>
        <v>120</v>
      </c>
      <c r="L119" s="269">
        <f>L120</f>
        <v>230</v>
      </c>
    </row>
    <row r="120" spans="1:12" ht="22.5" x14ac:dyDescent="0.2">
      <c r="A120" s="273"/>
      <c r="B120" s="319" t="s">
        <v>560</v>
      </c>
      <c r="C120" s="341"/>
      <c r="D120" s="311" t="s">
        <v>496</v>
      </c>
      <c r="E120" s="311" t="s">
        <v>540</v>
      </c>
      <c r="F120" s="311" t="s">
        <v>225</v>
      </c>
      <c r="G120" s="311"/>
      <c r="H120" s="270">
        <f>H121+H123</f>
        <v>1304.508</v>
      </c>
      <c r="I120" s="270">
        <f>I121+I123</f>
        <v>1513.8000000000002</v>
      </c>
      <c r="J120" s="270">
        <f>J121+J123</f>
        <v>1513.8000000000002</v>
      </c>
      <c r="K120" s="270">
        <f>K121</f>
        <v>120</v>
      </c>
      <c r="L120" s="269">
        <f>L121</f>
        <v>230</v>
      </c>
    </row>
    <row r="121" spans="1:12" ht="29.25" customHeight="1" x14ac:dyDescent="0.2">
      <c r="A121" s="273"/>
      <c r="B121" s="337" t="s">
        <v>224</v>
      </c>
      <c r="C121" s="340"/>
      <c r="D121" s="311" t="s">
        <v>496</v>
      </c>
      <c r="E121" s="311" t="s">
        <v>540</v>
      </c>
      <c r="F121" s="311" t="s">
        <v>220</v>
      </c>
      <c r="G121" s="311"/>
      <c r="H121" s="270">
        <f>H122</f>
        <v>706</v>
      </c>
      <c r="I121" s="270">
        <f>I122</f>
        <v>365.4</v>
      </c>
      <c r="J121" s="270">
        <f>J122</f>
        <v>365.4</v>
      </c>
      <c r="K121" s="270">
        <f>K122</f>
        <v>120</v>
      </c>
      <c r="L121" s="269">
        <f>L122</f>
        <v>230</v>
      </c>
    </row>
    <row r="122" spans="1:12" ht="22.5" x14ac:dyDescent="0.2">
      <c r="A122" s="273"/>
      <c r="B122" s="284" t="s">
        <v>455</v>
      </c>
      <c r="C122" s="283"/>
      <c r="D122" s="311" t="s">
        <v>496</v>
      </c>
      <c r="E122" s="311" t="s">
        <v>540</v>
      </c>
      <c r="F122" s="311" t="s">
        <v>220</v>
      </c>
      <c r="G122" s="271" t="s">
        <v>1</v>
      </c>
      <c r="H122" s="270">
        <v>706</v>
      </c>
      <c r="I122" s="270">
        <v>365.4</v>
      </c>
      <c r="J122" s="270">
        <v>365.4</v>
      </c>
      <c r="K122" s="270">
        <v>120</v>
      </c>
      <c r="L122" s="269">
        <v>230</v>
      </c>
    </row>
    <row r="123" spans="1:12" ht="38.25" x14ac:dyDescent="0.2">
      <c r="A123" s="273"/>
      <c r="B123" s="818" t="s">
        <v>857</v>
      </c>
      <c r="C123" s="340"/>
      <c r="D123" s="311" t="s">
        <v>496</v>
      </c>
      <c r="E123" s="311" t="s">
        <v>856</v>
      </c>
      <c r="F123" s="311" t="s">
        <v>157</v>
      </c>
      <c r="G123" s="311"/>
      <c r="H123" s="270">
        <v>598.50800000000004</v>
      </c>
      <c r="I123" s="270">
        <f>I124</f>
        <v>1148.4000000000001</v>
      </c>
      <c r="J123" s="270">
        <f>J124</f>
        <v>1148.4000000000001</v>
      </c>
      <c r="K123" s="270">
        <f>K124</f>
        <v>598.50800000000004</v>
      </c>
      <c r="L123" s="269">
        <v>598.50800000000004</v>
      </c>
    </row>
    <row r="124" spans="1:12" ht="38.25" x14ac:dyDescent="0.2">
      <c r="A124" s="273"/>
      <c r="B124" s="347" t="s">
        <v>579</v>
      </c>
      <c r="C124" s="283"/>
      <c r="D124" s="311" t="s">
        <v>496</v>
      </c>
      <c r="E124" s="311" t="s">
        <v>856</v>
      </c>
      <c r="F124" s="311" t="s">
        <v>155</v>
      </c>
      <c r="G124" s="271"/>
      <c r="H124" s="270">
        <v>598.50800000000004</v>
      </c>
      <c r="I124" s="270">
        <v>1148.4000000000001</v>
      </c>
      <c r="J124" s="270">
        <v>1148.4000000000001</v>
      </c>
      <c r="K124" s="270">
        <f>K125</f>
        <v>598.50800000000004</v>
      </c>
      <c r="L124" s="269">
        <v>598.50800000000004</v>
      </c>
    </row>
    <row r="125" spans="1:12" x14ac:dyDescent="0.2">
      <c r="A125" s="273"/>
      <c r="B125" s="319" t="s">
        <v>109</v>
      </c>
      <c r="C125" s="338"/>
      <c r="D125" s="271" t="s">
        <v>496</v>
      </c>
      <c r="E125" s="271" t="s">
        <v>856</v>
      </c>
      <c r="F125" s="271" t="s">
        <v>154</v>
      </c>
      <c r="G125" s="271"/>
      <c r="H125" s="270">
        <v>598.50800000000004</v>
      </c>
      <c r="I125" s="270">
        <f t="shared" ref="I125:J127" si="10">I126</f>
        <v>82.35</v>
      </c>
      <c r="J125" s="270">
        <f t="shared" si="10"/>
        <v>60</v>
      </c>
      <c r="K125" s="270">
        <f>K126</f>
        <v>598.50800000000004</v>
      </c>
      <c r="L125" s="269">
        <v>598.50800000000004</v>
      </c>
    </row>
    <row r="126" spans="1:12" ht="33.75" x14ac:dyDescent="0.2">
      <c r="A126" s="273"/>
      <c r="B126" s="319" t="s">
        <v>858</v>
      </c>
      <c r="C126" s="338"/>
      <c r="D126" s="271" t="s">
        <v>496</v>
      </c>
      <c r="E126" s="271" t="s">
        <v>856</v>
      </c>
      <c r="F126" s="271" t="s">
        <v>127</v>
      </c>
      <c r="G126" s="271"/>
      <c r="H126" s="270">
        <v>598.50800000000004</v>
      </c>
      <c r="I126" s="270">
        <f t="shared" si="10"/>
        <v>82.35</v>
      </c>
      <c r="J126" s="270">
        <f t="shared" si="10"/>
        <v>60</v>
      </c>
      <c r="K126" s="270">
        <f>K127+K128</f>
        <v>598.50800000000004</v>
      </c>
      <c r="L126" s="269">
        <v>0</v>
      </c>
    </row>
    <row r="127" spans="1:12" x14ac:dyDescent="0.2">
      <c r="A127" s="281"/>
      <c r="B127" s="285" t="s">
        <v>572</v>
      </c>
      <c r="C127" s="312"/>
      <c r="D127" s="311" t="s">
        <v>496</v>
      </c>
      <c r="E127" s="311" t="s">
        <v>856</v>
      </c>
      <c r="F127" s="311" t="s">
        <v>127</v>
      </c>
      <c r="G127" s="311" t="s">
        <v>5</v>
      </c>
      <c r="H127" s="270">
        <v>561.30799999999999</v>
      </c>
      <c r="I127" s="270">
        <f t="shared" si="10"/>
        <v>82.35</v>
      </c>
      <c r="J127" s="270">
        <f t="shared" si="10"/>
        <v>60</v>
      </c>
      <c r="K127" s="270">
        <v>561.30799999999999</v>
      </c>
      <c r="L127" s="269">
        <v>561.30799999999999</v>
      </c>
    </row>
    <row r="128" spans="1:12" ht="22.5" x14ac:dyDescent="0.2">
      <c r="A128" s="273"/>
      <c r="B128" s="284" t="s">
        <v>455</v>
      </c>
      <c r="C128" s="283"/>
      <c r="D128" s="311" t="s">
        <v>496</v>
      </c>
      <c r="E128" s="311" t="s">
        <v>856</v>
      </c>
      <c r="F128" s="311" t="s">
        <v>127</v>
      </c>
      <c r="G128" s="271" t="s">
        <v>1</v>
      </c>
      <c r="H128" s="270">
        <v>37.200000000000003</v>
      </c>
      <c r="I128" s="270">
        <v>82.35</v>
      </c>
      <c r="J128" s="270">
        <v>60</v>
      </c>
      <c r="K128" s="270">
        <v>37.200000000000003</v>
      </c>
      <c r="L128" s="269">
        <v>37.200000000000003</v>
      </c>
    </row>
    <row r="129" spans="1:12" x14ac:dyDescent="0.2">
      <c r="A129" s="273"/>
      <c r="B129" s="326" t="s">
        <v>397</v>
      </c>
      <c r="C129" s="333"/>
      <c r="D129" s="316" t="s">
        <v>453</v>
      </c>
      <c r="E129" s="316" t="s">
        <v>460</v>
      </c>
      <c r="F129" s="316"/>
      <c r="G129" s="316"/>
      <c r="H129" s="325">
        <f>H130+H163</f>
        <v>8371.94</v>
      </c>
      <c r="I129" s="325">
        <f>I130+I163</f>
        <v>26103</v>
      </c>
      <c r="J129" s="325">
        <f>J130+J163</f>
        <v>25237</v>
      </c>
      <c r="K129" s="325">
        <f>K130+K163</f>
        <v>21158.728000000003</v>
      </c>
      <c r="L129" s="324">
        <f>L130+L163</f>
        <v>24662.144999999997</v>
      </c>
    </row>
    <row r="130" spans="1:12" x14ac:dyDescent="0.2">
      <c r="A130" s="318"/>
      <c r="B130" s="326" t="s">
        <v>60</v>
      </c>
      <c r="C130" s="316"/>
      <c r="D130" s="316" t="s">
        <v>453</v>
      </c>
      <c r="E130" s="316" t="s">
        <v>540</v>
      </c>
      <c r="F130" s="316"/>
      <c r="G130" s="316"/>
      <c r="H130" s="325">
        <f>H131</f>
        <v>6230</v>
      </c>
      <c r="I130" s="325">
        <f>I131+I146+I158</f>
        <v>23603</v>
      </c>
      <c r="J130" s="325">
        <f>J131+J146+J158</f>
        <v>23923</v>
      </c>
      <c r="K130" s="325">
        <f>K131</f>
        <v>5980</v>
      </c>
      <c r="L130" s="324">
        <f>L131</f>
        <v>3170</v>
      </c>
    </row>
    <row r="131" spans="1:12" ht="33.75" x14ac:dyDescent="0.2">
      <c r="A131" s="273"/>
      <c r="B131" s="275" t="s">
        <v>219</v>
      </c>
      <c r="C131" s="271"/>
      <c r="D131" s="271" t="s">
        <v>453</v>
      </c>
      <c r="E131" s="271" t="s">
        <v>540</v>
      </c>
      <c r="F131" s="271" t="s">
        <v>218</v>
      </c>
      <c r="G131" s="271"/>
      <c r="H131" s="270">
        <f>H132+H140</f>
        <v>6230</v>
      </c>
      <c r="I131" s="270">
        <f t="shared" ref="I131:J133" si="11">I132</f>
        <v>653</v>
      </c>
      <c r="J131" s="270">
        <f t="shared" si="11"/>
        <v>653</v>
      </c>
      <c r="K131" s="270">
        <f>K140</f>
        <v>5980</v>
      </c>
      <c r="L131" s="269">
        <f>L140</f>
        <v>3170</v>
      </c>
    </row>
    <row r="132" spans="1:12" ht="22.5" hidden="1" x14ac:dyDescent="0.2">
      <c r="A132" s="273"/>
      <c r="B132" s="275" t="s">
        <v>217</v>
      </c>
      <c r="C132" s="311"/>
      <c r="D132" s="311" t="s">
        <v>453</v>
      </c>
      <c r="E132" s="311" t="s">
        <v>540</v>
      </c>
      <c r="F132" s="271" t="s">
        <v>216</v>
      </c>
      <c r="G132" s="311"/>
      <c r="H132" s="270">
        <f>H133</f>
        <v>3125.5</v>
      </c>
      <c r="I132" s="270">
        <f t="shared" si="11"/>
        <v>653</v>
      </c>
      <c r="J132" s="270">
        <f t="shared" si="11"/>
        <v>653</v>
      </c>
      <c r="K132" s="270">
        <v>37.200000000000003</v>
      </c>
      <c r="L132" s="269">
        <v>37.200000000000003</v>
      </c>
    </row>
    <row r="133" spans="1:12" ht="45" hidden="1" x14ac:dyDescent="0.2">
      <c r="A133" s="273"/>
      <c r="B133" s="274" t="s">
        <v>215</v>
      </c>
      <c r="C133" s="311"/>
      <c r="D133" s="311" t="s">
        <v>453</v>
      </c>
      <c r="E133" s="311" t="s">
        <v>540</v>
      </c>
      <c r="F133" s="311" t="s">
        <v>214</v>
      </c>
      <c r="G133" s="311"/>
      <c r="H133" s="270">
        <f>H134+H136+H139</f>
        <v>3125.5</v>
      </c>
      <c r="I133" s="270">
        <f t="shared" si="11"/>
        <v>653</v>
      </c>
      <c r="J133" s="270">
        <f t="shared" si="11"/>
        <v>653</v>
      </c>
      <c r="K133" s="270">
        <f>K134+K136+K139</f>
        <v>0</v>
      </c>
      <c r="L133" s="269">
        <f>L134+L136+L139</f>
        <v>0</v>
      </c>
    </row>
    <row r="134" spans="1:12" hidden="1" x14ac:dyDescent="0.2">
      <c r="A134" s="273"/>
      <c r="B134" s="337" t="s">
        <v>201</v>
      </c>
      <c r="C134" s="311"/>
      <c r="D134" s="311" t="s">
        <v>453</v>
      </c>
      <c r="E134" s="311" t="s">
        <v>540</v>
      </c>
      <c r="F134" s="311" t="s">
        <v>213</v>
      </c>
      <c r="G134" s="271"/>
      <c r="H134" s="270">
        <f>H135</f>
        <v>2530</v>
      </c>
      <c r="I134" s="270">
        <v>653</v>
      </c>
      <c r="J134" s="270">
        <v>653</v>
      </c>
      <c r="K134" s="270">
        <f>K135</f>
        <v>0</v>
      </c>
      <c r="L134" s="269">
        <f>L135</f>
        <v>0</v>
      </c>
    </row>
    <row r="135" spans="1:12" ht="22.5" hidden="1" x14ac:dyDescent="0.2">
      <c r="A135" s="273"/>
      <c r="B135" s="284" t="s">
        <v>455</v>
      </c>
      <c r="C135" s="311"/>
      <c r="D135" s="311" t="s">
        <v>453</v>
      </c>
      <c r="E135" s="311" t="s">
        <v>540</v>
      </c>
      <c r="F135" s="311" t="s">
        <v>213</v>
      </c>
      <c r="G135" s="271" t="s">
        <v>1</v>
      </c>
      <c r="H135" s="270">
        <v>2530</v>
      </c>
      <c r="I135" s="270"/>
      <c r="J135" s="270"/>
      <c r="K135" s="270"/>
      <c r="L135" s="269"/>
    </row>
    <row r="136" spans="1:12" ht="22.5" hidden="1" x14ac:dyDescent="0.2">
      <c r="A136" s="273"/>
      <c r="B136" s="274" t="s">
        <v>212</v>
      </c>
      <c r="C136" s="311"/>
      <c r="D136" s="311" t="s">
        <v>453</v>
      </c>
      <c r="E136" s="311" t="s">
        <v>540</v>
      </c>
      <c r="F136" s="311" t="s">
        <v>209</v>
      </c>
      <c r="G136" s="271"/>
      <c r="H136" s="270">
        <f>H137</f>
        <v>100</v>
      </c>
      <c r="I136" s="270"/>
      <c r="J136" s="270"/>
      <c r="K136" s="270">
        <f>K137</f>
        <v>0</v>
      </c>
      <c r="L136" s="269">
        <f>L137</f>
        <v>0</v>
      </c>
    </row>
    <row r="137" spans="1:12" ht="22.5" hidden="1" x14ac:dyDescent="0.2">
      <c r="A137" s="273"/>
      <c r="B137" s="284" t="s">
        <v>455</v>
      </c>
      <c r="C137" s="311"/>
      <c r="D137" s="311" t="s">
        <v>453</v>
      </c>
      <c r="E137" s="311" t="s">
        <v>540</v>
      </c>
      <c r="F137" s="311" t="s">
        <v>209</v>
      </c>
      <c r="G137" s="271" t="s">
        <v>1</v>
      </c>
      <c r="H137" s="270">
        <v>100</v>
      </c>
      <c r="I137" s="270"/>
      <c r="J137" s="270"/>
      <c r="K137" s="270"/>
      <c r="L137" s="269"/>
    </row>
    <row r="138" spans="1:12" ht="25.5" hidden="1" x14ac:dyDescent="0.2">
      <c r="A138" s="273"/>
      <c r="B138" s="336" t="s">
        <v>206</v>
      </c>
      <c r="C138" s="311"/>
      <c r="D138" s="311" t="s">
        <v>453</v>
      </c>
      <c r="E138" s="311" t="s">
        <v>540</v>
      </c>
      <c r="F138" s="311" t="s">
        <v>205</v>
      </c>
      <c r="G138" s="271"/>
      <c r="H138" s="270">
        <f>H139</f>
        <v>495.5</v>
      </c>
      <c r="I138" s="270"/>
      <c r="J138" s="270"/>
      <c r="K138" s="270">
        <f>K139</f>
        <v>0</v>
      </c>
      <c r="L138" s="269">
        <f>L139</f>
        <v>0</v>
      </c>
    </row>
    <row r="139" spans="1:12" ht="22.5" hidden="1" x14ac:dyDescent="0.2">
      <c r="A139" s="273"/>
      <c r="B139" s="284" t="s">
        <v>455</v>
      </c>
      <c r="C139" s="311"/>
      <c r="D139" s="311" t="s">
        <v>453</v>
      </c>
      <c r="E139" s="311" t="s">
        <v>540</v>
      </c>
      <c r="F139" s="311" t="s">
        <v>205</v>
      </c>
      <c r="G139" s="271" t="s">
        <v>1</v>
      </c>
      <c r="H139" s="270">
        <v>495.5</v>
      </c>
      <c r="I139" s="270"/>
      <c r="J139" s="270"/>
      <c r="K139" s="270"/>
      <c r="L139" s="269"/>
    </row>
    <row r="140" spans="1:12" ht="33.75" x14ac:dyDescent="0.2">
      <c r="A140" s="273"/>
      <c r="B140" s="275" t="s">
        <v>861</v>
      </c>
      <c r="C140" s="311"/>
      <c r="D140" s="311" t="s">
        <v>453</v>
      </c>
      <c r="E140" s="311" t="s">
        <v>540</v>
      </c>
      <c r="F140" s="271" t="s">
        <v>204</v>
      </c>
      <c r="G140" s="271"/>
      <c r="H140" s="270">
        <f>H141</f>
        <v>3104.5</v>
      </c>
      <c r="I140" s="270"/>
      <c r="J140" s="270"/>
      <c r="K140" s="270">
        <f>K141</f>
        <v>5980</v>
      </c>
      <c r="L140" s="269">
        <f>L141</f>
        <v>3170</v>
      </c>
    </row>
    <row r="141" spans="1:12" ht="22.5" x14ac:dyDescent="0.2">
      <c r="A141" s="273"/>
      <c r="B141" s="274" t="s">
        <v>203</v>
      </c>
      <c r="C141" s="311"/>
      <c r="D141" s="311" t="s">
        <v>453</v>
      </c>
      <c r="E141" s="311" t="s">
        <v>540</v>
      </c>
      <c r="F141" s="311" t="s">
        <v>202</v>
      </c>
      <c r="G141" s="271"/>
      <c r="H141" s="270">
        <f>H142+H144</f>
        <v>3104.5</v>
      </c>
      <c r="I141" s="270"/>
      <c r="J141" s="270"/>
      <c r="K141" s="270">
        <f>K142+K144</f>
        <v>5980</v>
      </c>
      <c r="L141" s="269">
        <f>L142+L144</f>
        <v>3170</v>
      </c>
    </row>
    <row r="142" spans="1:12" x14ac:dyDescent="0.2">
      <c r="A142" s="273"/>
      <c r="B142" s="274" t="s">
        <v>559</v>
      </c>
      <c r="C142" s="311"/>
      <c r="D142" s="311" t="s">
        <v>453</v>
      </c>
      <c r="E142" s="311" t="s">
        <v>540</v>
      </c>
      <c r="F142" s="311" t="s">
        <v>200</v>
      </c>
      <c r="G142" s="271"/>
      <c r="H142" s="270">
        <f>H143</f>
        <v>2704.5</v>
      </c>
      <c r="I142" s="270"/>
      <c r="J142" s="270"/>
      <c r="K142" s="270">
        <f>K143</f>
        <v>5380</v>
      </c>
      <c r="L142" s="269">
        <f>L143</f>
        <v>1970</v>
      </c>
    </row>
    <row r="143" spans="1:12" ht="22.5" x14ac:dyDescent="0.2">
      <c r="A143" s="273"/>
      <c r="B143" s="284" t="s">
        <v>455</v>
      </c>
      <c r="C143" s="311"/>
      <c r="D143" s="311" t="s">
        <v>453</v>
      </c>
      <c r="E143" s="311" t="s">
        <v>540</v>
      </c>
      <c r="F143" s="311" t="s">
        <v>200</v>
      </c>
      <c r="G143" s="271" t="s">
        <v>1</v>
      </c>
      <c r="H143" s="270">
        <v>2704.5</v>
      </c>
      <c r="I143" s="270"/>
      <c r="J143" s="270"/>
      <c r="K143" s="270">
        <v>5380</v>
      </c>
      <c r="L143" s="269">
        <v>1970</v>
      </c>
    </row>
    <row r="144" spans="1:12" ht="22.5" x14ac:dyDescent="0.2">
      <c r="A144" s="273"/>
      <c r="B144" s="274" t="s">
        <v>199</v>
      </c>
      <c r="C144" s="311"/>
      <c r="D144" s="311" t="s">
        <v>453</v>
      </c>
      <c r="E144" s="311" t="s">
        <v>540</v>
      </c>
      <c r="F144" s="311" t="s">
        <v>198</v>
      </c>
      <c r="G144" s="271"/>
      <c r="H144" s="270">
        <f>H145</f>
        <v>400</v>
      </c>
      <c r="I144" s="270"/>
      <c r="J144" s="270"/>
      <c r="K144" s="270">
        <f>K145</f>
        <v>600</v>
      </c>
      <c r="L144" s="269">
        <f>L145</f>
        <v>1200</v>
      </c>
    </row>
    <row r="145" spans="1:12" ht="22.5" x14ac:dyDescent="0.2">
      <c r="A145" s="273"/>
      <c r="B145" s="284" t="s">
        <v>455</v>
      </c>
      <c r="C145" s="311"/>
      <c r="D145" s="311" t="s">
        <v>453</v>
      </c>
      <c r="E145" s="311" t="s">
        <v>540</v>
      </c>
      <c r="F145" s="311" t="s">
        <v>198</v>
      </c>
      <c r="G145" s="271" t="s">
        <v>1</v>
      </c>
      <c r="H145" s="270">
        <v>400</v>
      </c>
      <c r="I145" s="270"/>
      <c r="J145" s="270"/>
      <c r="K145" s="270">
        <v>600</v>
      </c>
      <c r="L145" s="269">
        <v>1200</v>
      </c>
    </row>
    <row r="146" spans="1:12" ht="45" hidden="1" x14ac:dyDescent="0.2">
      <c r="A146" s="281"/>
      <c r="B146" s="335" t="s">
        <v>558</v>
      </c>
      <c r="C146" s="278"/>
      <c r="D146" s="278" t="s">
        <v>453</v>
      </c>
      <c r="E146" s="278" t="s">
        <v>540</v>
      </c>
      <c r="F146" s="278" t="s">
        <v>557</v>
      </c>
      <c r="G146" s="278"/>
      <c r="H146" s="277">
        <f>H147</f>
        <v>0</v>
      </c>
      <c r="I146" s="277">
        <f>I147</f>
        <v>22950</v>
      </c>
      <c r="J146" s="277">
        <f>J147</f>
        <v>23270</v>
      </c>
      <c r="K146" s="277">
        <f>K147</f>
        <v>0</v>
      </c>
      <c r="L146" s="276">
        <f>L147</f>
        <v>0</v>
      </c>
    </row>
    <row r="147" spans="1:12" ht="22.5" hidden="1" x14ac:dyDescent="0.2">
      <c r="A147" s="273"/>
      <c r="B147" s="319" t="s">
        <v>556</v>
      </c>
      <c r="C147" s="311"/>
      <c r="D147" s="311" t="s">
        <v>453</v>
      </c>
      <c r="E147" s="311" t="s">
        <v>540</v>
      </c>
      <c r="F147" s="311" t="s">
        <v>555</v>
      </c>
      <c r="G147" s="311"/>
      <c r="H147" s="270">
        <f>H148+H151</f>
        <v>0</v>
      </c>
      <c r="I147" s="270">
        <f>I148+I151</f>
        <v>22950</v>
      </c>
      <c r="J147" s="270">
        <f>J148+J151</f>
        <v>23270</v>
      </c>
      <c r="K147" s="270">
        <f>K148+K151</f>
        <v>0</v>
      </c>
      <c r="L147" s="269">
        <f>L148+L151</f>
        <v>0</v>
      </c>
    </row>
    <row r="148" spans="1:12" ht="33.75" hidden="1" x14ac:dyDescent="0.2">
      <c r="A148" s="273"/>
      <c r="B148" s="319" t="s">
        <v>554</v>
      </c>
      <c r="C148" s="311"/>
      <c r="D148" s="311" t="s">
        <v>453</v>
      </c>
      <c r="E148" s="311" t="s">
        <v>540</v>
      </c>
      <c r="F148" s="311" t="s">
        <v>553</v>
      </c>
      <c r="G148" s="311"/>
      <c r="H148" s="270">
        <f t="shared" ref="H148:L149" si="12">H149</f>
        <v>0</v>
      </c>
      <c r="I148" s="270">
        <f t="shared" si="12"/>
        <v>0</v>
      </c>
      <c r="J148" s="270">
        <f t="shared" si="12"/>
        <v>0</v>
      </c>
      <c r="K148" s="270">
        <f t="shared" si="12"/>
        <v>0</v>
      </c>
      <c r="L148" s="269">
        <f t="shared" si="12"/>
        <v>0</v>
      </c>
    </row>
    <row r="149" spans="1:12" ht="33.75" hidden="1" x14ac:dyDescent="0.2">
      <c r="A149" s="273"/>
      <c r="B149" s="285" t="s">
        <v>552</v>
      </c>
      <c r="C149" s="311"/>
      <c r="D149" s="311" t="s">
        <v>453</v>
      </c>
      <c r="E149" s="311" t="s">
        <v>540</v>
      </c>
      <c r="F149" s="311" t="s">
        <v>551</v>
      </c>
      <c r="G149" s="311"/>
      <c r="H149" s="270">
        <f t="shared" si="12"/>
        <v>0</v>
      </c>
      <c r="I149" s="270">
        <f t="shared" si="12"/>
        <v>0</v>
      </c>
      <c r="J149" s="270">
        <f t="shared" si="12"/>
        <v>0</v>
      </c>
      <c r="K149" s="270">
        <f t="shared" si="12"/>
        <v>0</v>
      </c>
      <c r="L149" s="269">
        <f t="shared" si="12"/>
        <v>0</v>
      </c>
    </row>
    <row r="150" spans="1:12" hidden="1" x14ac:dyDescent="0.2">
      <c r="A150" s="273"/>
      <c r="B150" s="284" t="s">
        <v>482</v>
      </c>
      <c r="C150" s="311"/>
      <c r="D150" s="311" t="s">
        <v>453</v>
      </c>
      <c r="E150" s="311" t="s">
        <v>540</v>
      </c>
      <c r="F150" s="311" t="s">
        <v>551</v>
      </c>
      <c r="G150" s="271" t="s">
        <v>26</v>
      </c>
      <c r="H150" s="270">
        <v>0</v>
      </c>
      <c r="I150" s="270">
        <v>0</v>
      </c>
      <c r="J150" s="270">
        <v>0</v>
      </c>
      <c r="K150" s="270">
        <v>0</v>
      </c>
      <c r="L150" s="269">
        <v>0</v>
      </c>
    </row>
    <row r="151" spans="1:12" ht="45" hidden="1" x14ac:dyDescent="0.2">
      <c r="A151" s="273"/>
      <c r="B151" s="319" t="s">
        <v>550</v>
      </c>
      <c r="C151" s="311"/>
      <c r="D151" s="311" t="s">
        <v>549</v>
      </c>
      <c r="E151" s="311" t="s">
        <v>540</v>
      </c>
      <c r="F151" s="311" t="s">
        <v>548</v>
      </c>
      <c r="G151" s="311"/>
      <c r="H151" s="270">
        <f>H152+H154+H156</f>
        <v>0</v>
      </c>
      <c r="I151" s="270">
        <f>I152+I154+I156</f>
        <v>22950</v>
      </c>
      <c r="J151" s="270">
        <f>J152+J154+J156</f>
        <v>23270</v>
      </c>
      <c r="K151" s="270">
        <f>K152+K154+K156</f>
        <v>0</v>
      </c>
      <c r="L151" s="269">
        <f>L152+L154+L156</f>
        <v>0</v>
      </c>
    </row>
    <row r="152" spans="1:12" ht="33.75" hidden="1" x14ac:dyDescent="0.2">
      <c r="A152" s="273"/>
      <c r="B152" s="285" t="s">
        <v>547</v>
      </c>
      <c r="C152" s="311"/>
      <c r="D152" s="311" t="s">
        <v>453</v>
      </c>
      <c r="E152" s="311" t="s">
        <v>540</v>
      </c>
      <c r="F152" s="311" t="s">
        <v>546</v>
      </c>
      <c r="G152" s="311"/>
      <c r="H152" s="270">
        <f>H153</f>
        <v>0</v>
      </c>
      <c r="I152" s="270">
        <f>I153</f>
        <v>2750</v>
      </c>
      <c r="J152" s="270">
        <f>J153</f>
        <v>3070</v>
      </c>
      <c r="K152" s="270">
        <f>K153</f>
        <v>0</v>
      </c>
      <c r="L152" s="269">
        <f>L153</f>
        <v>0</v>
      </c>
    </row>
    <row r="153" spans="1:12" ht="22.5" hidden="1" x14ac:dyDescent="0.2">
      <c r="A153" s="273"/>
      <c r="B153" s="284" t="s">
        <v>455</v>
      </c>
      <c r="C153" s="311"/>
      <c r="D153" s="311" t="s">
        <v>453</v>
      </c>
      <c r="E153" s="311" t="s">
        <v>540</v>
      </c>
      <c r="F153" s="311" t="s">
        <v>546</v>
      </c>
      <c r="G153" s="271" t="s">
        <v>1</v>
      </c>
      <c r="H153" s="270"/>
      <c r="I153" s="270">
        <v>2750</v>
      </c>
      <c r="J153" s="270">
        <v>3070</v>
      </c>
      <c r="K153" s="270"/>
      <c r="L153" s="269"/>
    </row>
    <row r="154" spans="1:12" ht="33.75" hidden="1" x14ac:dyDescent="0.2">
      <c r="A154" s="318"/>
      <c r="B154" s="285" t="s">
        <v>545</v>
      </c>
      <c r="C154" s="311"/>
      <c r="D154" s="311" t="s">
        <v>453</v>
      </c>
      <c r="E154" s="311" t="s">
        <v>540</v>
      </c>
      <c r="F154" s="311" t="s">
        <v>544</v>
      </c>
      <c r="G154" s="311"/>
      <c r="H154" s="270">
        <f>H155</f>
        <v>0</v>
      </c>
      <c r="I154" s="270">
        <f>I155</f>
        <v>9100</v>
      </c>
      <c r="J154" s="270">
        <f>J155</f>
        <v>9100</v>
      </c>
      <c r="K154" s="270">
        <f>K155</f>
        <v>0</v>
      </c>
      <c r="L154" s="269">
        <f>L155</f>
        <v>0</v>
      </c>
    </row>
    <row r="155" spans="1:12" ht="22.5" hidden="1" x14ac:dyDescent="0.2">
      <c r="A155" s="318"/>
      <c r="B155" s="284" t="s">
        <v>455</v>
      </c>
      <c r="C155" s="311"/>
      <c r="D155" s="311" t="s">
        <v>453</v>
      </c>
      <c r="E155" s="311" t="s">
        <v>540</v>
      </c>
      <c r="F155" s="311" t="s">
        <v>544</v>
      </c>
      <c r="G155" s="271" t="s">
        <v>1</v>
      </c>
      <c r="H155" s="270"/>
      <c r="I155" s="270">
        <v>9100</v>
      </c>
      <c r="J155" s="270">
        <v>9100</v>
      </c>
      <c r="K155" s="270"/>
      <c r="L155" s="269"/>
    </row>
    <row r="156" spans="1:12" ht="45" hidden="1" x14ac:dyDescent="0.2">
      <c r="A156" s="318"/>
      <c r="B156" s="285" t="s">
        <v>543</v>
      </c>
      <c r="C156" s="311"/>
      <c r="D156" s="311" t="s">
        <v>453</v>
      </c>
      <c r="E156" s="311" t="s">
        <v>540</v>
      </c>
      <c r="F156" s="311" t="s">
        <v>542</v>
      </c>
      <c r="G156" s="311"/>
      <c r="H156" s="270">
        <f>H157</f>
        <v>0</v>
      </c>
      <c r="I156" s="270">
        <f>I157</f>
        <v>11100</v>
      </c>
      <c r="J156" s="270">
        <f>J157</f>
        <v>11100</v>
      </c>
      <c r="K156" s="270">
        <f>K157</f>
        <v>0</v>
      </c>
      <c r="L156" s="269">
        <f>L157</f>
        <v>0</v>
      </c>
    </row>
    <row r="157" spans="1:12" ht="22.5" hidden="1" x14ac:dyDescent="0.2">
      <c r="A157" s="318"/>
      <c r="B157" s="284" t="s">
        <v>455</v>
      </c>
      <c r="C157" s="311"/>
      <c r="D157" s="311" t="s">
        <v>453</v>
      </c>
      <c r="E157" s="311" t="s">
        <v>540</v>
      </c>
      <c r="F157" s="311" t="s">
        <v>542</v>
      </c>
      <c r="G157" s="271" t="s">
        <v>1</v>
      </c>
      <c r="H157" s="270"/>
      <c r="I157" s="270">
        <v>11100</v>
      </c>
      <c r="J157" s="270">
        <v>11100</v>
      </c>
      <c r="K157" s="270"/>
      <c r="L157" s="269"/>
    </row>
    <row r="158" spans="1:12" ht="33.75" hidden="1" x14ac:dyDescent="0.2">
      <c r="A158" s="332"/>
      <c r="B158" s="282" t="s">
        <v>500</v>
      </c>
      <c r="C158" s="279"/>
      <c r="D158" s="278" t="s">
        <v>453</v>
      </c>
      <c r="E158" s="278" t="s">
        <v>540</v>
      </c>
      <c r="F158" s="278" t="s">
        <v>89</v>
      </c>
      <c r="G158" s="278"/>
      <c r="H158" s="277">
        <f t="shared" ref="H158:L161" si="13">H159</f>
        <v>0</v>
      </c>
      <c r="I158" s="277">
        <f t="shared" si="13"/>
        <v>0</v>
      </c>
      <c r="J158" s="277">
        <f t="shared" si="13"/>
        <v>0</v>
      </c>
      <c r="K158" s="277">
        <f t="shared" si="13"/>
        <v>0</v>
      </c>
      <c r="L158" s="276">
        <f t="shared" si="13"/>
        <v>0</v>
      </c>
    </row>
    <row r="159" spans="1:12" hidden="1" x14ac:dyDescent="0.2">
      <c r="A159" s="281"/>
      <c r="B159" s="282" t="s">
        <v>109</v>
      </c>
      <c r="C159" s="279"/>
      <c r="D159" s="278" t="s">
        <v>453</v>
      </c>
      <c r="E159" s="278" t="s">
        <v>540</v>
      </c>
      <c r="F159" s="278" t="s">
        <v>84</v>
      </c>
      <c r="G159" s="278"/>
      <c r="H159" s="277">
        <f t="shared" si="13"/>
        <v>0</v>
      </c>
      <c r="I159" s="277">
        <f t="shared" si="13"/>
        <v>0</v>
      </c>
      <c r="J159" s="277">
        <f t="shared" si="13"/>
        <v>0</v>
      </c>
      <c r="K159" s="277">
        <f t="shared" si="13"/>
        <v>0</v>
      </c>
      <c r="L159" s="276">
        <f t="shared" si="13"/>
        <v>0</v>
      </c>
    </row>
    <row r="160" spans="1:12" hidden="1" x14ac:dyDescent="0.2">
      <c r="A160" s="281"/>
      <c r="B160" s="282" t="s">
        <v>109</v>
      </c>
      <c r="C160" s="279"/>
      <c r="D160" s="278" t="s">
        <v>453</v>
      </c>
      <c r="E160" s="278" t="s">
        <v>540</v>
      </c>
      <c r="F160" s="278" t="s">
        <v>82</v>
      </c>
      <c r="G160" s="278"/>
      <c r="H160" s="277">
        <f t="shared" si="13"/>
        <v>0</v>
      </c>
      <c r="I160" s="277">
        <f t="shared" si="13"/>
        <v>0</v>
      </c>
      <c r="J160" s="277">
        <f t="shared" si="13"/>
        <v>0</v>
      </c>
      <c r="K160" s="277">
        <f t="shared" si="13"/>
        <v>0</v>
      </c>
      <c r="L160" s="276">
        <f t="shared" si="13"/>
        <v>0</v>
      </c>
    </row>
    <row r="161" spans="1:15" ht="45" hidden="1" x14ac:dyDescent="0.2">
      <c r="A161" s="318"/>
      <c r="B161" s="285" t="s">
        <v>541</v>
      </c>
      <c r="C161" s="271"/>
      <c r="D161" s="271" t="s">
        <v>453</v>
      </c>
      <c r="E161" s="271" t="s">
        <v>540</v>
      </c>
      <c r="F161" s="271" t="s">
        <v>539</v>
      </c>
      <c r="G161" s="271"/>
      <c r="H161" s="270">
        <f t="shared" si="13"/>
        <v>0</v>
      </c>
      <c r="I161" s="270">
        <f t="shared" si="13"/>
        <v>0</v>
      </c>
      <c r="J161" s="270">
        <f t="shared" si="13"/>
        <v>0</v>
      </c>
      <c r="K161" s="270">
        <f t="shared" si="13"/>
        <v>0</v>
      </c>
      <c r="L161" s="269">
        <f t="shared" si="13"/>
        <v>0</v>
      </c>
    </row>
    <row r="162" spans="1:15" ht="22.5" hidden="1" x14ac:dyDescent="0.2">
      <c r="A162" s="318"/>
      <c r="B162" s="284" t="s">
        <v>455</v>
      </c>
      <c r="C162" s="311"/>
      <c r="D162" s="311" t="s">
        <v>453</v>
      </c>
      <c r="E162" s="311" t="s">
        <v>540</v>
      </c>
      <c r="F162" s="311" t="s">
        <v>539</v>
      </c>
      <c r="G162" s="271" t="s">
        <v>1</v>
      </c>
      <c r="H162" s="270"/>
      <c r="I162" s="270">
        <v>0</v>
      </c>
      <c r="J162" s="270">
        <v>0</v>
      </c>
      <c r="K162" s="270"/>
      <c r="L162" s="269"/>
    </row>
    <row r="163" spans="1:15" x14ac:dyDescent="0.2">
      <c r="A163" s="318"/>
      <c r="B163" s="326" t="s">
        <v>51</v>
      </c>
      <c r="C163" s="316"/>
      <c r="D163" s="316" t="s">
        <v>453</v>
      </c>
      <c r="E163" s="316" t="s">
        <v>535</v>
      </c>
      <c r="F163" s="316"/>
      <c r="G163" s="316"/>
      <c r="H163" s="325">
        <f>H164+H168</f>
        <v>2141.94</v>
      </c>
      <c r="I163" s="325">
        <f>I164+I168</f>
        <v>2500</v>
      </c>
      <c r="J163" s="325">
        <f>J164+J168</f>
        <v>1314</v>
      </c>
      <c r="K163" s="325">
        <f>K164+K168</f>
        <v>15178.728000000001</v>
      </c>
      <c r="L163" s="324">
        <f>L164+L168</f>
        <v>21492.144999999997</v>
      </c>
    </row>
    <row r="164" spans="1:15" ht="33.75" x14ac:dyDescent="0.2">
      <c r="A164" s="273"/>
      <c r="B164" s="275" t="s">
        <v>293</v>
      </c>
      <c r="C164" s="271"/>
      <c r="D164" s="271" t="s">
        <v>453</v>
      </c>
      <c r="E164" s="271" t="s">
        <v>535</v>
      </c>
      <c r="F164" s="271" t="s">
        <v>292</v>
      </c>
      <c r="G164" s="271"/>
      <c r="H164" s="270">
        <f t="shared" ref="H164:L166" si="14">H165</f>
        <v>310</v>
      </c>
      <c r="I164" s="270">
        <f t="shared" si="14"/>
        <v>84</v>
      </c>
      <c r="J164" s="270">
        <f t="shared" si="14"/>
        <v>84</v>
      </c>
      <c r="K164" s="270">
        <f t="shared" si="14"/>
        <v>320</v>
      </c>
      <c r="L164" s="269">
        <f t="shared" si="14"/>
        <v>320</v>
      </c>
    </row>
    <row r="165" spans="1:15" ht="33.75" x14ac:dyDescent="0.2">
      <c r="A165" s="281"/>
      <c r="B165" s="274" t="s">
        <v>289</v>
      </c>
      <c r="C165" s="278"/>
      <c r="D165" s="278" t="s">
        <v>453</v>
      </c>
      <c r="E165" s="278" t="s">
        <v>535</v>
      </c>
      <c r="F165" s="278" t="s">
        <v>286</v>
      </c>
      <c r="G165" s="278"/>
      <c r="H165" s="277">
        <f t="shared" si="14"/>
        <v>310</v>
      </c>
      <c r="I165" s="277">
        <f t="shared" si="14"/>
        <v>84</v>
      </c>
      <c r="J165" s="277">
        <f t="shared" si="14"/>
        <v>84</v>
      </c>
      <c r="K165" s="277">
        <f t="shared" si="14"/>
        <v>320</v>
      </c>
      <c r="L165" s="276">
        <f t="shared" si="14"/>
        <v>320</v>
      </c>
    </row>
    <row r="166" spans="1:15" ht="22.5" x14ac:dyDescent="0.2">
      <c r="A166" s="273"/>
      <c r="B166" s="334" t="s">
        <v>287</v>
      </c>
      <c r="C166" s="311"/>
      <c r="D166" s="311" t="s">
        <v>453</v>
      </c>
      <c r="E166" s="311" t="s">
        <v>535</v>
      </c>
      <c r="F166" s="311" t="s">
        <v>275</v>
      </c>
      <c r="G166" s="311"/>
      <c r="H166" s="270">
        <f t="shared" si="14"/>
        <v>310</v>
      </c>
      <c r="I166" s="270">
        <f t="shared" si="14"/>
        <v>84</v>
      </c>
      <c r="J166" s="270">
        <f t="shared" si="14"/>
        <v>84</v>
      </c>
      <c r="K166" s="270">
        <f t="shared" si="14"/>
        <v>320</v>
      </c>
      <c r="L166" s="269">
        <f t="shared" si="14"/>
        <v>320</v>
      </c>
    </row>
    <row r="167" spans="1:15" ht="22.5" x14ac:dyDescent="0.2">
      <c r="A167" s="273"/>
      <c r="B167" s="284" t="s">
        <v>455</v>
      </c>
      <c r="C167" s="311"/>
      <c r="D167" s="311" t="s">
        <v>453</v>
      </c>
      <c r="E167" s="311" t="s">
        <v>535</v>
      </c>
      <c r="F167" s="311" t="s">
        <v>275</v>
      </c>
      <c r="G167" s="271" t="s">
        <v>1</v>
      </c>
      <c r="H167" s="270">
        <v>310</v>
      </c>
      <c r="I167" s="270">
        <v>84</v>
      </c>
      <c r="J167" s="270">
        <v>84</v>
      </c>
      <c r="K167" s="270">
        <v>320</v>
      </c>
      <c r="L167" s="269">
        <v>320</v>
      </c>
    </row>
    <row r="168" spans="1:15" ht="27.6" customHeight="1" x14ac:dyDescent="0.2">
      <c r="A168" s="305"/>
      <c r="B168" s="285" t="s">
        <v>500</v>
      </c>
      <c r="C168" s="272"/>
      <c r="D168" s="271" t="s">
        <v>453</v>
      </c>
      <c r="E168" s="271" t="s">
        <v>535</v>
      </c>
      <c r="F168" s="271" t="s">
        <v>89</v>
      </c>
      <c r="G168" s="271"/>
      <c r="H168" s="270">
        <f t="shared" ref="H168:J169" si="15">H169</f>
        <v>1831.94</v>
      </c>
      <c r="I168" s="270">
        <f t="shared" si="15"/>
        <v>2416</v>
      </c>
      <c r="J168" s="270">
        <f t="shared" si="15"/>
        <v>1230</v>
      </c>
      <c r="K168" s="270">
        <f>K175+K171</f>
        <v>14858.728000000001</v>
      </c>
      <c r="L168" s="269">
        <f>L175+L171</f>
        <v>21172.144999999997</v>
      </c>
    </row>
    <row r="169" spans="1:15" ht="18" customHeight="1" x14ac:dyDescent="0.2">
      <c r="A169" s="273"/>
      <c r="B169" s="285" t="s">
        <v>109</v>
      </c>
      <c r="C169" s="272"/>
      <c r="D169" s="271" t="s">
        <v>453</v>
      </c>
      <c r="E169" s="271" t="s">
        <v>535</v>
      </c>
      <c r="F169" s="271" t="s">
        <v>84</v>
      </c>
      <c r="G169" s="271"/>
      <c r="H169" s="270">
        <f t="shared" si="15"/>
        <v>1831.94</v>
      </c>
      <c r="I169" s="270">
        <f t="shared" si="15"/>
        <v>2416</v>
      </c>
      <c r="J169" s="270">
        <f t="shared" si="15"/>
        <v>1230</v>
      </c>
      <c r="K169" s="270">
        <f>K170</f>
        <v>14858.728000000001</v>
      </c>
      <c r="L169" s="269">
        <f>L170</f>
        <v>21172.144999999997</v>
      </c>
    </row>
    <row r="170" spans="1:15" ht="17.25" customHeight="1" x14ac:dyDescent="0.2">
      <c r="A170" s="273"/>
      <c r="B170" s="285" t="s">
        <v>109</v>
      </c>
      <c r="C170" s="272"/>
      <c r="D170" s="271" t="s">
        <v>453</v>
      </c>
      <c r="E170" s="271" t="s">
        <v>535</v>
      </c>
      <c r="F170" s="271" t="s">
        <v>82</v>
      </c>
      <c r="G170" s="271"/>
      <c r="H170" s="270">
        <f>H171+H173+H176</f>
        <v>1831.94</v>
      </c>
      <c r="I170" s="270">
        <f>I171+I173+I176</f>
        <v>2416</v>
      </c>
      <c r="J170" s="270">
        <f>J171+J173+J176</f>
        <v>1230</v>
      </c>
      <c r="K170" s="270">
        <f>K171+K173+K176</f>
        <v>14858.728000000001</v>
      </c>
      <c r="L170" s="269">
        <f>L171+L173+L176</f>
        <v>21172.144999999997</v>
      </c>
    </row>
    <row r="171" spans="1:15" ht="18.75" customHeight="1" x14ac:dyDescent="0.2">
      <c r="A171" s="281"/>
      <c r="B171" s="285" t="s">
        <v>538</v>
      </c>
      <c r="C171" s="271"/>
      <c r="D171" s="271" t="s">
        <v>453</v>
      </c>
      <c r="E171" s="271" t="s">
        <v>535</v>
      </c>
      <c r="F171" s="271" t="s">
        <v>537</v>
      </c>
      <c r="G171" s="271"/>
      <c r="H171" s="270">
        <f>H172</f>
        <v>0</v>
      </c>
      <c r="I171" s="270">
        <f>I172</f>
        <v>1650</v>
      </c>
      <c r="J171" s="270">
        <f>J172</f>
        <v>650</v>
      </c>
      <c r="K171" s="270">
        <f>K172</f>
        <v>6000</v>
      </c>
      <c r="L171" s="269">
        <f>L172</f>
        <v>9000</v>
      </c>
    </row>
    <row r="172" spans="1:15" ht="22.5" x14ac:dyDescent="0.2">
      <c r="A172" s="318"/>
      <c r="B172" s="284" t="s">
        <v>455</v>
      </c>
      <c r="C172" s="311"/>
      <c r="D172" s="311" t="s">
        <v>453</v>
      </c>
      <c r="E172" s="311" t="s">
        <v>535</v>
      </c>
      <c r="F172" s="311" t="s">
        <v>537</v>
      </c>
      <c r="G172" s="271" t="s">
        <v>1</v>
      </c>
      <c r="H172" s="270"/>
      <c r="I172" s="270">
        <v>1650</v>
      </c>
      <c r="J172" s="270">
        <v>650</v>
      </c>
      <c r="K172" s="270">
        <v>6000</v>
      </c>
      <c r="L172" s="269">
        <v>9000</v>
      </c>
      <c r="M172" s="557" t="s">
        <v>616</v>
      </c>
    </row>
    <row r="173" spans="1:15" hidden="1" x14ac:dyDescent="0.2">
      <c r="A173" s="281"/>
      <c r="B173" s="285" t="s">
        <v>536</v>
      </c>
      <c r="C173" s="271"/>
      <c r="D173" s="271" t="s">
        <v>453</v>
      </c>
      <c r="E173" s="271" t="s">
        <v>535</v>
      </c>
      <c r="F173" s="271" t="s">
        <v>54</v>
      </c>
      <c r="G173" s="271"/>
      <c r="H173" s="270">
        <f>H174</f>
        <v>94.8</v>
      </c>
      <c r="I173" s="270">
        <f>I174</f>
        <v>266</v>
      </c>
      <c r="J173" s="270">
        <f>J174</f>
        <v>280</v>
      </c>
      <c r="K173" s="270">
        <f>K174</f>
        <v>0</v>
      </c>
      <c r="L173" s="269">
        <f>L174</f>
        <v>0</v>
      </c>
    </row>
    <row r="174" spans="1:15" ht="22.5" hidden="1" x14ac:dyDescent="0.2">
      <c r="A174" s="327"/>
      <c r="B174" s="284" t="s">
        <v>455</v>
      </c>
      <c r="C174" s="311"/>
      <c r="D174" s="311" t="s">
        <v>453</v>
      </c>
      <c r="E174" s="311" t="s">
        <v>535</v>
      </c>
      <c r="F174" s="311" t="s">
        <v>54</v>
      </c>
      <c r="G174" s="271" t="s">
        <v>1</v>
      </c>
      <c r="H174" s="270">
        <v>94.8</v>
      </c>
      <c r="I174" s="270">
        <v>266</v>
      </c>
      <c r="J174" s="270">
        <v>280</v>
      </c>
      <c r="K174" s="270"/>
      <c r="L174" s="269"/>
    </row>
    <row r="175" spans="1:15" x14ac:dyDescent="0.2">
      <c r="A175" s="327"/>
      <c r="B175" s="285" t="s">
        <v>53</v>
      </c>
      <c r="C175" s="271"/>
      <c r="D175" s="271" t="s">
        <v>453</v>
      </c>
      <c r="E175" s="271" t="s">
        <v>535</v>
      </c>
      <c r="F175" s="271" t="s">
        <v>50</v>
      </c>
      <c r="G175" s="271"/>
      <c r="H175" s="270">
        <f>H176</f>
        <v>1737.14</v>
      </c>
      <c r="I175" s="270">
        <f>I176</f>
        <v>500</v>
      </c>
      <c r="J175" s="270">
        <f>J176</f>
        <v>300</v>
      </c>
      <c r="K175" s="270">
        <f>K176</f>
        <v>8858.728000000001</v>
      </c>
      <c r="L175" s="269">
        <f>L176</f>
        <v>12172.144999999999</v>
      </c>
      <c r="M175" s="1075">
        <v>322954</v>
      </c>
      <c r="N175" s="1075">
        <v>342301</v>
      </c>
      <c r="O175" s="1075">
        <f>3200000+3000000</f>
        <v>6200000</v>
      </c>
    </row>
    <row r="176" spans="1:15" ht="22.5" x14ac:dyDescent="0.2">
      <c r="A176" s="327"/>
      <c r="B176" s="284" t="s">
        <v>455</v>
      </c>
      <c r="C176" s="311"/>
      <c r="D176" s="311" t="s">
        <v>453</v>
      </c>
      <c r="E176" s="311" t="s">
        <v>535</v>
      </c>
      <c r="F176" s="311" t="s">
        <v>50</v>
      </c>
      <c r="G176" s="271" t="s">
        <v>1</v>
      </c>
      <c r="H176" s="270">
        <v>1737.14</v>
      </c>
      <c r="I176" s="270">
        <v>500</v>
      </c>
      <c r="J176" s="270">
        <v>300</v>
      </c>
      <c r="K176" s="270">
        <f>21227.467-6000-491.693+322.954-6200</f>
        <v>8858.728000000001</v>
      </c>
      <c r="L176" s="269">
        <f>21852.224-9000-1022.38+342.301</f>
        <v>12172.144999999999</v>
      </c>
    </row>
    <row r="177" spans="1:13" x14ac:dyDescent="0.2">
      <c r="A177" s="327"/>
      <c r="B177" s="326" t="s">
        <v>379</v>
      </c>
      <c r="C177" s="333"/>
      <c r="D177" s="316" t="s">
        <v>464</v>
      </c>
      <c r="E177" s="316" t="s">
        <v>460</v>
      </c>
      <c r="F177" s="316"/>
      <c r="G177" s="316"/>
      <c r="H177" s="325">
        <f>H178+H188+H213</f>
        <v>59437.959999999992</v>
      </c>
      <c r="I177" s="325">
        <f>I178+I188+I213</f>
        <v>157340.40900000001</v>
      </c>
      <c r="J177" s="325">
        <f>J178+J188+J213</f>
        <v>152028.25200000001</v>
      </c>
      <c r="K177" s="325">
        <f>K178+K188+K213</f>
        <v>42871.17</v>
      </c>
      <c r="L177" s="324">
        <f>L178+L188+L213</f>
        <v>38647.436999999998</v>
      </c>
    </row>
    <row r="178" spans="1:13" x14ac:dyDescent="0.2">
      <c r="A178" s="318"/>
      <c r="B178" s="326" t="s">
        <v>11</v>
      </c>
      <c r="C178" s="316"/>
      <c r="D178" s="316" t="s">
        <v>464</v>
      </c>
      <c r="E178" s="316" t="s">
        <v>457</v>
      </c>
      <c r="F178" s="316"/>
      <c r="G178" s="316"/>
      <c r="H178" s="325">
        <f t="shared" ref="H178:L180" si="16">H179</f>
        <v>1886.2020000000002</v>
      </c>
      <c r="I178" s="325">
        <f t="shared" si="16"/>
        <v>9116.6290000000008</v>
      </c>
      <c r="J178" s="325">
        <f t="shared" si="16"/>
        <v>9559.5519999999997</v>
      </c>
      <c r="K178" s="325">
        <f t="shared" si="16"/>
        <v>813</v>
      </c>
      <c r="L178" s="324">
        <f t="shared" si="16"/>
        <v>861.8</v>
      </c>
    </row>
    <row r="179" spans="1:13" ht="31.15" customHeight="1" x14ac:dyDescent="0.2">
      <c r="A179" s="305"/>
      <c r="B179" s="285" t="s">
        <v>500</v>
      </c>
      <c r="C179" s="272"/>
      <c r="D179" s="271" t="s">
        <v>464</v>
      </c>
      <c r="E179" s="271" t="s">
        <v>457</v>
      </c>
      <c r="F179" s="271" t="s">
        <v>89</v>
      </c>
      <c r="G179" s="271"/>
      <c r="H179" s="270">
        <f t="shared" si="16"/>
        <v>1886.2020000000002</v>
      </c>
      <c r="I179" s="270">
        <f t="shared" si="16"/>
        <v>9116.6290000000008</v>
      </c>
      <c r="J179" s="270">
        <f t="shared" si="16"/>
        <v>9559.5519999999997</v>
      </c>
      <c r="K179" s="270">
        <f t="shared" si="16"/>
        <v>813</v>
      </c>
      <c r="L179" s="269">
        <f t="shared" si="16"/>
        <v>861.8</v>
      </c>
    </row>
    <row r="180" spans="1:13" ht="23.25" customHeight="1" x14ac:dyDescent="0.2">
      <c r="A180" s="273"/>
      <c r="B180" s="285" t="s">
        <v>109</v>
      </c>
      <c r="C180" s="272"/>
      <c r="D180" s="271" t="s">
        <v>464</v>
      </c>
      <c r="E180" s="271" t="s">
        <v>457</v>
      </c>
      <c r="F180" s="271" t="s">
        <v>84</v>
      </c>
      <c r="G180" s="271"/>
      <c r="H180" s="270">
        <f t="shared" si="16"/>
        <v>1886.2020000000002</v>
      </c>
      <c r="I180" s="270">
        <f t="shared" si="16"/>
        <v>9116.6290000000008</v>
      </c>
      <c r="J180" s="270">
        <f t="shared" si="16"/>
        <v>9559.5519999999997</v>
      </c>
      <c r="K180" s="270">
        <f t="shared" si="16"/>
        <v>813</v>
      </c>
      <c r="L180" s="269">
        <f t="shared" si="16"/>
        <v>861.8</v>
      </c>
    </row>
    <row r="181" spans="1:13" ht="25.5" customHeight="1" x14ac:dyDescent="0.2">
      <c r="A181" s="273"/>
      <c r="B181" s="285" t="s">
        <v>109</v>
      </c>
      <c r="C181" s="272"/>
      <c r="D181" s="271" t="s">
        <v>464</v>
      </c>
      <c r="E181" s="271" t="s">
        <v>457</v>
      </c>
      <c r="F181" s="271" t="s">
        <v>82</v>
      </c>
      <c r="G181" s="271"/>
      <c r="H181" s="270">
        <f>H182+H184+H186</f>
        <v>1886.2020000000002</v>
      </c>
      <c r="I181" s="270">
        <f>I182+I184+I186</f>
        <v>9116.6290000000008</v>
      </c>
      <c r="J181" s="270">
        <f>J182+J184+J186</f>
        <v>9559.5519999999997</v>
      </c>
      <c r="K181" s="270">
        <f>K182+K184+K186</f>
        <v>813</v>
      </c>
      <c r="L181" s="269">
        <f>L182+L184+L186</f>
        <v>861.8</v>
      </c>
    </row>
    <row r="182" spans="1:13" hidden="1" x14ac:dyDescent="0.2">
      <c r="A182" s="281"/>
      <c r="B182" s="285" t="s">
        <v>534</v>
      </c>
      <c r="C182" s="271"/>
      <c r="D182" s="271" t="s">
        <v>464</v>
      </c>
      <c r="E182" s="271" t="s">
        <v>457</v>
      </c>
      <c r="F182" s="271" t="s">
        <v>30</v>
      </c>
      <c r="G182" s="271"/>
      <c r="H182" s="270">
        <f>H183</f>
        <v>1172.7070000000001</v>
      </c>
      <c r="I182" s="270">
        <f>I183</f>
        <v>210</v>
      </c>
      <c r="J182" s="270">
        <f>J183</f>
        <v>210</v>
      </c>
      <c r="K182" s="270">
        <f>K183</f>
        <v>0</v>
      </c>
      <c r="L182" s="269">
        <f>L183</f>
        <v>0</v>
      </c>
    </row>
    <row r="183" spans="1:13" ht="22.5" hidden="1" x14ac:dyDescent="0.2">
      <c r="A183" s="318"/>
      <c r="B183" s="284" t="s">
        <v>455</v>
      </c>
      <c r="C183" s="271"/>
      <c r="D183" s="311" t="s">
        <v>464</v>
      </c>
      <c r="E183" s="311" t="s">
        <v>457</v>
      </c>
      <c r="F183" s="271" t="s">
        <v>30</v>
      </c>
      <c r="G183" s="271" t="s">
        <v>1</v>
      </c>
      <c r="H183" s="270">
        <v>1172.7070000000001</v>
      </c>
      <c r="I183" s="270">
        <v>210</v>
      </c>
      <c r="J183" s="270">
        <v>210</v>
      </c>
      <c r="K183" s="270"/>
      <c r="L183" s="269"/>
    </row>
    <row r="184" spans="1:13" hidden="1" x14ac:dyDescent="0.2">
      <c r="A184" s="281"/>
      <c r="B184" s="285" t="s">
        <v>533</v>
      </c>
      <c r="C184" s="271"/>
      <c r="D184" s="271" t="s">
        <v>464</v>
      </c>
      <c r="E184" s="271" t="s">
        <v>457</v>
      </c>
      <c r="F184" s="271" t="s">
        <v>532</v>
      </c>
      <c r="G184" s="271"/>
      <c r="H184" s="270">
        <f>H185</f>
        <v>0</v>
      </c>
      <c r="I184" s="270">
        <f>I185</f>
        <v>2166.81</v>
      </c>
      <c r="J184" s="270">
        <f>J185</f>
        <v>2272.7420000000002</v>
      </c>
      <c r="K184" s="270">
        <f>K185</f>
        <v>0</v>
      </c>
      <c r="L184" s="269">
        <f>L185</f>
        <v>0</v>
      </c>
    </row>
    <row r="185" spans="1:13" ht="22.5" hidden="1" x14ac:dyDescent="0.2">
      <c r="A185" s="318"/>
      <c r="B185" s="284" t="s">
        <v>455</v>
      </c>
      <c r="C185" s="271"/>
      <c r="D185" s="311" t="s">
        <v>464</v>
      </c>
      <c r="E185" s="311" t="s">
        <v>457</v>
      </c>
      <c r="F185" s="311" t="s">
        <v>532</v>
      </c>
      <c r="G185" s="271" t="s">
        <v>1</v>
      </c>
      <c r="H185" s="270"/>
      <c r="I185" s="270">
        <v>2166.81</v>
      </c>
      <c r="J185" s="270">
        <v>2272.7420000000002</v>
      </c>
      <c r="K185" s="270"/>
      <c r="L185" s="269"/>
    </row>
    <row r="186" spans="1:13" ht="27.75" customHeight="1" x14ac:dyDescent="0.2">
      <c r="A186" s="281"/>
      <c r="B186" s="285" t="s">
        <v>12</v>
      </c>
      <c r="C186" s="271"/>
      <c r="D186" s="271" t="s">
        <v>464</v>
      </c>
      <c r="E186" s="271" t="s">
        <v>457</v>
      </c>
      <c r="F186" s="271" t="s">
        <v>10</v>
      </c>
      <c r="G186" s="271"/>
      <c r="H186" s="270">
        <f>H187</f>
        <v>713.495</v>
      </c>
      <c r="I186" s="270">
        <f>I187</f>
        <v>6739.8190000000004</v>
      </c>
      <c r="J186" s="270">
        <f>J187</f>
        <v>7076.81</v>
      </c>
      <c r="K186" s="270">
        <f>K187</f>
        <v>813</v>
      </c>
      <c r="L186" s="269">
        <f>L187</f>
        <v>861.8</v>
      </c>
    </row>
    <row r="187" spans="1:13" ht="22.5" x14ac:dyDescent="0.2">
      <c r="A187" s="318"/>
      <c r="B187" s="284" t="s">
        <v>455</v>
      </c>
      <c r="C187" s="271"/>
      <c r="D187" s="311" t="s">
        <v>464</v>
      </c>
      <c r="E187" s="311" t="s">
        <v>457</v>
      </c>
      <c r="F187" s="311" t="s">
        <v>10</v>
      </c>
      <c r="G187" s="271" t="s">
        <v>1</v>
      </c>
      <c r="H187" s="270">
        <v>713.495</v>
      </c>
      <c r="I187" s="270">
        <v>6739.8190000000004</v>
      </c>
      <c r="J187" s="270">
        <v>7076.81</v>
      </c>
      <c r="K187" s="270">
        <v>813</v>
      </c>
      <c r="L187" s="269">
        <v>861.8</v>
      </c>
    </row>
    <row r="188" spans="1:13" x14ac:dyDescent="0.2">
      <c r="A188" s="327"/>
      <c r="B188" s="326" t="s">
        <v>531</v>
      </c>
      <c r="C188" s="316"/>
      <c r="D188" s="316" t="s">
        <v>464</v>
      </c>
      <c r="E188" s="316" t="s">
        <v>489</v>
      </c>
      <c r="F188" s="316"/>
      <c r="G188" s="316"/>
      <c r="H188" s="325">
        <f>H189+H193+H199</f>
        <v>10309.368999999999</v>
      </c>
      <c r="I188" s="325">
        <f>I189+I193</f>
        <v>18720.599999999999</v>
      </c>
      <c r="J188" s="325">
        <f>J189+J193</f>
        <v>15705.6</v>
      </c>
      <c r="K188" s="325">
        <f>K189+K193+K199+K208</f>
        <v>11054</v>
      </c>
      <c r="L188" s="324">
        <f>L189+L193+L199</f>
        <v>5968.19</v>
      </c>
    </row>
    <row r="189" spans="1:13" ht="33.75" x14ac:dyDescent="0.2">
      <c r="A189" s="327"/>
      <c r="B189" s="852" t="s">
        <v>197</v>
      </c>
      <c r="C189" s="271"/>
      <c r="D189" s="271" t="s">
        <v>464</v>
      </c>
      <c r="E189" s="271" t="s">
        <v>489</v>
      </c>
      <c r="F189" s="271" t="s">
        <v>196</v>
      </c>
      <c r="G189" s="271"/>
      <c r="H189" s="270">
        <f t="shared" ref="H189:L191" si="17">H190</f>
        <v>2200</v>
      </c>
      <c r="I189" s="270">
        <f t="shared" si="17"/>
        <v>75</v>
      </c>
      <c r="J189" s="270">
        <f t="shared" si="17"/>
        <v>75</v>
      </c>
      <c r="K189" s="270">
        <f t="shared" si="17"/>
        <v>4016.12</v>
      </c>
      <c r="L189" s="269">
        <f t="shared" si="17"/>
        <v>1800</v>
      </c>
    </row>
    <row r="190" spans="1:13" ht="23.25" customHeight="1" x14ac:dyDescent="0.2">
      <c r="A190" s="327"/>
      <c r="B190" s="306" t="s">
        <v>195</v>
      </c>
      <c r="C190" s="271"/>
      <c r="D190" s="311" t="s">
        <v>464</v>
      </c>
      <c r="E190" s="311" t="s">
        <v>489</v>
      </c>
      <c r="F190" s="271" t="s">
        <v>194</v>
      </c>
      <c r="G190" s="271"/>
      <c r="H190" s="270">
        <f t="shared" si="17"/>
        <v>2200</v>
      </c>
      <c r="I190" s="270">
        <f t="shared" si="17"/>
        <v>75</v>
      </c>
      <c r="J190" s="270">
        <f t="shared" si="17"/>
        <v>75</v>
      </c>
      <c r="K190" s="270">
        <f t="shared" si="17"/>
        <v>4016.12</v>
      </c>
      <c r="L190" s="269">
        <f t="shared" si="17"/>
        <v>1800</v>
      </c>
    </row>
    <row r="191" spans="1:13" ht="22.5" x14ac:dyDescent="0.2">
      <c r="A191" s="327"/>
      <c r="B191" s="331" t="s">
        <v>193</v>
      </c>
      <c r="C191" s="311"/>
      <c r="D191" s="311" t="s">
        <v>464</v>
      </c>
      <c r="E191" s="311" t="s">
        <v>489</v>
      </c>
      <c r="F191" s="311" t="s">
        <v>191</v>
      </c>
      <c r="G191" s="311"/>
      <c r="H191" s="270">
        <f t="shared" si="17"/>
        <v>2200</v>
      </c>
      <c r="I191" s="270">
        <f t="shared" si="17"/>
        <v>75</v>
      </c>
      <c r="J191" s="270">
        <f t="shared" si="17"/>
        <v>75</v>
      </c>
      <c r="K191" s="270">
        <f t="shared" si="17"/>
        <v>4016.12</v>
      </c>
      <c r="L191" s="269">
        <f t="shared" si="17"/>
        <v>1800</v>
      </c>
    </row>
    <row r="192" spans="1:13" ht="24.75" customHeight="1" x14ac:dyDescent="0.2">
      <c r="A192" s="327"/>
      <c r="B192" s="284" t="s">
        <v>482</v>
      </c>
      <c r="C192" s="271"/>
      <c r="D192" s="311" t="s">
        <v>464</v>
      </c>
      <c r="E192" s="311" t="s">
        <v>489</v>
      </c>
      <c r="F192" s="311" t="s">
        <v>191</v>
      </c>
      <c r="G192" s="271" t="s">
        <v>26</v>
      </c>
      <c r="H192" s="270">
        <v>2200</v>
      </c>
      <c r="I192" s="270">
        <v>75</v>
      </c>
      <c r="J192" s="270">
        <v>75</v>
      </c>
      <c r="K192" s="270">
        <f>816.12+3200</f>
        <v>4016.12</v>
      </c>
      <c r="L192" s="269">
        <v>1800</v>
      </c>
      <c r="M192" s="1075">
        <v>3200000</v>
      </c>
    </row>
    <row r="193" spans="1:12" ht="56.25" x14ac:dyDescent="0.2">
      <c r="A193" s="273"/>
      <c r="B193" s="306" t="s">
        <v>530</v>
      </c>
      <c r="C193" s="271"/>
      <c r="D193" s="271" t="s">
        <v>464</v>
      </c>
      <c r="E193" s="271" t="s">
        <v>489</v>
      </c>
      <c r="F193" s="271" t="s">
        <v>181</v>
      </c>
      <c r="G193" s="271"/>
      <c r="H193" s="270">
        <f>H196+H207</f>
        <v>3648.4989999999998</v>
      </c>
      <c r="I193" s="270">
        <f>I194+I199</f>
        <v>18645.599999999999</v>
      </c>
      <c r="J193" s="270">
        <f>J194+J199</f>
        <v>15630.6</v>
      </c>
      <c r="K193" s="270">
        <f>K196+K207</f>
        <v>4037.88</v>
      </c>
      <c r="L193" s="269">
        <f>L196+L207</f>
        <v>4168.1899999999996</v>
      </c>
    </row>
    <row r="194" spans="1:12" ht="33.75" x14ac:dyDescent="0.2">
      <c r="A194" s="320"/>
      <c r="B194" s="274" t="s">
        <v>180</v>
      </c>
      <c r="C194" s="311"/>
      <c r="D194" s="311" t="s">
        <v>464</v>
      </c>
      <c r="E194" s="311" t="s">
        <v>489</v>
      </c>
      <c r="F194" s="311" t="s">
        <v>179</v>
      </c>
      <c r="G194" s="311"/>
      <c r="H194" s="270">
        <f>H195</f>
        <v>3282.5</v>
      </c>
      <c r="I194" s="270">
        <f>I195</f>
        <v>500</v>
      </c>
      <c r="J194" s="270">
        <f>J195</f>
        <v>500</v>
      </c>
      <c r="K194" s="270">
        <f>K195</f>
        <v>3595.0210000000002</v>
      </c>
      <c r="L194" s="269">
        <f>L195</f>
        <v>3705.89</v>
      </c>
    </row>
    <row r="195" spans="1:12" ht="22.5" x14ac:dyDescent="0.2">
      <c r="A195" s="320"/>
      <c r="B195" s="329" t="s">
        <v>526</v>
      </c>
      <c r="C195" s="311"/>
      <c r="D195" s="311" t="s">
        <v>464</v>
      </c>
      <c r="E195" s="311" t="s">
        <v>489</v>
      </c>
      <c r="F195" s="311" t="s">
        <v>178</v>
      </c>
      <c r="G195" s="311"/>
      <c r="H195" s="270">
        <f>H196+H197</f>
        <v>3282.5</v>
      </c>
      <c r="I195" s="270">
        <f>I196+I197</f>
        <v>500</v>
      </c>
      <c r="J195" s="270">
        <f>J196+J197</f>
        <v>500</v>
      </c>
      <c r="K195" s="270">
        <f>K196+K197</f>
        <v>3595.0210000000002</v>
      </c>
      <c r="L195" s="269">
        <f>L196+L197</f>
        <v>3705.89</v>
      </c>
    </row>
    <row r="196" spans="1:12" ht="22.5" x14ac:dyDescent="0.2">
      <c r="A196" s="318"/>
      <c r="B196" s="284" t="s">
        <v>455</v>
      </c>
      <c r="C196" s="311"/>
      <c r="D196" s="311" t="s">
        <v>464</v>
      </c>
      <c r="E196" s="311" t="s">
        <v>489</v>
      </c>
      <c r="F196" s="311" t="s">
        <v>178</v>
      </c>
      <c r="G196" s="271" t="s">
        <v>1</v>
      </c>
      <c r="H196" s="270">
        <v>3282.5</v>
      </c>
      <c r="I196" s="270"/>
      <c r="J196" s="270"/>
      <c r="K196" s="270">
        <v>3595.0210000000002</v>
      </c>
      <c r="L196" s="269">
        <v>3705.89</v>
      </c>
    </row>
    <row r="197" spans="1:12" hidden="1" x14ac:dyDescent="0.2">
      <c r="A197" s="318"/>
      <c r="B197" s="285" t="s">
        <v>529</v>
      </c>
      <c r="C197" s="311"/>
      <c r="D197" s="311" t="s">
        <v>464</v>
      </c>
      <c r="E197" s="311" t="s">
        <v>489</v>
      </c>
      <c r="F197" s="311" t="s">
        <v>528</v>
      </c>
      <c r="G197" s="311"/>
      <c r="H197" s="270">
        <f>H198</f>
        <v>0</v>
      </c>
      <c r="I197" s="270">
        <f>I198</f>
        <v>500</v>
      </c>
      <c r="J197" s="270">
        <f>J198</f>
        <v>500</v>
      </c>
      <c r="K197" s="270">
        <f>K198</f>
        <v>0</v>
      </c>
      <c r="L197" s="269">
        <f>L198</f>
        <v>0</v>
      </c>
    </row>
    <row r="198" spans="1:12" ht="22.5" hidden="1" x14ac:dyDescent="0.2">
      <c r="A198" s="318"/>
      <c r="B198" s="284" t="s">
        <v>455</v>
      </c>
      <c r="C198" s="271"/>
      <c r="D198" s="311" t="s">
        <v>464</v>
      </c>
      <c r="E198" s="311" t="s">
        <v>489</v>
      </c>
      <c r="F198" s="311" t="s">
        <v>527</v>
      </c>
      <c r="G198" s="271" t="s">
        <v>1</v>
      </c>
      <c r="H198" s="270"/>
      <c r="I198" s="270">
        <v>500</v>
      </c>
      <c r="J198" s="270">
        <v>500</v>
      </c>
      <c r="K198" s="270"/>
      <c r="L198" s="269"/>
    </row>
    <row r="199" spans="1:12" ht="33.75" hidden="1" x14ac:dyDescent="0.2">
      <c r="A199" s="320"/>
      <c r="B199" s="282" t="s">
        <v>500</v>
      </c>
      <c r="C199" s="311"/>
      <c r="D199" s="330" t="s">
        <v>464</v>
      </c>
      <c r="E199" s="330" t="s">
        <v>489</v>
      </c>
      <c r="F199" s="311" t="s">
        <v>177</v>
      </c>
      <c r="G199" s="330"/>
      <c r="H199" s="277">
        <f>H200</f>
        <v>4460.87</v>
      </c>
      <c r="I199" s="277">
        <f>I200</f>
        <v>18145.599999999999</v>
      </c>
      <c r="J199" s="277">
        <f>J200</f>
        <v>15130.6</v>
      </c>
      <c r="K199" s="277">
        <f>K200</f>
        <v>0</v>
      </c>
      <c r="L199" s="276">
        <f>L200</f>
        <v>0</v>
      </c>
    </row>
    <row r="200" spans="1:12" hidden="1" x14ac:dyDescent="0.2">
      <c r="A200" s="320"/>
      <c r="B200" s="272" t="s">
        <v>109</v>
      </c>
      <c r="C200" s="311"/>
      <c r="D200" s="311" t="s">
        <v>464</v>
      </c>
      <c r="E200" s="311" t="s">
        <v>489</v>
      </c>
      <c r="F200" s="311" t="s">
        <v>177</v>
      </c>
      <c r="G200" s="311"/>
      <c r="H200" s="270">
        <f>H201</f>
        <v>4460.87</v>
      </c>
      <c r="I200" s="270">
        <f>I201+I203</f>
        <v>18145.599999999999</v>
      </c>
      <c r="J200" s="270">
        <f>J201+J203</f>
        <v>15130.6</v>
      </c>
      <c r="K200" s="270">
        <f t="shared" ref="K200:L202" si="18">K201</f>
        <v>0</v>
      </c>
      <c r="L200" s="269">
        <f t="shared" si="18"/>
        <v>0</v>
      </c>
    </row>
    <row r="201" spans="1:12" hidden="1" x14ac:dyDescent="0.2">
      <c r="A201" s="318"/>
      <c r="B201" s="272" t="s">
        <v>109</v>
      </c>
      <c r="C201" s="311"/>
      <c r="D201" s="311" t="s">
        <v>464</v>
      </c>
      <c r="E201" s="311" t="s">
        <v>489</v>
      </c>
      <c r="F201" s="271" t="s">
        <v>82</v>
      </c>
      <c r="G201" s="311"/>
      <c r="H201" s="270">
        <f>H202</f>
        <v>4460.87</v>
      </c>
      <c r="I201" s="270">
        <f>I202</f>
        <v>15145.6</v>
      </c>
      <c r="J201" s="270">
        <f>J202</f>
        <v>12030.6</v>
      </c>
      <c r="K201" s="270">
        <f t="shared" si="18"/>
        <v>0</v>
      </c>
      <c r="L201" s="269">
        <f t="shared" si="18"/>
        <v>0</v>
      </c>
    </row>
    <row r="202" spans="1:12" ht="22.5" hidden="1" x14ac:dyDescent="0.2">
      <c r="A202" s="327"/>
      <c r="B202" s="329" t="s">
        <v>526</v>
      </c>
      <c r="C202" s="271"/>
      <c r="D202" s="311" t="s">
        <v>464</v>
      </c>
      <c r="E202" s="311" t="s">
        <v>489</v>
      </c>
      <c r="F202" s="271" t="s">
        <v>525</v>
      </c>
      <c r="G202" s="271"/>
      <c r="H202" s="270">
        <f>H203</f>
        <v>4460.87</v>
      </c>
      <c r="I202" s="270">
        <v>15145.6</v>
      </c>
      <c r="J202" s="270">
        <v>12030.6</v>
      </c>
      <c r="K202" s="270">
        <f t="shared" si="18"/>
        <v>0</v>
      </c>
      <c r="L202" s="269">
        <f t="shared" si="18"/>
        <v>0</v>
      </c>
    </row>
    <row r="203" spans="1:12" hidden="1" x14ac:dyDescent="0.2">
      <c r="A203" s="327"/>
      <c r="B203" s="284" t="s">
        <v>482</v>
      </c>
      <c r="C203" s="311"/>
      <c r="D203" s="311" t="s">
        <v>464</v>
      </c>
      <c r="E203" s="311" t="s">
        <v>489</v>
      </c>
      <c r="F203" s="271" t="s">
        <v>525</v>
      </c>
      <c r="G203" s="271" t="s">
        <v>26</v>
      </c>
      <c r="H203" s="270">
        <v>4460.87</v>
      </c>
      <c r="I203" s="270">
        <f>I204+I205</f>
        <v>3000</v>
      </c>
      <c r="J203" s="270">
        <f>J204+J205</f>
        <v>3100</v>
      </c>
      <c r="K203" s="270"/>
      <c r="L203" s="269"/>
    </row>
    <row r="204" spans="1:12" ht="22.5" hidden="1" x14ac:dyDescent="0.2">
      <c r="A204" s="327"/>
      <c r="B204" s="284" t="s">
        <v>455</v>
      </c>
      <c r="C204" s="271"/>
      <c r="D204" s="311" t="s">
        <v>464</v>
      </c>
      <c r="E204" s="311" t="s">
        <v>489</v>
      </c>
      <c r="F204" s="311" t="s">
        <v>523</v>
      </c>
      <c r="G204" s="271" t="s">
        <v>1</v>
      </c>
      <c r="H204" s="270"/>
      <c r="I204" s="270">
        <v>1000</v>
      </c>
      <c r="J204" s="270">
        <v>1100</v>
      </c>
      <c r="K204" s="270"/>
      <c r="L204" s="269"/>
    </row>
    <row r="205" spans="1:12" ht="22.5" hidden="1" x14ac:dyDescent="0.2">
      <c r="A205" s="327"/>
      <c r="B205" s="284" t="s">
        <v>524</v>
      </c>
      <c r="C205" s="271"/>
      <c r="D205" s="311" t="s">
        <v>464</v>
      </c>
      <c r="E205" s="311" t="s">
        <v>489</v>
      </c>
      <c r="F205" s="311" t="s">
        <v>523</v>
      </c>
      <c r="G205" s="271" t="s">
        <v>522</v>
      </c>
      <c r="H205" s="270"/>
      <c r="I205" s="270">
        <v>2000</v>
      </c>
      <c r="J205" s="270">
        <v>2000</v>
      </c>
      <c r="K205" s="270"/>
      <c r="L205" s="269"/>
    </row>
    <row r="206" spans="1:12" ht="25.5" x14ac:dyDescent="0.2">
      <c r="A206" s="327"/>
      <c r="B206" s="328" t="s">
        <v>40</v>
      </c>
      <c r="C206" s="271"/>
      <c r="D206" s="311" t="s">
        <v>464</v>
      </c>
      <c r="E206" s="311" t="s">
        <v>489</v>
      </c>
      <c r="F206" s="311" t="s">
        <v>177</v>
      </c>
      <c r="G206" s="271"/>
      <c r="H206" s="270">
        <f>H207</f>
        <v>365.99900000000002</v>
      </c>
      <c r="I206" s="270"/>
      <c r="J206" s="270"/>
      <c r="K206" s="270">
        <f>K207</f>
        <v>442.85899999999998</v>
      </c>
      <c r="L206" s="269">
        <f>L207</f>
        <v>462.3</v>
      </c>
    </row>
    <row r="207" spans="1:12" ht="22.5" x14ac:dyDescent="0.2">
      <c r="A207" s="327"/>
      <c r="B207" s="284" t="s">
        <v>455</v>
      </c>
      <c r="C207" s="271"/>
      <c r="D207" s="311" t="s">
        <v>464</v>
      </c>
      <c r="E207" s="311" t="s">
        <v>489</v>
      </c>
      <c r="F207" s="311" t="s">
        <v>177</v>
      </c>
      <c r="G207" s="271" t="s">
        <v>1</v>
      </c>
      <c r="H207" s="270">
        <v>365.99900000000002</v>
      </c>
      <c r="I207" s="270"/>
      <c r="J207" s="270"/>
      <c r="K207" s="270">
        <v>442.85899999999998</v>
      </c>
      <c r="L207" s="269">
        <v>462.3</v>
      </c>
    </row>
    <row r="208" spans="1:12" ht="28.15" customHeight="1" x14ac:dyDescent="0.2">
      <c r="A208" s="327"/>
      <c r="B208" s="285" t="s">
        <v>500</v>
      </c>
      <c r="C208" s="271"/>
      <c r="D208" s="311" t="s">
        <v>464</v>
      </c>
      <c r="E208" s="311" t="s">
        <v>489</v>
      </c>
      <c r="F208" s="271" t="s">
        <v>89</v>
      </c>
      <c r="G208" s="271"/>
      <c r="H208" s="270"/>
      <c r="I208" s="270"/>
      <c r="J208" s="270"/>
      <c r="K208" s="270">
        <f>K209</f>
        <v>3000</v>
      </c>
      <c r="L208" s="269"/>
    </row>
    <row r="209" spans="1:13" x14ac:dyDescent="0.2">
      <c r="A209" s="327"/>
      <c r="B209" s="285" t="s">
        <v>109</v>
      </c>
      <c r="C209" s="271"/>
      <c r="D209" s="311" t="s">
        <v>464</v>
      </c>
      <c r="E209" s="311" t="s">
        <v>489</v>
      </c>
      <c r="F209" s="271" t="s">
        <v>84</v>
      </c>
      <c r="G209" s="271"/>
      <c r="H209" s="270"/>
      <c r="I209" s="270"/>
      <c r="J209" s="270"/>
      <c r="K209" s="270">
        <f>K210</f>
        <v>3000</v>
      </c>
      <c r="L209" s="269"/>
    </row>
    <row r="210" spans="1:13" x14ac:dyDescent="0.2">
      <c r="A210" s="327"/>
      <c r="B210" s="285" t="s">
        <v>109</v>
      </c>
      <c r="C210" s="271"/>
      <c r="D210" s="311" t="s">
        <v>464</v>
      </c>
      <c r="E210" s="311" t="s">
        <v>489</v>
      </c>
      <c r="F210" s="271" t="s">
        <v>82</v>
      </c>
      <c r="G210" s="271"/>
      <c r="H210" s="270"/>
      <c r="I210" s="270"/>
      <c r="J210" s="270"/>
      <c r="K210" s="270">
        <f>K211</f>
        <v>3000</v>
      </c>
      <c r="L210" s="269"/>
    </row>
    <row r="211" spans="1:13" ht="23.45" customHeight="1" x14ac:dyDescent="0.2">
      <c r="A211" s="327"/>
      <c r="B211" s="285" t="s">
        <v>903</v>
      </c>
      <c r="C211" s="271"/>
      <c r="D211" s="311" t="s">
        <v>464</v>
      </c>
      <c r="E211" s="311" t="s">
        <v>489</v>
      </c>
      <c r="F211" s="311" t="s">
        <v>902</v>
      </c>
      <c r="G211" s="271"/>
      <c r="H211" s="270"/>
      <c r="I211" s="270"/>
      <c r="J211" s="270"/>
      <c r="K211" s="270">
        <f>K212</f>
        <v>3000</v>
      </c>
      <c r="L211" s="269"/>
    </row>
    <row r="212" spans="1:13" x14ac:dyDescent="0.2">
      <c r="A212" s="327"/>
      <c r="B212" s="284" t="s">
        <v>482</v>
      </c>
      <c r="C212" s="271"/>
      <c r="D212" s="311" t="s">
        <v>464</v>
      </c>
      <c r="E212" s="311" t="s">
        <v>489</v>
      </c>
      <c r="F212" s="311" t="s">
        <v>902</v>
      </c>
      <c r="G212" s="271" t="s">
        <v>26</v>
      </c>
      <c r="H212" s="270"/>
      <c r="I212" s="270"/>
      <c r="J212" s="270"/>
      <c r="K212" s="270">
        <v>3000</v>
      </c>
      <c r="L212" s="269"/>
      <c r="M212" s="1075">
        <v>3000000</v>
      </c>
    </row>
    <row r="213" spans="1:13" x14ac:dyDescent="0.2">
      <c r="A213" s="318"/>
      <c r="B213" s="326" t="s">
        <v>34</v>
      </c>
      <c r="C213" s="316"/>
      <c r="D213" s="316" t="s">
        <v>464</v>
      </c>
      <c r="E213" s="316" t="s">
        <v>496</v>
      </c>
      <c r="F213" s="316"/>
      <c r="G213" s="316"/>
      <c r="H213" s="325">
        <f>H214+H220</f>
        <v>47242.388999999996</v>
      </c>
      <c r="I213" s="325">
        <f>I214+I220</f>
        <v>129503.18000000001</v>
      </c>
      <c r="J213" s="325">
        <f>J214+J220</f>
        <v>126763.1</v>
      </c>
      <c r="K213" s="325">
        <f>K214+K220</f>
        <v>31004.17</v>
      </c>
      <c r="L213" s="324">
        <f>L214+L220</f>
        <v>31817.447</v>
      </c>
    </row>
    <row r="214" spans="1:13" ht="33.75" x14ac:dyDescent="0.2">
      <c r="A214" s="273"/>
      <c r="B214" s="853" t="s">
        <v>862</v>
      </c>
      <c r="C214" s="271"/>
      <c r="D214" s="271" t="s">
        <v>464</v>
      </c>
      <c r="E214" s="271" t="s">
        <v>496</v>
      </c>
      <c r="F214" s="271" t="s">
        <v>189</v>
      </c>
      <c r="G214" s="271"/>
      <c r="H214" s="270">
        <f>H215</f>
        <v>44242.388999999996</v>
      </c>
      <c r="I214" s="270">
        <f>I215</f>
        <v>125.25</v>
      </c>
      <c r="J214" s="270">
        <f>J215</f>
        <v>65</v>
      </c>
      <c r="K214" s="270">
        <f>K215</f>
        <v>31004.17</v>
      </c>
      <c r="L214" s="269">
        <f>L215</f>
        <v>31817.447</v>
      </c>
    </row>
    <row r="215" spans="1:13" ht="33.75" x14ac:dyDescent="0.2">
      <c r="A215" s="281"/>
      <c r="B215" s="274" t="s">
        <v>188</v>
      </c>
      <c r="C215" s="278"/>
      <c r="D215" s="271" t="s">
        <v>464</v>
      </c>
      <c r="E215" s="271" t="s">
        <v>496</v>
      </c>
      <c r="F215" s="271" t="s">
        <v>187</v>
      </c>
      <c r="G215" s="278"/>
      <c r="H215" s="270">
        <f>H216+H218</f>
        <v>44242.388999999996</v>
      </c>
      <c r="I215" s="270">
        <f>I216</f>
        <v>125.25</v>
      </c>
      <c r="J215" s="270">
        <f>J216</f>
        <v>65</v>
      </c>
      <c r="K215" s="270">
        <f>K216+K218</f>
        <v>31004.17</v>
      </c>
      <c r="L215" s="269">
        <f>L216+L218</f>
        <v>31817.447</v>
      </c>
    </row>
    <row r="216" spans="1:13" ht="33.75" x14ac:dyDescent="0.2">
      <c r="A216" s="273"/>
      <c r="B216" s="275" t="s">
        <v>186</v>
      </c>
      <c r="C216" s="311"/>
      <c r="D216" s="311" t="s">
        <v>464</v>
      </c>
      <c r="E216" s="311" t="s">
        <v>496</v>
      </c>
      <c r="F216" s="311" t="s">
        <v>185</v>
      </c>
      <c r="G216" s="311"/>
      <c r="H216" s="270">
        <f>H217</f>
        <v>23803.393</v>
      </c>
      <c r="I216" s="270">
        <f>I217</f>
        <v>125.25</v>
      </c>
      <c r="J216" s="270">
        <f>J217</f>
        <v>65</v>
      </c>
      <c r="K216" s="270">
        <f>K217</f>
        <v>6288.7259999999997</v>
      </c>
      <c r="L216" s="269">
        <f>L217</f>
        <v>6794.38</v>
      </c>
    </row>
    <row r="217" spans="1:13" ht="22.5" x14ac:dyDescent="0.2">
      <c r="A217" s="273"/>
      <c r="B217" s="284" t="s">
        <v>455</v>
      </c>
      <c r="C217" s="271"/>
      <c r="D217" s="311" t="s">
        <v>464</v>
      </c>
      <c r="E217" s="311" t="s">
        <v>496</v>
      </c>
      <c r="F217" s="311" t="s">
        <v>185</v>
      </c>
      <c r="G217" s="271" t="s">
        <v>1</v>
      </c>
      <c r="H217" s="270">
        <v>23803.393</v>
      </c>
      <c r="I217" s="270">
        <v>125.25</v>
      </c>
      <c r="J217" s="270">
        <v>65</v>
      </c>
      <c r="K217" s="270">
        <v>6288.7259999999997</v>
      </c>
      <c r="L217" s="269">
        <v>6794.38</v>
      </c>
    </row>
    <row r="218" spans="1:13" ht="33.75" x14ac:dyDescent="0.2">
      <c r="A218" s="273"/>
      <c r="B218" s="275" t="s">
        <v>184</v>
      </c>
      <c r="C218" s="271"/>
      <c r="D218" s="311" t="s">
        <v>464</v>
      </c>
      <c r="E218" s="311" t="s">
        <v>496</v>
      </c>
      <c r="F218" s="311" t="s">
        <v>183</v>
      </c>
      <c r="G218" s="271"/>
      <c r="H218" s="270">
        <f>H219</f>
        <v>20438.995999999999</v>
      </c>
      <c r="I218" s="270"/>
      <c r="J218" s="270"/>
      <c r="K218" s="270">
        <f>K219</f>
        <v>24715.444</v>
      </c>
      <c r="L218" s="269">
        <f>L219</f>
        <v>25023.066999999999</v>
      </c>
    </row>
    <row r="219" spans="1:13" ht="22.5" x14ac:dyDescent="0.2">
      <c r="A219" s="273"/>
      <c r="B219" s="284" t="s">
        <v>455</v>
      </c>
      <c r="C219" s="271"/>
      <c r="D219" s="311" t="s">
        <v>464</v>
      </c>
      <c r="E219" s="311" t="s">
        <v>496</v>
      </c>
      <c r="F219" s="311" t="s">
        <v>183</v>
      </c>
      <c r="G219" s="271" t="s">
        <v>1</v>
      </c>
      <c r="H219" s="270">
        <v>20438.995999999999</v>
      </c>
      <c r="I219" s="270"/>
      <c r="J219" s="270"/>
      <c r="K219" s="270">
        <v>24715.444</v>
      </c>
      <c r="L219" s="269">
        <v>25023.066999999999</v>
      </c>
    </row>
    <row r="220" spans="1:13" ht="45" hidden="1" x14ac:dyDescent="0.2">
      <c r="A220" s="281"/>
      <c r="B220" s="323" t="s">
        <v>176</v>
      </c>
      <c r="C220" s="278"/>
      <c r="D220" s="278" t="s">
        <v>464</v>
      </c>
      <c r="E220" s="278" t="s">
        <v>496</v>
      </c>
      <c r="F220" s="278" t="s">
        <v>175</v>
      </c>
      <c r="G220" s="278"/>
      <c r="H220" s="277">
        <f>H221+H225</f>
        <v>3000</v>
      </c>
      <c r="I220" s="277">
        <f>I221+I225</f>
        <v>129377.93000000001</v>
      </c>
      <c r="J220" s="277">
        <f>J221+J225</f>
        <v>126698.1</v>
      </c>
      <c r="K220" s="277">
        <f>K221+K225</f>
        <v>0</v>
      </c>
      <c r="L220" s="276">
        <f>L221+L225</f>
        <v>0</v>
      </c>
    </row>
    <row r="221" spans="1:13" ht="33.75" hidden="1" x14ac:dyDescent="0.2">
      <c r="A221" s="322"/>
      <c r="B221" s="274" t="s">
        <v>174</v>
      </c>
      <c r="C221" s="311"/>
      <c r="D221" s="311" t="s">
        <v>464</v>
      </c>
      <c r="E221" s="311" t="s">
        <v>496</v>
      </c>
      <c r="F221" s="311" t="s">
        <v>173</v>
      </c>
      <c r="G221" s="311"/>
      <c r="H221" s="270">
        <f t="shared" ref="H221:L223" si="19">H222</f>
        <v>3000</v>
      </c>
      <c r="I221" s="270">
        <f t="shared" si="19"/>
        <v>8900</v>
      </c>
      <c r="J221" s="270">
        <f t="shared" si="19"/>
        <v>8900</v>
      </c>
      <c r="K221" s="270">
        <f t="shared" si="19"/>
        <v>0</v>
      </c>
      <c r="L221" s="269">
        <f t="shared" si="19"/>
        <v>0</v>
      </c>
    </row>
    <row r="222" spans="1:13" hidden="1" x14ac:dyDescent="0.2">
      <c r="A222" s="281"/>
      <c r="B222" s="319" t="s">
        <v>521</v>
      </c>
      <c r="C222" s="278"/>
      <c r="D222" s="271" t="s">
        <v>464</v>
      </c>
      <c r="E222" s="271" t="s">
        <v>496</v>
      </c>
      <c r="F222" s="311" t="s">
        <v>173</v>
      </c>
      <c r="G222" s="278"/>
      <c r="H222" s="270">
        <f t="shared" si="19"/>
        <v>3000</v>
      </c>
      <c r="I222" s="270">
        <f t="shared" si="19"/>
        <v>8900</v>
      </c>
      <c r="J222" s="270">
        <f t="shared" si="19"/>
        <v>8900</v>
      </c>
      <c r="K222" s="270">
        <f t="shared" si="19"/>
        <v>0</v>
      </c>
      <c r="L222" s="269">
        <f t="shared" si="19"/>
        <v>0</v>
      </c>
    </row>
    <row r="223" spans="1:13" hidden="1" x14ac:dyDescent="0.2">
      <c r="A223" s="322"/>
      <c r="B223" s="321" t="s">
        <v>172</v>
      </c>
      <c r="C223" s="311"/>
      <c r="D223" s="311" t="s">
        <v>464</v>
      </c>
      <c r="E223" s="311" t="s">
        <v>496</v>
      </c>
      <c r="F223" s="311" t="s">
        <v>159</v>
      </c>
      <c r="G223" s="311"/>
      <c r="H223" s="270">
        <f t="shared" si="19"/>
        <v>3000</v>
      </c>
      <c r="I223" s="270">
        <f t="shared" si="19"/>
        <v>8900</v>
      </c>
      <c r="J223" s="270">
        <f t="shared" si="19"/>
        <v>8900</v>
      </c>
      <c r="K223" s="270">
        <f t="shared" si="19"/>
        <v>0</v>
      </c>
      <c r="L223" s="269">
        <f t="shared" si="19"/>
        <v>0</v>
      </c>
    </row>
    <row r="224" spans="1:13" ht="22.5" hidden="1" x14ac:dyDescent="0.2">
      <c r="A224" s="318"/>
      <c r="B224" s="284" t="s">
        <v>455</v>
      </c>
      <c r="C224" s="271"/>
      <c r="D224" s="311" t="s">
        <v>464</v>
      </c>
      <c r="E224" s="311" t="s">
        <v>496</v>
      </c>
      <c r="F224" s="311" t="s">
        <v>159</v>
      </c>
      <c r="G224" s="271" t="s">
        <v>1</v>
      </c>
      <c r="H224" s="270">
        <v>3000</v>
      </c>
      <c r="I224" s="270">
        <v>8900</v>
      </c>
      <c r="J224" s="270">
        <v>8900</v>
      </c>
      <c r="K224" s="270">
        <v>0</v>
      </c>
      <c r="L224" s="269">
        <v>0</v>
      </c>
    </row>
    <row r="225" spans="1:12" ht="22.5" hidden="1" x14ac:dyDescent="0.2">
      <c r="A225" s="320"/>
      <c r="B225" s="319" t="s">
        <v>520</v>
      </c>
      <c r="C225" s="311"/>
      <c r="D225" s="311" t="s">
        <v>464</v>
      </c>
      <c r="E225" s="311" t="s">
        <v>496</v>
      </c>
      <c r="F225" s="311" t="s">
        <v>519</v>
      </c>
      <c r="G225" s="311"/>
      <c r="H225" s="270">
        <f>H226+H231</f>
        <v>0</v>
      </c>
      <c r="I225" s="270">
        <f>I226+I231</f>
        <v>120477.93000000001</v>
      </c>
      <c r="J225" s="270">
        <f>J226+J231</f>
        <v>117798.1</v>
      </c>
      <c r="K225" s="270">
        <f>K226+K231</f>
        <v>0</v>
      </c>
      <c r="L225" s="269">
        <f>L226+L231</f>
        <v>0</v>
      </c>
    </row>
    <row r="226" spans="1:12" ht="33.75" hidden="1" x14ac:dyDescent="0.2">
      <c r="A226" s="320"/>
      <c r="B226" s="319" t="s">
        <v>518</v>
      </c>
      <c r="C226" s="311"/>
      <c r="D226" s="311" t="s">
        <v>464</v>
      </c>
      <c r="E226" s="311" t="s">
        <v>496</v>
      </c>
      <c r="F226" s="311" t="s">
        <v>517</v>
      </c>
      <c r="G226" s="311"/>
      <c r="H226" s="270">
        <f>H227+H229</f>
        <v>0</v>
      </c>
      <c r="I226" s="270">
        <f>I227+I229</f>
        <v>32789.83</v>
      </c>
      <c r="J226" s="270">
        <f>J227+J229</f>
        <v>30080</v>
      </c>
      <c r="K226" s="270">
        <f>K227+K229</f>
        <v>0</v>
      </c>
      <c r="L226" s="269">
        <f>L227+L229</f>
        <v>0</v>
      </c>
    </row>
    <row r="227" spans="1:12" ht="22.5" hidden="1" x14ac:dyDescent="0.2">
      <c r="A227" s="318"/>
      <c r="B227" s="285" t="s">
        <v>516</v>
      </c>
      <c r="C227" s="311"/>
      <c r="D227" s="311" t="s">
        <v>464</v>
      </c>
      <c r="E227" s="311" t="s">
        <v>496</v>
      </c>
      <c r="F227" s="311" t="s">
        <v>515</v>
      </c>
      <c r="G227" s="311"/>
      <c r="H227" s="270">
        <f>H228</f>
        <v>0</v>
      </c>
      <c r="I227" s="270">
        <f>I228</f>
        <v>31489.83</v>
      </c>
      <c r="J227" s="270">
        <f>J228</f>
        <v>28780</v>
      </c>
      <c r="K227" s="270">
        <f>K228</f>
        <v>0</v>
      </c>
      <c r="L227" s="269">
        <f>L228</f>
        <v>0</v>
      </c>
    </row>
    <row r="228" spans="1:12" ht="22.5" hidden="1" x14ac:dyDescent="0.2">
      <c r="A228" s="318"/>
      <c r="B228" s="284" t="s">
        <v>455</v>
      </c>
      <c r="C228" s="271"/>
      <c r="D228" s="311" t="s">
        <v>464</v>
      </c>
      <c r="E228" s="311" t="s">
        <v>496</v>
      </c>
      <c r="F228" s="311" t="s">
        <v>515</v>
      </c>
      <c r="G228" s="271" t="s">
        <v>1</v>
      </c>
      <c r="H228" s="270"/>
      <c r="I228" s="270">
        <v>31489.83</v>
      </c>
      <c r="J228" s="270">
        <v>28780</v>
      </c>
      <c r="K228" s="270"/>
      <c r="L228" s="269"/>
    </row>
    <row r="229" spans="1:12" ht="22.5" hidden="1" x14ac:dyDescent="0.2">
      <c r="A229" s="318"/>
      <c r="B229" s="285" t="s">
        <v>514</v>
      </c>
      <c r="C229" s="311"/>
      <c r="D229" s="311" t="s">
        <v>464</v>
      </c>
      <c r="E229" s="311" t="s">
        <v>496</v>
      </c>
      <c r="F229" s="311" t="s">
        <v>513</v>
      </c>
      <c r="G229" s="311"/>
      <c r="H229" s="270">
        <f>H230</f>
        <v>0</v>
      </c>
      <c r="I229" s="270">
        <f>I230</f>
        <v>1300</v>
      </c>
      <c r="J229" s="270">
        <f>J230</f>
        <v>1300</v>
      </c>
      <c r="K229" s="270">
        <f>K230</f>
        <v>0</v>
      </c>
      <c r="L229" s="269">
        <f>L230</f>
        <v>0</v>
      </c>
    </row>
    <row r="230" spans="1:12" ht="22.5" hidden="1" x14ac:dyDescent="0.2">
      <c r="A230" s="318"/>
      <c r="B230" s="284" t="s">
        <v>455</v>
      </c>
      <c r="C230" s="271"/>
      <c r="D230" s="311" t="s">
        <v>464</v>
      </c>
      <c r="E230" s="311" t="s">
        <v>496</v>
      </c>
      <c r="F230" s="311" t="s">
        <v>513</v>
      </c>
      <c r="G230" s="271" t="s">
        <v>1</v>
      </c>
      <c r="H230" s="270"/>
      <c r="I230" s="270">
        <v>1300</v>
      </c>
      <c r="J230" s="270">
        <v>1300</v>
      </c>
      <c r="K230" s="270"/>
      <c r="L230" s="269"/>
    </row>
    <row r="231" spans="1:12" ht="22.5" hidden="1" x14ac:dyDescent="0.2">
      <c r="A231" s="273"/>
      <c r="B231" s="317" t="s">
        <v>512</v>
      </c>
      <c r="C231" s="316"/>
      <c r="D231" s="315" t="s">
        <v>464</v>
      </c>
      <c r="E231" s="315" t="s">
        <v>496</v>
      </c>
      <c r="F231" s="315" t="s">
        <v>511</v>
      </c>
      <c r="G231" s="315"/>
      <c r="H231" s="314">
        <f>H232+H236</f>
        <v>0</v>
      </c>
      <c r="I231" s="314">
        <f>I232+I236</f>
        <v>87688.1</v>
      </c>
      <c r="J231" s="314">
        <f>J232+J236</f>
        <v>87718.1</v>
      </c>
      <c r="K231" s="314">
        <f>K232+K236</f>
        <v>0</v>
      </c>
      <c r="L231" s="313">
        <f>L232+L236</f>
        <v>0</v>
      </c>
    </row>
    <row r="232" spans="1:12" hidden="1" x14ac:dyDescent="0.2">
      <c r="A232" s="281"/>
      <c r="B232" s="312" t="s">
        <v>352</v>
      </c>
      <c r="C232" s="311"/>
      <c r="D232" s="311" t="s">
        <v>464</v>
      </c>
      <c r="E232" s="311" t="s">
        <v>496</v>
      </c>
      <c r="F232" s="311" t="s">
        <v>509</v>
      </c>
      <c r="G232" s="311"/>
      <c r="H232" s="270">
        <f>H233+H234+H235</f>
        <v>0</v>
      </c>
      <c r="I232" s="270">
        <f>I233+I234+I235</f>
        <v>87058.1</v>
      </c>
      <c r="J232" s="270">
        <f>J233+J234+J235</f>
        <v>87058.1</v>
      </c>
      <c r="K232" s="270">
        <f>K233+K234+K235</f>
        <v>0</v>
      </c>
      <c r="L232" s="269">
        <f>L233+L234+L235</f>
        <v>0</v>
      </c>
    </row>
    <row r="233" spans="1:12" hidden="1" x14ac:dyDescent="0.2">
      <c r="A233" s="273"/>
      <c r="B233" s="284" t="s">
        <v>459</v>
      </c>
      <c r="C233" s="271"/>
      <c r="D233" s="311" t="s">
        <v>464</v>
      </c>
      <c r="E233" s="311" t="s">
        <v>496</v>
      </c>
      <c r="F233" s="311" t="s">
        <v>509</v>
      </c>
      <c r="G233" s="271" t="s">
        <v>255</v>
      </c>
      <c r="H233" s="270"/>
      <c r="I233" s="270">
        <v>49197.66</v>
      </c>
      <c r="J233" s="270">
        <v>49197.66</v>
      </c>
      <c r="K233" s="270"/>
      <c r="L233" s="269"/>
    </row>
    <row r="234" spans="1:12" ht="22.5" hidden="1" x14ac:dyDescent="0.2">
      <c r="A234" s="273"/>
      <c r="B234" s="284" t="s">
        <v>455</v>
      </c>
      <c r="C234" s="271"/>
      <c r="D234" s="311" t="s">
        <v>464</v>
      </c>
      <c r="E234" s="311" t="s">
        <v>496</v>
      </c>
      <c r="F234" s="311" t="s">
        <v>509</v>
      </c>
      <c r="G234" s="271" t="s">
        <v>1</v>
      </c>
      <c r="H234" s="270"/>
      <c r="I234" s="270">
        <v>37820.44</v>
      </c>
      <c r="J234" s="270">
        <v>37820.44</v>
      </c>
      <c r="K234" s="270"/>
      <c r="L234" s="269"/>
    </row>
    <row r="235" spans="1:12" hidden="1" x14ac:dyDescent="0.2">
      <c r="A235" s="273"/>
      <c r="B235" s="284" t="s">
        <v>458</v>
      </c>
      <c r="C235" s="271"/>
      <c r="D235" s="311" t="s">
        <v>464</v>
      </c>
      <c r="E235" s="311" t="s">
        <v>496</v>
      </c>
      <c r="F235" s="311" t="s">
        <v>509</v>
      </c>
      <c r="G235" s="271" t="s">
        <v>91</v>
      </c>
      <c r="H235" s="270"/>
      <c r="I235" s="270">
        <v>40</v>
      </c>
      <c r="J235" s="270">
        <v>40</v>
      </c>
      <c r="K235" s="270"/>
      <c r="L235" s="269"/>
    </row>
    <row r="236" spans="1:12" ht="22.5" hidden="1" x14ac:dyDescent="0.2">
      <c r="A236" s="281"/>
      <c r="B236" s="272" t="s">
        <v>510</v>
      </c>
      <c r="C236" s="311"/>
      <c r="D236" s="311" t="s">
        <v>464</v>
      </c>
      <c r="E236" s="311" t="s">
        <v>496</v>
      </c>
      <c r="F236" s="311" t="s">
        <v>509</v>
      </c>
      <c r="G236" s="311"/>
      <c r="H236" s="270">
        <f>H237</f>
        <v>0</v>
      </c>
      <c r="I236" s="270">
        <f>I237</f>
        <v>630</v>
      </c>
      <c r="J236" s="270">
        <f>J237</f>
        <v>660</v>
      </c>
      <c r="K236" s="270">
        <f>K237</f>
        <v>0</v>
      </c>
      <c r="L236" s="269">
        <f>L237</f>
        <v>0</v>
      </c>
    </row>
    <row r="237" spans="1:12" ht="22.5" hidden="1" x14ac:dyDescent="0.2">
      <c r="A237" s="273"/>
      <c r="B237" s="284" t="s">
        <v>455</v>
      </c>
      <c r="C237" s="271"/>
      <c r="D237" s="311" t="s">
        <v>464</v>
      </c>
      <c r="E237" s="311" t="s">
        <v>496</v>
      </c>
      <c r="F237" s="311" t="s">
        <v>509</v>
      </c>
      <c r="G237" s="271" t="s">
        <v>1</v>
      </c>
      <c r="H237" s="270"/>
      <c r="I237" s="270">
        <v>630</v>
      </c>
      <c r="J237" s="270">
        <v>660</v>
      </c>
      <c r="K237" s="270"/>
      <c r="L237" s="269"/>
    </row>
    <row r="238" spans="1:12" x14ac:dyDescent="0.2">
      <c r="A238" s="273"/>
      <c r="B238" s="282" t="s">
        <v>349</v>
      </c>
      <c r="C238" s="279"/>
      <c r="D238" s="278" t="s">
        <v>507</v>
      </c>
      <c r="E238" s="278" t="s">
        <v>460</v>
      </c>
      <c r="F238" s="278"/>
      <c r="G238" s="278"/>
      <c r="H238" s="277">
        <f t="shared" ref="H238:L240" si="20">H239</f>
        <v>284</v>
      </c>
      <c r="I238" s="277">
        <f t="shared" si="20"/>
        <v>740</v>
      </c>
      <c r="J238" s="277">
        <f t="shared" si="20"/>
        <v>740</v>
      </c>
      <c r="K238" s="277">
        <f t="shared" si="20"/>
        <v>337</v>
      </c>
      <c r="L238" s="276">
        <f t="shared" si="20"/>
        <v>348</v>
      </c>
    </row>
    <row r="239" spans="1:12" x14ac:dyDescent="0.2">
      <c r="A239" s="281"/>
      <c r="B239" s="282" t="s">
        <v>264</v>
      </c>
      <c r="C239" s="279"/>
      <c r="D239" s="278" t="s">
        <v>507</v>
      </c>
      <c r="E239" s="278" t="s">
        <v>507</v>
      </c>
      <c r="F239" s="278"/>
      <c r="G239" s="278"/>
      <c r="H239" s="277">
        <f t="shared" si="20"/>
        <v>284</v>
      </c>
      <c r="I239" s="277">
        <f t="shared" si="20"/>
        <v>740</v>
      </c>
      <c r="J239" s="277">
        <f t="shared" si="20"/>
        <v>740</v>
      </c>
      <c r="K239" s="277">
        <f t="shared" si="20"/>
        <v>337</v>
      </c>
      <c r="L239" s="276">
        <f t="shared" si="20"/>
        <v>348</v>
      </c>
    </row>
    <row r="240" spans="1:12" ht="33.75" x14ac:dyDescent="0.2">
      <c r="A240" s="273"/>
      <c r="B240" s="275" t="s">
        <v>863</v>
      </c>
      <c r="C240" s="272"/>
      <c r="D240" s="271" t="s">
        <v>507</v>
      </c>
      <c r="E240" s="271" t="s">
        <v>507</v>
      </c>
      <c r="F240" s="271" t="s">
        <v>273</v>
      </c>
      <c r="G240" s="271"/>
      <c r="H240" s="270">
        <f t="shared" si="20"/>
        <v>284</v>
      </c>
      <c r="I240" s="270">
        <f t="shared" si="20"/>
        <v>740</v>
      </c>
      <c r="J240" s="270">
        <f t="shared" si="20"/>
        <v>740</v>
      </c>
      <c r="K240" s="270">
        <f t="shared" si="20"/>
        <v>337</v>
      </c>
      <c r="L240" s="269">
        <f t="shared" si="20"/>
        <v>348</v>
      </c>
    </row>
    <row r="241" spans="1:12" ht="33.75" x14ac:dyDescent="0.2">
      <c r="A241" s="273"/>
      <c r="B241" s="275" t="s">
        <v>272</v>
      </c>
      <c r="C241" s="272"/>
      <c r="D241" s="271" t="s">
        <v>507</v>
      </c>
      <c r="E241" s="271" t="s">
        <v>507</v>
      </c>
      <c r="F241" s="271" t="s">
        <v>271</v>
      </c>
      <c r="G241" s="271"/>
      <c r="H241" s="270">
        <f>H242+H245</f>
        <v>284</v>
      </c>
      <c r="I241" s="270">
        <f>I242+I245</f>
        <v>740</v>
      </c>
      <c r="J241" s="270">
        <f>J242+J245</f>
        <v>740</v>
      </c>
      <c r="K241" s="270">
        <f>K242+K245</f>
        <v>337</v>
      </c>
      <c r="L241" s="269">
        <f>L242+L245</f>
        <v>348</v>
      </c>
    </row>
    <row r="242" spans="1:12" ht="45" hidden="1" x14ac:dyDescent="0.2">
      <c r="A242" s="273"/>
      <c r="B242" s="310" t="s">
        <v>270</v>
      </c>
      <c r="C242" s="272"/>
      <c r="D242" s="271" t="s">
        <v>507</v>
      </c>
      <c r="E242" s="271" t="s">
        <v>507</v>
      </c>
      <c r="F242" s="271" t="s">
        <v>267</v>
      </c>
      <c r="G242" s="271"/>
      <c r="H242" s="270">
        <f t="shared" ref="H242:L243" si="21">H243</f>
        <v>0</v>
      </c>
      <c r="I242" s="270">
        <f t="shared" si="21"/>
        <v>320</v>
      </c>
      <c r="J242" s="270">
        <f t="shared" si="21"/>
        <v>320</v>
      </c>
      <c r="K242" s="270">
        <f t="shared" si="21"/>
        <v>0</v>
      </c>
      <c r="L242" s="269">
        <f t="shared" si="21"/>
        <v>0</v>
      </c>
    </row>
    <row r="243" spans="1:12" ht="22.5" hidden="1" x14ac:dyDescent="0.2">
      <c r="A243" s="305"/>
      <c r="B243" s="309" t="s">
        <v>4</v>
      </c>
      <c r="C243" s="272"/>
      <c r="D243" s="271" t="s">
        <v>507</v>
      </c>
      <c r="E243" s="271" t="s">
        <v>507</v>
      </c>
      <c r="F243" s="271" t="s">
        <v>508</v>
      </c>
      <c r="G243" s="271"/>
      <c r="H243" s="270">
        <f t="shared" si="21"/>
        <v>0</v>
      </c>
      <c r="I243" s="270">
        <f t="shared" si="21"/>
        <v>320</v>
      </c>
      <c r="J243" s="270">
        <f t="shared" si="21"/>
        <v>320</v>
      </c>
      <c r="K243" s="270">
        <f t="shared" si="21"/>
        <v>0</v>
      </c>
      <c r="L243" s="269">
        <f t="shared" si="21"/>
        <v>0</v>
      </c>
    </row>
    <row r="244" spans="1:12" ht="22.5" hidden="1" x14ac:dyDescent="0.2">
      <c r="A244" s="305"/>
      <c r="B244" s="274" t="s">
        <v>268</v>
      </c>
      <c r="C244" s="283"/>
      <c r="D244" s="271" t="s">
        <v>507</v>
      </c>
      <c r="E244" s="271" t="s">
        <v>507</v>
      </c>
      <c r="F244" s="271" t="s">
        <v>508</v>
      </c>
      <c r="G244" s="271" t="s">
        <v>1</v>
      </c>
      <c r="H244" s="270"/>
      <c r="I244" s="270">
        <v>320</v>
      </c>
      <c r="J244" s="270">
        <v>320</v>
      </c>
      <c r="K244" s="270"/>
      <c r="L244" s="269"/>
    </row>
    <row r="245" spans="1:12" ht="22.5" x14ac:dyDescent="0.2">
      <c r="A245" s="305"/>
      <c r="B245" s="285" t="s">
        <v>268</v>
      </c>
      <c r="C245" s="283"/>
      <c r="D245" s="271" t="s">
        <v>507</v>
      </c>
      <c r="E245" s="271" t="s">
        <v>507</v>
      </c>
      <c r="F245" s="271" t="s">
        <v>267</v>
      </c>
      <c r="G245" s="271"/>
      <c r="H245" s="270">
        <f t="shared" ref="H245:L246" si="22">H246</f>
        <v>284</v>
      </c>
      <c r="I245" s="270">
        <f t="shared" si="22"/>
        <v>420</v>
      </c>
      <c r="J245" s="270">
        <f t="shared" si="22"/>
        <v>420</v>
      </c>
      <c r="K245" s="270">
        <f t="shared" si="22"/>
        <v>337</v>
      </c>
      <c r="L245" s="269">
        <f t="shared" si="22"/>
        <v>348</v>
      </c>
    </row>
    <row r="246" spans="1:12" ht="25.5" x14ac:dyDescent="0.2">
      <c r="A246" s="273"/>
      <c r="B246" s="49" t="s">
        <v>266</v>
      </c>
      <c r="C246" s="272"/>
      <c r="D246" s="271" t="s">
        <v>507</v>
      </c>
      <c r="E246" s="271" t="s">
        <v>507</v>
      </c>
      <c r="F246" s="271" t="s">
        <v>263</v>
      </c>
      <c r="G246" s="271"/>
      <c r="H246" s="270">
        <f t="shared" si="22"/>
        <v>284</v>
      </c>
      <c r="I246" s="270">
        <f t="shared" si="22"/>
        <v>420</v>
      </c>
      <c r="J246" s="270">
        <f t="shared" si="22"/>
        <v>420</v>
      </c>
      <c r="K246" s="270">
        <f t="shared" si="22"/>
        <v>337</v>
      </c>
      <c r="L246" s="269">
        <f t="shared" si="22"/>
        <v>348</v>
      </c>
    </row>
    <row r="247" spans="1:12" ht="22.5" x14ac:dyDescent="0.2">
      <c r="A247" s="273"/>
      <c r="B247" s="284" t="s">
        <v>455</v>
      </c>
      <c r="C247" s="283"/>
      <c r="D247" s="271" t="s">
        <v>507</v>
      </c>
      <c r="E247" s="271" t="s">
        <v>507</v>
      </c>
      <c r="F247" s="271" t="s">
        <v>263</v>
      </c>
      <c r="G247" s="271" t="s">
        <v>1</v>
      </c>
      <c r="H247" s="270">
        <v>284</v>
      </c>
      <c r="I247" s="270">
        <v>420</v>
      </c>
      <c r="J247" s="270">
        <v>420</v>
      </c>
      <c r="K247" s="270">
        <v>337</v>
      </c>
      <c r="L247" s="269">
        <v>348</v>
      </c>
    </row>
    <row r="248" spans="1:12" x14ac:dyDescent="0.2">
      <c r="A248" s="291"/>
      <c r="B248" s="290" t="s">
        <v>461</v>
      </c>
      <c r="C248" s="289"/>
      <c r="D248" s="288" t="s">
        <v>454</v>
      </c>
      <c r="E248" s="288" t="s">
        <v>460</v>
      </c>
      <c r="F248" s="288"/>
      <c r="G248" s="288"/>
      <c r="H248" s="287">
        <f>H249+H257</f>
        <v>8198.5</v>
      </c>
      <c r="I248" s="287">
        <f>I249+I257</f>
        <v>36399.550000000003</v>
      </c>
      <c r="J248" s="287">
        <f>J249+J257</f>
        <v>36787.500000000007</v>
      </c>
      <c r="K248" s="287">
        <f>K249+K257</f>
        <v>8263</v>
      </c>
      <c r="L248" s="286">
        <f>L249+L257</f>
        <v>8252</v>
      </c>
    </row>
    <row r="249" spans="1:12" x14ac:dyDescent="0.2">
      <c r="A249" s="273"/>
      <c r="B249" s="282" t="s">
        <v>87</v>
      </c>
      <c r="C249" s="279"/>
      <c r="D249" s="278" t="s">
        <v>454</v>
      </c>
      <c r="E249" s="278" t="s">
        <v>457</v>
      </c>
      <c r="F249" s="278"/>
      <c r="G249" s="278"/>
      <c r="H249" s="277">
        <f t="shared" ref="H249:L252" si="23">H250</f>
        <v>6960</v>
      </c>
      <c r="I249" s="277">
        <f t="shared" si="23"/>
        <v>34899.550000000003</v>
      </c>
      <c r="J249" s="277">
        <f t="shared" si="23"/>
        <v>35187.500000000007</v>
      </c>
      <c r="K249" s="277">
        <f t="shared" si="23"/>
        <v>6915</v>
      </c>
      <c r="L249" s="276">
        <f t="shared" si="23"/>
        <v>6858</v>
      </c>
    </row>
    <row r="250" spans="1:12" ht="33.75" x14ac:dyDescent="0.2">
      <c r="A250" s="273"/>
      <c r="B250" s="275" t="s">
        <v>863</v>
      </c>
      <c r="C250" s="272"/>
      <c r="D250" s="271" t="s">
        <v>454</v>
      </c>
      <c r="E250" s="271" t="s">
        <v>457</v>
      </c>
      <c r="F250" s="271" t="s">
        <v>273</v>
      </c>
      <c r="G250" s="271"/>
      <c r="H250" s="270">
        <f t="shared" si="23"/>
        <v>6960</v>
      </c>
      <c r="I250" s="270">
        <f t="shared" si="23"/>
        <v>34899.550000000003</v>
      </c>
      <c r="J250" s="270">
        <f t="shared" si="23"/>
        <v>35187.500000000007</v>
      </c>
      <c r="K250" s="270">
        <f t="shared" si="23"/>
        <v>6915</v>
      </c>
      <c r="L250" s="269">
        <f t="shared" si="23"/>
        <v>6858</v>
      </c>
    </row>
    <row r="251" spans="1:12" ht="33.75" x14ac:dyDescent="0.2">
      <c r="A251" s="281"/>
      <c r="B251" s="275" t="s">
        <v>261</v>
      </c>
      <c r="C251" s="272"/>
      <c r="D251" s="271" t="s">
        <v>454</v>
      </c>
      <c r="E251" s="271" t="s">
        <v>457</v>
      </c>
      <c r="F251" s="271" t="s">
        <v>260</v>
      </c>
      <c r="G251" s="271"/>
      <c r="H251" s="270">
        <f t="shared" si="23"/>
        <v>6960</v>
      </c>
      <c r="I251" s="270">
        <f t="shared" si="23"/>
        <v>34899.550000000003</v>
      </c>
      <c r="J251" s="270">
        <f t="shared" si="23"/>
        <v>35187.500000000007</v>
      </c>
      <c r="K251" s="270">
        <f t="shared" si="23"/>
        <v>6915</v>
      </c>
      <c r="L251" s="269">
        <f t="shared" si="23"/>
        <v>6858</v>
      </c>
    </row>
    <row r="252" spans="1:12" x14ac:dyDescent="0.2">
      <c r="A252" s="281"/>
      <c r="B252" s="274" t="s">
        <v>259</v>
      </c>
      <c r="C252" s="272"/>
      <c r="D252" s="271" t="s">
        <v>454</v>
      </c>
      <c r="E252" s="271" t="s">
        <v>457</v>
      </c>
      <c r="F252" s="271" t="s">
        <v>258</v>
      </c>
      <c r="G252" s="271"/>
      <c r="H252" s="270">
        <f t="shared" si="23"/>
        <v>6960</v>
      </c>
      <c r="I252" s="270">
        <f t="shared" si="23"/>
        <v>34899.550000000003</v>
      </c>
      <c r="J252" s="270">
        <f t="shared" si="23"/>
        <v>35187.500000000007</v>
      </c>
      <c r="K252" s="270">
        <f t="shared" si="23"/>
        <v>6915</v>
      </c>
      <c r="L252" s="269">
        <f t="shared" si="23"/>
        <v>6858</v>
      </c>
    </row>
    <row r="253" spans="1:12" x14ac:dyDescent="0.2">
      <c r="A253" s="281"/>
      <c r="B253" s="285" t="s">
        <v>352</v>
      </c>
      <c r="C253" s="272"/>
      <c r="D253" s="271" t="s">
        <v>454</v>
      </c>
      <c r="E253" s="271" t="s">
        <v>457</v>
      </c>
      <c r="F253" s="271" t="s">
        <v>254</v>
      </c>
      <c r="G253" s="271"/>
      <c r="H253" s="270">
        <f>H254+H255+H256</f>
        <v>6960</v>
      </c>
      <c r="I253" s="270">
        <f>I254+I255+I256</f>
        <v>34899.550000000003</v>
      </c>
      <c r="J253" s="270">
        <f>J254+J255+J256</f>
        <v>35187.500000000007</v>
      </c>
      <c r="K253" s="270">
        <f>K254+K255+K256</f>
        <v>6915</v>
      </c>
      <c r="L253" s="269">
        <f>L254+L255+L256</f>
        <v>6858</v>
      </c>
    </row>
    <row r="254" spans="1:12" x14ac:dyDescent="0.2">
      <c r="A254" s="273"/>
      <c r="B254" s="284" t="s">
        <v>459</v>
      </c>
      <c r="C254" s="283"/>
      <c r="D254" s="271" t="s">
        <v>454</v>
      </c>
      <c r="E254" s="271" t="s">
        <v>457</v>
      </c>
      <c r="F254" s="271" t="s">
        <v>254</v>
      </c>
      <c r="G254" s="271" t="s">
        <v>255</v>
      </c>
      <c r="H254" s="270">
        <v>4510.8630000000003</v>
      </c>
      <c r="I254" s="270">
        <f>14110.32+7665.25+6074.84+8018.08-78.59-56.38-180.11-693.76</f>
        <v>34859.65</v>
      </c>
      <c r="J254" s="270">
        <f>14110.32+8044.5+6074.84+8017.78-78.59-56.38-180.11-786.76</f>
        <v>35145.600000000006</v>
      </c>
      <c r="K254" s="270">
        <v>4781.5150000000003</v>
      </c>
      <c r="L254" s="269">
        <v>5068.4070000000002</v>
      </c>
    </row>
    <row r="255" spans="1:12" ht="22.5" x14ac:dyDescent="0.2">
      <c r="A255" s="273"/>
      <c r="B255" s="284" t="s">
        <v>455</v>
      </c>
      <c r="C255" s="283"/>
      <c r="D255" s="271" t="s">
        <v>454</v>
      </c>
      <c r="E255" s="271" t="s">
        <v>457</v>
      </c>
      <c r="F255" s="271" t="s">
        <v>254</v>
      </c>
      <c r="G255" s="271" t="s">
        <v>1</v>
      </c>
      <c r="H255" s="270">
        <v>2448.424</v>
      </c>
      <c r="I255" s="270"/>
      <c r="J255" s="270"/>
      <c r="K255" s="270">
        <v>2132.4850000000001</v>
      </c>
      <c r="L255" s="269">
        <v>1788.5930000000001</v>
      </c>
    </row>
    <row r="256" spans="1:12" x14ac:dyDescent="0.2">
      <c r="A256" s="273"/>
      <c r="B256" s="284" t="s">
        <v>458</v>
      </c>
      <c r="C256" s="283"/>
      <c r="D256" s="271" t="s">
        <v>454</v>
      </c>
      <c r="E256" s="271" t="s">
        <v>457</v>
      </c>
      <c r="F256" s="271" t="s">
        <v>254</v>
      </c>
      <c r="G256" s="271" t="s">
        <v>91</v>
      </c>
      <c r="H256" s="270">
        <v>0.71299999999999997</v>
      </c>
      <c r="I256" s="270">
        <v>39.9</v>
      </c>
      <c r="J256" s="270">
        <v>41.9</v>
      </c>
      <c r="K256" s="270">
        <v>1</v>
      </c>
      <c r="L256" s="269">
        <v>1</v>
      </c>
    </row>
    <row r="257" spans="1:12" x14ac:dyDescent="0.2">
      <c r="A257" s="281"/>
      <c r="B257" s="282" t="s">
        <v>244</v>
      </c>
      <c r="C257" s="279"/>
      <c r="D257" s="278" t="s">
        <v>454</v>
      </c>
      <c r="E257" s="278" t="s">
        <v>453</v>
      </c>
      <c r="F257" s="278"/>
      <c r="G257" s="278"/>
      <c r="H257" s="277">
        <f t="shared" ref="H257:L258" si="24">H258</f>
        <v>1238.5</v>
      </c>
      <c r="I257" s="277">
        <f t="shared" si="24"/>
        <v>1500</v>
      </c>
      <c r="J257" s="277">
        <f t="shared" si="24"/>
        <v>1600</v>
      </c>
      <c r="K257" s="277">
        <f t="shared" si="24"/>
        <v>1348</v>
      </c>
      <c r="L257" s="276">
        <f t="shared" si="24"/>
        <v>1394</v>
      </c>
    </row>
    <row r="258" spans="1:12" ht="33.75" x14ac:dyDescent="0.2">
      <c r="A258" s="273"/>
      <c r="B258" s="275" t="s">
        <v>863</v>
      </c>
      <c r="C258" s="272"/>
      <c r="D258" s="271" t="s">
        <v>454</v>
      </c>
      <c r="E258" s="271" t="s">
        <v>453</v>
      </c>
      <c r="F258" s="271" t="s">
        <v>273</v>
      </c>
      <c r="G258" s="271"/>
      <c r="H258" s="270">
        <f t="shared" si="24"/>
        <v>1238.5</v>
      </c>
      <c r="I258" s="270">
        <f t="shared" si="24"/>
        <v>1500</v>
      </c>
      <c r="J258" s="270">
        <f t="shared" si="24"/>
        <v>1600</v>
      </c>
      <c r="K258" s="270">
        <f t="shared" si="24"/>
        <v>1348</v>
      </c>
      <c r="L258" s="269">
        <f t="shared" si="24"/>
        <v>1394</v>
      </c>
    </row>
    <row r="259" spans="1:12" x14ac:dyDescent="0.2">
      <c r="A259" s="273"/>
      <c r="B259" s="275" t="s">
        <v>860</v>
      </c>
      <c r="C259" s="272"/>
      <c r="D259" s="271" t="s">
        <v>454</v>
      </c>
      <c r="E259" s="271" t="s">
        <v>453</v>
      </c>
      <c r="F259" s="271" t="s">
        <v>251</v>
      </c>
      <c r="G259" s="271"/>
      <c r="H259" s="270">
        <f>H260+H263</f>
        <v>1238.5</v>
      </c>
      <c r="I259" s="270">
        <f>I260+I263</f>
        <v>1500</v>
      </c>
      <c r="J259" s="270">
        <f>J260+J263</f>
        <v>1600</v>
      </c>
      <c r="K259" s="270">
        <f>K260+K263</f>
        <v>1348</v>
      </c>
      <c r="L259" s="269">
        <f>L260+L263</f>
        <v>1394</v>
      </c>
    </row>
    <row r="260" spans="1:12" x14ac:dyDescent="0.2">
      <c r="A260" s="273"/>
      <c r="B260" s="274" t="s">
        <v>250</v>
      </c>
      <c r="C260" s="272"/>
      <c r="D260" s="271" t="s">
        <v>454</v>
      </c>
      <c r="E260" s="271" t="s">
        <v>453</v>
      </c>
      <c r="F260" s="271" t="s">
        <v>249</v>
      </c>
      <c r="G260" s="271"/>
      <c r="H260" s="270">
        <f t="shared" ref="H260:L261" si="25">H261</f>
        <v>1238.5</v>
      </c>
      <c r="I260" s="270">
        <f t="shared" si="25"/>
        <v>1500</v>
      </c>
      <c r="J260" s="270">
        <f t="shared" si="25"/>
        <v>1600</v>
      </c>
      <c r="K260" s="270">
        <f t="shared" si="25"/>
        <v>1348</v>
      </c>
      <c r="L260" s="269">
        <f t="shared" si="25"/>
        <v>1394</v>
      </c>
    </row>
    <row r="261" spans="1:12" x14ac:dyDescent="0.2">
      <c r="A261" s="273"/>
      <c r="B261" s="49" t="s">
        <v>248</v>
      </c>
      <c r="C261" s="272"/>
      <c r="D261" s="271" t="s">
        <v>454</v>
      </c>
      <c r="E261" s="271" t="s">
        <v>453</v>
      </c>
      <c r="F261" s="271" t="s">
        <v>243</v>
      </c>
      <c r="G261" s="271"/>
      <c r="H261" s="270">
        <f t="shared" si="25"/>
        <v>1238.5</v>
      </c>
      <c r="I261" s="270">
        <f t="shared" si="25"/>
        <v>1500</v>
      </c>
      <c r="J261" s="270">
        <f t="shared" si="25"/>
        <v>1600</v>
      </c>
      <c r="K261" s="270">
        <f t="shared" si="25"/>
        <v>1348</v>
      </c>
      <c r="L261" s="269">
        <f t="shared" si="25"/>
        <v>1394</v>
      </c>
    </row>
    <row r="262" spans="1:12" ht="22.5" x14ac:dyDescent="0.2">
      <c r="A262" s="273"/>
      <c r="B262" s="284" t="s">
        <v>455</v>
      </c>
      <c r="C262" s="283"/>
      <c r="D262" s="271" t="s">
        <v>454</v>
      </c>
      <c r="E262" s="271" t="s">
        <v>453</v>
      </c>
      <c r="F262" s="271" t="s">
        <v>243</v>
      </c>
      <c r="G262" s="271" t="s">
        <v>1</v>
      </c>
      <c r="H262" s="270">
        <v>1238.5</v>
      </c>
      <c r="I262" s="270">
        <v>1500</v>
      </c>
      <c r="J262" s="270">
        <v>1600</v>
      </c>
      <c r="K262" s="270">
        <v>1348</v>
      </c>
      <c r="L262" s="269">
        <v>1394</v>
      </c>
    </row>
    <row r="263" spans="1:12" ht="22.5" hidden="1" x14ac:dyDescent="0.2">
      <c r="A263" s="291"/>
      <c r="B263" s="843" t="s">
        <v>455</v>
      </c>
      <c r="C263" s="844"/>
      <c r="D263" s="845" t="s">
        <v>454</v>
      </c>
      <c r="E263" s="845" t="s">
        <v>453</v>
      </c>
      <c r="F263" s="845" t="s">
        <v>243</v>
      </c>
      <c r="G263" s="845" t="s">
        <v>1</v>
      </c>
      <c r="H263" s="846"/>
      <c r="I263" s="846"/>
      <c r="J263" s="846"/>
      <c r="K263" s="846"/>
      <c r="L263" s="847"/>
    </row>
    <row r="264" spans="1:12" ht="22.5" hidden="1" x14ac:dyDescent="0.2">
      <c r="A264" s="273"/>
      <c r="B264" s="285" t="s">
        <v>506</v>
      </c>
      <c r="C264" s="283"/>
      <c r="D264" s="271" t="s">
        <v>454</v>
      </c>
      <c r="E264" s="271" t="s">
        <v>453</v>
      </c>
      <c r="F264" s="271" t="s">
        <v>505</v>
      </c>
      <c r="G264" s="271"/>
      <c r="H264" s="270">
        <f>H265+H267</f>
        <v>0</v>
      </c>
      <c r="I264" s="270">
        <f>I265+I267</f>
        <v>10000</v>
      </c>
      <c r="J264" s="270">
        <f>J265+J267</f>
        <v>10000</v>
      </c>
      <c r="K264" s="270">
        <f>K265+K267</f>
        <v>0</v>
      </c>
      <c r="L264" s="269">
        <f>L265+L267</f>
        <v>0</v>
      </c>
    </row>
    <row r="265" spans="1:12" ht="22.5" hidden="1" x14ac:dyDescent="0.2">
      <c r="A265" s="273"/>
      <c r="B265" s="285" t="s">
        <v>504</v>
      </c>
      <c r="C265" s="272"/>
      <c r="D265" s="271" t="s">
        <v>454</v>
      </c>
      <c r="E265" s="271" t="s">
        <v>453</v>
      </c>
      <c r="F265" s="271" t="s">
        <v>503</v>
      </c>
      <c r="G265" s="271"/>
      <c r="H265" s="270">
        <f>H266</f>
        <v>0</v>
      </c>
      <c r="I265" s="270">
        <f>I266</f>
        <v>0</v>
      </c>
      <c r="J265" s="270">
        <f>J266</f>
        <v>0</v>
      </c>
      <c r="K265" s="270">
        <f>K266</f>
        <v>0</v>
      </c>
      <c r="L265" s="269">
        <f>L266</f>
        <v>0</v>
      </c>
    </row>
    <row r="266" spans="1:12" ht="22.5" hidden="1" x14ac:dyDescent="0.2">
      <c r="A266" s="273"/>
      <c r="B266" s="284" t="s">
        <v>455</v>
      </c>
      <c r="C266" s="283"/>
      <c r="D266" s="271" t="s">
        <v>454</v>
      </c>
      <c r="E266" s="271" t="s">
        <v>453</v>
      </c>
      <c r="F266" s="271" t="s">
        <v>503</v>
      </c>
      <c r="G266" s="271" t="s">
        <v>1</v>
      </c>
      <c r="H266" s="270">
        <v>0</v>
      </c>
      <c r="I266" s="270">
        <v>0</v>
      </c>
      <c r="J266" s="270">
        <v>0</v>
      </c>
      <c r="K266" s="270">
        <v>0</v>
      </c>
      <c r="L266" s="269">
        <v>0</v>
      </c>
    </row>
    <row r="267" spans="1:12" ht="22.5" hidden="1" x14ac:dyDescent="0.2">
      <c r="A267" s="273"/>
      <c r="B267" s="285" t="s">
        <v>502</v>
      </c>
      <c r="C267" s="272"/>
      <c r="D267" s="271" t="s">
        <v>454</v>
      </c>
      <c r="E267" s="271" t="s">
        <v>453</v>
      </c>
      <c r="F267" s="271" t="s">
        <v>501</v>
      </c>
      <c r="G267" s="271"/>
      <c r="H267" s="270">
        <f>H268</f>
        <v>0</v>
      </c>
      <c r="I267" s="270">
        <f>I268</f>
        <v>10000</v>
      </c>
      <c r="J267" s="270">
        <f>J268</f>
        <v>10000</v>
      </c>
      <c r="K267" s="270">
        <f>K268</f>
        <v>0</v>
      </c>
      <c r="L267" s="269">
        <f>L268</f>
        <v>0</v>
      </c>
    </row>
    <row r="268" spans="1:12" ht="22.5" hidden="1" x14ac:dyDescent="0.2">
      <c r="A268" s="273"/>
      <c r="B268" s="284" t="s">
        <v>455</v>
      </c>
      <c r="C268" s="283"/>
      <c r="D268" s="271" t="s">
        <v>454</v>
      </c>
      <c r="E268" s="271" t="s">
        <v>453</v>
      </c>
      <c r="F268" s="271" t="s">
        <v>501</v>
      </c>
      <c r="G268" s="271" t="s">
        <v>26</v>
      </c>
      <c r="H268" s="270"/>
      <c r="I268" s="270">
        <v>10000</v>
      </c>
      <c r="J268" s="270">
        <v>10000</v>
      </c>
      <c r="K268" s="270"/>
      <c r="L268" s="269"/>
    </row>
    <row r="269" spans="1:12" x14ac:dyDescent="0.2">
      <c r="A269" s="273"/>
      <c r="B269" s="282" t="s">
        <v>335</v>
      </c>
      <c r="C269" s="279"/>
      <c r="D269" s="278" t="s">
        <v>497</v>
      </c>
      <c r="E269" s="278" t="s">
        <v>460</v>
      </c>
      <c r="F269" s="278"/>
      <c r="G269" s="278"/>
      <c r="H269" s="277">
        <f>H270+H276</f>
        <v>1044.001</v>
      </c>
      <c r="I269" s="277">
        <f>I270+I276</f>
        <v>7671.15</v>
      </c>
      <c r="J269" s="277">
        <f>J270+J276</f>
        <v>7864.35</v>
      </c>
      <c r="K269" s="277">
        <f>K270+K276</f>
        <v>490.67399999999998</v>
      </c>
      <c r="L269" s="276">
        <f>L270+L276</f>
        <v>520.14599999999996</v>
      </c>
    </row>
    <row r="270" spans="1:12" x14ac:dyDescent="0.2">
      <c r="A270" s="273"/>
      <c r="B270" s="282" t="s">
        <v>79</v>
      </c>
      <c r="C270" s="279"/>
      <c r="D270" s="278" t="s">
        <v>497</v>
      </c>
      <c r="E270" s="278" t="s">
        <v>457</v>
      </c>
      <c r="F270" s="278"/>
      <c r="G270" s="278"/>
      <c r="H270" s="277">
        <f t="shared" ref="H270:L274" si="26">H271</f>
        <v>883.69100000000003</v>
      </c>
      <c r="I270" s="277">
        <f t="shared" si="26"/>
        <v>3994.95</v>
      </c>
      <c r="J270" s="277">
        <f t="shared" si="26"/>
        <v>3994.95</v>
      </c>
      <c r="K270" s="277">
        <f t="shared" si="26"/>
        <v>490.67399999999998</v>
      </c>
      <c r="L270" s="276">
        <f t="shared" si="26"/>
        <v>520.14599999999996</v>
      </c>
    </row>
    <row r="271" spans="1:12" ht="27" customHeight="1" x14ac:dyDescent="0.2">
      <c r="A271" s="273"/>
      <c r="B271" s="285" t="s">
        <v>500</v>
      </c>
      <c r="C271" s="272"/>
      <c r="D271" s="271" t="s">
        <v>497</v>
      </c>
      <c r="E271" s="271" t="s">
        <v>457</v>
      </c>
      <c r="F271" s="271" t="s">
        <v>89</v>
      </c>
      <c r="G271" s="271"/>
      <c r="H271" s="270">
        <f t="shared" si="26"/>
        <v>883.69100000000003</v>
      </c>
      <c r="I271" s="270">
        <f t="shared" si="26"/>
        <v>3994.95</v>
      </c>
      <c r="J271" s="270">
        <f t="shared" si="26"/>
        <v>3994.95</v>
      </c>
      <c r="K271" s="270">
        <f t="shared" si="26"/>
        <v>490.67399999999998</v>
      </c>
      <c r="L271" s="269">
        <f t="shared" si="26"/>
        <v>520.14599999999996</v>
      </c>
    </row>
    <row r="272" spans="1:12" ht="24.75" customHeight="1" x14ac:dyDescent="0.2">
      <c r="A272" s="273"/>
      <c r="B272" s="285" t="s">
        <v>109</v>
      </c>
      <c r="C272" s="272"/>
      <c r="D272" s="271" t="s">
        <v>497</v>
      </c>
      <c r="E272" s="271" t="s">
        <v>457</v>
      </c>
      <c r="F272" s="271" t="s">
        <v>84</v>
      </c>
      <c r="G272" s="271"/>
      <c r="H272" s="270">
        <f t="shared" si="26"/>
        <v>883.69100000000003</v>
      </c>
      <c r="I272" s="270">
        <f t="shared" si="26"/>
        <v>3994.95</v>
      </c>
      <c r="J272" s="270">
        <f t="shared" si="26"/>
        <v>3994.95</v>
      </c>
      <c r="K272" s="270">
        <f t="shared" si="26"/>
        <v>490.67399999999998</v>
      </c>
      <c r="L272" s="269">
        <f t="shared" si="26"/>
        <v>520.14599999999996</v>
      </c>
    </row>
    <row r="273" spans="1:12" ht="24.75" customHeight="1" x14ac:dyDescent="0.2">
      <c r="A273" s="273"/>
      <c r="B273" s="285" t="s">
        <v>109</v>
      </c>
      <c r="C273" s="272"/>
      <c r="D273" s="271" t="s">
        <v>497</v>
      </c>
      <c r="E273" s="271" t="s">
        <v>457</v>
      </c>
      <c r="F273" s="271" t="s">
        <v>82</v>
      </c>
      <c r="G273" s="271"/>
      <c r="H273" s="270">
        <f t="shared" si="26"/>
        <v>883.69100000000003</v>
      </c>
      <c r="I273" s="270">
        <f t="shared" si="26"/>
        <v>3994.95</v>
      </c>
      <c r="J273" s="270">
        <f t="shared" si="26"/>
        <v>3994.95</v>
      </c>
      <c r="K273" s="270">
        <f t="shared" si="26"/>
        <v>490.67399999999998</v>
      </c>
      <c r="L273" s="269">
        <f t="shared" si="26"/>
        <v>520.14599999999996</v>
      </c>
    </row>
    <row r="274" spans="1:12" ht="23.25" customHeight="1" x14ac:dyDescent="0.2">
      <c r="A274" s="273"/>
      <c r="B274" s="285" t="s">
        <v>81</v>
      </c>
      <c r="C274" s="272"/>
      <c r="D274" s="271" t="s">
        <v>497</v>
      </c>
      <c r="E274" s="271" t="s">
        <v>457</v>
      </c>
      <c r="F274" s="271" t="s">
        <v>78</v>
      </c>
      <c r="G274" s="271"/>
      <c r="H274" s="270">
        <f t="shared" si="26"/>
        <v>883.69100000000003</v>
      </c>
      <c r="I274" s="270">
        <f t="shared" si="26"/>
        <v>3994.95</v>
      </c>
      <c r="J274" s="270">
        <f t="shared" si="26"/>
        <v>3994.95</v>
      </c>
      <c r="K274" s="270">
        <f t="shared" si="26"/>
        <v>490.67399999999998</v>
      </c>
      <c r="L274" s="269">
        <f t="shared" si="26"/>
        <v>520.14599999999996</v>
      </c>
    </row>
    <row r="275" spans="1:12" ht="22.5" x14ac:dyDescent="0.2">
      <c r="A275" s="273"/>
      <c r="B275" s="308" t="s">
        <v>498</v>
      </c>
      <c r="C275" s="283"/>
      <c r="D275" s="271" t="s">
        <v>497</v>
      </c>
      <c r="E275" s="271" t="s">
        <v>457</v>
      </c>
      <c r="F275" s="271" t="s">
        <v>78</v>
      </c>
      <c r="G275" s="271" t="s">
        <v>77</v>
      </c>
      <c r="H275" s="270">
        <v>883.69100000000003</v>
      </c>
      <c r="I275" s="270">
        <v>3994.95</v>
      </c>
      <c r="J275" s="270">
        <v>3994.95</v>
      </c>
      <c r="K275" s="270">
        <v>490.67399999999998</v>
      </c>
      <c r="L275" s="269">
        <f>520.145+0.001</f>
        <v>520.14599999999996</v>
      </c>
    </row>
    <row r="276" spans="1:12" hidden="1" x14ac:dyDescent="0.2">
      <c r="A276" s="273"/>
      <c r="B276" s="282" t="s">
        <v>45</v>
      </c>
      <c r="C276" s="279"/>
      <c r="D276" s="278" t="s">
        <v>497</v>
      </c>
      <c r="E276" s="278" t="s">
        <v>496</v>
      </c>
      <c r="F276" s="278"/>
      <c r="G276" s="278"/>
      <c r="H276" s="277">
        <f t="shared" ref="H276:L279" si="27">H277</f>
        <v>160.31</v>
      </c>
      <c r="I276" s="277">
        <f t="shared" si="27"/>
        <v>3676.2</v>
      </c>
      <c r="J276" s="277">
        <f t="shared" si="27"/>
        <v>3869.4</v>
      </c>
      <c r="K276" s="277">
        <f t="shared" si="27"/>
        <v>0</v>
      </c>
      <c r="L276" s="276">
        <f t="shared" si="27"/>
        <v>0</v>
      </c>
    </row>
    <row r="277" spans="1:12" ht="31.9" hidden="1" customHeight="1" x14ac:dyDescent="0.2">
      <c r="A277" s="273"/>
      <c r="B277" s="285" t="s">
        <v>500</v>
      </c>
      <c r="C277" s="272"/>
      <c r="D277" s="271" t="s">
        <v>497</v>
      </c>
      <c r="E277" s="271" t="s">
        <v>496</v>
      </c>
      <c r="F277" s="271" t="s">
        <v>89</v>
      </c>
      <c r="G277" s="271"/>
      <c r="H277" s="270">
        <f t="shared" si="27"/>
        <v>160.31</v>
      </c>
      <c r="I277" s="270">
        <f t="shared" si="27"/>
        <v>3676.2</v>
      </c>
      <c r="J277" s="270">
        <f t="shared" si="27"/>
        <v>3869.4</v>
      </c>
      <c r="K277" s="270">
        <f t="shared" si="27"/>
        <v>0</v>
      </c>
      <c r="L277" s="269">
        <f t="shared" si="27"/>
        <v>0</v>
      </c>
    </row>
    <row r="278" spans="1:12" ht="20.25" hidden="1" customHeight="1" x14ac:dyDescent="0.2">
      <c r="A278" s="273"/>
      <c r="B278" s="285" t="s">
        <v>109</v>
      </c>
      <c r="C278" s="272"/>
      <c r="D278" s="271" t="s">
        <v>497</v>
      </c>
      <c r="E278" s="271" t="s">
        <v>496</v>
      </c>
      <c r="F278" s="271" t="s">
        <v>84</v>
      </c>
      <c r="G278" s="271"/>
      <c r="H278" s="270">
        <f t="shared" si="27"/>
        <v>160.31</v>
      </c>
      <c r="I278" s="270">
        <f t="shared" si="27"/>
        <v>3676.2</v>
      </c>
      <c r="J278" s="270">
        <f t="shared" si="27"/>
        <v>3869.4</v>
      </c>
      <c r="K278" s="270">
        <f t="shared" si="27"/>
        <v>0</v>
      </c>
      <c r="L278" s="269">
        <f t="shared" si="27"/>
        <v>0</v>
      </c>
    </row>
    <row r="279" spans="1:12" ht="24" hidden="1" customHeight="1" x14ac:dyDescent="0.2">
      <c r="A279" s="273"/>
      <c r="B279" s="285" t="s">
        <v>109</v>
      </c>
      <c r="C279" s="272"/>
      <c r="D279" s="271" t="s">
        <v>497</v>
      </c>
      <c r="E279" s="271" t="s">
        <v>496</v>
      </c>
      <c r="F279" s="271" t="s">
        <v>82</v>
      </c>
      <c r="G279" s="271"/>
      <c r="H279" s="270">
        <f t="shared" si="27"/>
        <v>160.31</v>
      </c>
      <c r="I279" s="270">
        <f t="shared" si="27"/>
        <v>3676.2</v>
      </c>
      <c r="J279" s="270">
        <f t="shared" si="27"/>
        <v>3869.4</v>
      </c>
      <c r="K279" s="270">
        <f t="shared" si="27"/>
        <v>0</v>
      </c>
      <c r="L279" s="269">
        <f t="shared" si="27"/>
        <v>0</v>
      </c>
    </row>
    <row r="280" spans="1:12" ht="22.5" hidden="1" customHeight="1" x14ac:dyDescent="0.2">
      <c r="A280" s="273"/>
      <c r="B280" s="285" t="s">
        <v>47</v>
      </c>
      <c r="C280" s="272"/>
      <c r="D280" s="271" t="s">
        <v>497</v>
      </c>
      <c r="E280" s="271" t="s">
        <v>496</v>
      </c>
      <c r="F280" s="271" t="s">
        <v>43</v>
      </c>
      <c r="G280" s="271"/>
      <c r="H280" s="270">
        <f>H281+H282+H283</f>
        <v>160.31</v>
      </c>
      <c r="I280" s="270">
        <f>I281+I282+I283</f>
        <v>3676.2</v>
      </c>
      <c r="J280" s="270">
        <f>J281+J282+J283</f>
        <v>3869.4</v>
      </c>
      <c r="K280" s="270">
        <f>K281+K282+K283</f>
        <v>0</v>
      </c>
      <c r="L280" s="269">
        <f>L281+L282+L283</f>
        <v>0</v>
      </c>
    </row>
    <row r="281" spans="1:12" ht="25.5" hidden="1" customHeight="1" x14ac:dyDescent="0.2">
      <c r="A281" s="273"/>
      <c r="B281" s="284" t="s">
        <v>455</v>
      </c>
      <c r="C281" s="283"/>
      <c r="D281" s="271" t="s">
        <v>497</v>
      </c>
      <c r="E281" s="271" t="s">
        <v>496</v>
      </c>
      <c r="F281" s="271" t="s">
        <v>43</v>
      </c>
      <c r="G281" s="271" t="s">
        <v>1</v>
      </c>
      <c r="H281" s="270">
        <v>28.454999999999998</v>
      </c>
      <c r="I281" s="270">
        <v>252</v>
      </c>
      <c r="J281" s="270">
        <v>265</v>
      </c>
      <c r="K281" s="270"/>
      <c r="L281" s="269"/>
    </row>
    <row r="282" spans="1:12" ht="18.75" hidden="1" customHeight="1" x14ac:dyDescent="0.2">
      <c r="A282" s="273"/>
      <c r="B282" s="284" t="s">
        <v>499</v>
      </c>
      <c r="C282" s="283"/>
      <c r="D282" s="271" t="s">
        <v>497</v>
      </c>
      <c r="E282" s="271" t="s">
        <v>496</v>
      </c>
      <c r="F282" s="271" t="s">
        <v>43</v>
      </c>
      <c r="G282" s="271" t="s">
        <v>42</v>
      </c>
      <c r="H282" s="270">
        <v>131.85499999999999</v>
      </c>
      <c r="I282" s="270">
        <v>3404.2</v>
      </c>
      <c r="J282" s="270">
        <v>3574.4</v>
      </c>
      <c r="K282" s="270"/>
      <c r="L282" s="269"/>
    </row>
    <row r="283" spans="1:12" ht="22.5" hidden="1" x14ac:dyDescent="0.2">
      <c r="A283" s="273"/>
      <c r="B283" s="284" t="s">
        <v>498</v>
      </c>
      <c r="C283" s="283"/>
      <c r="D283" s="271" t="s">
        <v>497</v>
      </c>
      <c r="E283" s="271" t="s">
        <v>496</v>
      </c>
      <c r="F283" s="271" t="s">
        <v>43</v>
      </c>
      <c r="G283" s="271" t="s">
        <v>77</v>
      </c>
      <c r="H283" s="270"/>
      <c r="I283" s="270">
        <v>20</v>
      </c>
      <c r="J283" s="270">
        <v>30</v>
      </c>
      <c r="K283" s="270"/>
      <c r="L283" s="269"/>
    </row>
    <row r="284" spans="1:12" x14ac:dyDescent="0.2">
      <c r="A284" s="273"/>
      <c r="B284" s="282" t="s">
        <v>332</v>
      </c>
      <c r="C284" s="279"/>
      <c r="D284" s="278" t="s">
        <v>465</v>
      </c>
      <c r="E284" s="278" t="s">
        <v>460</v>
      </c>
      <c r="F284" s="278"/>
      <c r="G284" s="278"/>
      <c r="H284" s="277">
        <f>H285+H293</f>
        <v>400</v>
      </c>
      <c r="I284" s="277">
        <f>I285+I293</f>
        <v>16233.47</v>
      </c>
      <c r="J284" s="277">
        <f>J285+J293</f>
        <v>16021.82</v>
      </c>
      <c r="K284" s="277">
        <f>K285+K293</f>
        <v>500</v>
      </c>
      <c r="L284" s="276">
        <f>L285+L293</f>
        <v>550</v>
      </c>
    </row>
    <row r="285" spans="1:12" hidden="1" x14ac:dyDescent="0.2">
      <c r="A285" s="273"/>
      <c r="B285" s="282" t="s">
        <v>495</v>
      </c>
      <c r="C285" s="279"/>
      <c r="D285" s="278" t="s">
        <v>465</v>
      </c>
      <c r="E285" s="278" t="s">
        <v>489</v>
      </c>
      <c r="F285" s="278" t="s">
        <v>106</v>
      </c>
      <c r="G285" s="278" t="s">
        <v>106</v>
      </c>
      <c r="H285" s="277">
        <f t="shared" ref="H285:L288" si="28">H286</f>
        <v>0</v>
      </c>
      <c r="I285" s="277">
        <f t="shared" si="28"/>
        <v>14787.32</v>
      </c>
      <c r="J285" s="277">
        <f t="shared" si="28"/>
        <v>14621.82</v>
      </c>
      <c r="K285" s="277">
        <f t="shared" si="28"/>
        <v>0</v>
      </c>
      <c r="L285" s="276">
        <f t="shared" si="28"/>
        <v>0</v>
      </c>
    </row>
    <row r="286" spans="1:12" ht="33.75" hidden="1" x14ac:dyDescent="0.2">
      <c r="A286" s="273"/>
      <c r="B286" s="282" t="s">
        <v>494</v>
      </c>
      <c r="C286" s="279"/>
      <c r="D286" s="278" t="s">
        <v>465</v>
      </c>
      <c r="E286" s="278" t="s">
        <v>489</v>
      </c>
      <c r="F286" s="278" t="s">
        <v>311</v>
      </c>
      <c r="G286" s="278"/>
      <c r="H286" s="277">
        <f t="shared" si="28"/>
        <v>0</v>
      </c>
      <c r="I286" s="277">
        <f t="shared" si="28"/>
        <v>14787.32</v>
      </c>
      <c r="J286" s="277">
        <f t="shared" si="28"/>
        <v>14621.82</v>
      </c>
      <c r="K286" s="277">
        <f t="shared" si="28"/>
        <v>0</v>
      </c>
      <c r="L286" s="276">
        <f t="shared" si="28"/>
        <v>0</v>
      </c>
    </row>
    <row r="287" spans="1:12" ht="33.75" hidden="1" x14ac:dyDescent="0.2">
      <c r="A287" s="305"/>
      <c r="B287" s="285" t="s">
        <v>493</v>
      </c>
      <c r="C287" s="272"/>
      <c r="D287" s="271" t="s">
        <v>465</v>
      </c>
      <c r="E287" s="271" t="s">
        <v>489</v>
      </c>
      <c r="F287" s="271" t="s">
        <v>492</v>
      </c>
      <c r="G287" s="271"/>
      <c r="H287" s="270">
        <f t="shared" si="28"/>
        <v>0</v>
      </c>
      <c r="I287" s="270">
        <f t="shared" si="28"/>
        <v>14787.32</v>
      </c>
      <c r="J287" s="270">
        <f t="shared" si="28"/>
        <v>14621.82</v>
      </c>
      <c r="K287" s="270">
        <f t="shared" si="28"/>
        <v>0</v>
      </c>
      <c r="L287" s="269">
        <f t="shared" si="28"/>
        <v>0</v>
      </c>
    </row>
    <row r="288" spans="1:12" hidden="1" x14ac:dyDescent="0.2">
      <c r="A288" s="305"/>
      <c r="B288" s="285" t="s">
        <v>491</v>
      </c>
      <c r="C288" s="272"/>
      <c r="D288" s="271" t="s">
        <v>465</v>
      </c>
      <c r="E288" s="271" t="s">
        <v>489</v>
      </c>
      <c r="F288" s="271" t="s">
        <v>490</v>
      </c>
      <c r="G288" s="271"/>
      <c r="H288" s="270">
        <f t="shared" si="28"/>
        <v>0</v>
      </c>
      <c r="I288" s="270">
        <f t="shared" si="28"/>
        <v>14787.32</v>
      </c>
      <c r="J288" s="270">
        <f t="shared" si="28"/>
        <v>14621.82</v>
      </c>
      <c r="K288" s="270">
        <f t="shared" si="28"/>
        <v>0</v>
      </c>
      <c r="L288" s="269">
        <f t="shared" si="28"/>
        <v>0</v>
      </c>
    </row>
    <row r="289" spans="1:12" hidden="1" x14ac:dyDescent="0.2">
      <c r="A289" s="305"/>
      <c r="B289" s="285" t="s">
        <v>352</v>
      </c>
      <c r="C289" s="272"/>
      <c r="D289" s="271" t="s">
        <v>465</v>
      </c>
      <c r="E289" s="271" t="s">
        <v>489</v>
      </c>
      <c r="F289" s="271" t="s">
        <v>488</v>
      </c>
      <c r="G289" s="271"/>
      <c r="H289" s="270">
        <f>H290+H291+H292</f>
        <v>0</v>
      </c>
      <c r="I289" s="270">
        <f>I290+I291+I292</f>
        <v>14787.32</v>
      </c>
      <c r="J289" s="270">
        <f>J290+J291+J292</f>
        <v>14621.82</v>
      </c>
      <c r="K289" s="270">
        <f>K290+K291+K292</f>
        <v>0</v>
      </c>
      <c r="L289" s="269">
        <f>L290+L291+L292</f>
        <v>0</v>
      </c>
    </row>
    <row r="290" spans="1:12" hidden="1" x14ac:dyDescent="0.2">
      <c r="A290" s="273"/>
      <c r="B290" s="284" t="s">
        <v>459</v>
      </c>
      <c r="C290" s="283"/>
      <c r="D290" s="271" t="s">
        <v>465</v>
      </c>
      <c r="E290" s="271" t="s">
        <v>489</v>
      </c>
      <c r="F290" s="271" t="s">
        <v>488</v>
      </c>
      <c r="G290" s="271" t="s">
        <v>255</v>
      </c>
      <c r="H290" s="270"/>
      <c r="I290" s="270">
        <f>9300+368.205</f>
        <v>9668.2049999999999</v>
      </c>
      <c r="J290" s="270">
        <f>9393+408.205</f>
        <v>9801.2049999999999</v>
      </c>
      <c r="K290" s="270"/>
      <c r="L290" s="269"/>
    </row>
    <row r="291" spans="1:12" ht="22.5" hidden="1" x14ac:dyDescent="0.2">
      <c r="A291" s="273"/>
      <c r="B291" s="284" t="s">
        <v>455</v>
      </c>
      <c r="C291" s="283"/>
      <c r="D291" s="271" t="s">
        <v>465</v>
      </c>
      <c r="E291" s="271" t="s">
        <v>489</v>
      </c>
      <c r="F291" s="271" t="s">
        <v>488</v>
      </c>
      <c r="G291" s="271" t="s">
        <v>1</v>
      </c>
      <c r="H291" s="270"/>
      <c r="I291" s="270">
        <f>2310.57+320+2026.75+461.795</f>
        <v>5119.1149999999998</v>
      </c>
      <c r="J291" s="270">
        <f>2310.57+20+2026.75+463.295</f>
        <v>4820.6149999999998</v>
      </c>
      <c r="K291" s="270"/>
      <c r="L291" s="269"/>
    </row>
    <row r="292" spans="1:12" hidden="1" x14ac:dyDescent="0.2">
      <c r="A292" s="273"/>
      <c r="B292" s="284" t="s">
        <v>458</v>
      </c>
      <c r="C292" s="283"/>
      <c r="D292" s="271" t="s">
        <v>465</v>
      </c>
      <c r="E292" s="271" t="s">
        <v>489</v>
      </c>
      <c r="F292" s="271" t="s">
        <v>488</v>
      </c>
      <c r="G292" s="271" t="s">
        <v>91</v>
      </c>
      <c r="H292" s="270"/>
      <c r="I292" s="270">
        <v>0</v>
      </c>
      <c r="J292" s="270">
        <v>0</v>
      </c>
      <c r="K292" s="270"/>
      <c r="L292" s="269"/>
    </row>
    <row r="293" spans="1:12" x14ac:dyDescent="0.2">
      <c r="A293" s="273"/>
      <c r="B293" s="282" t="s">
        <v>64</v>
      </c>
      <c r="C293" s="279"/>
      <c r="D293" s="278" t="s">
        <v>465</v>
      </c>
      <c r="E293" s="278" t="s">
        <v>464</v>
      </c>
      <c r="F293" s="278" t="s">
        <v>106</v>
      </c>
      <c r="G293" s="278" t="s">
        <v>106</v>
      </c>
      <c r="H293" s="277">
        <f>H294+H311</f>
        <v>400</v>
      </c>
      <c r="I293" s="277">
        <f>I294+I311</f>
        <v>1446.15</v>
      </c>
      <c r="J293" s="277">
        <f>J294+J311</f>
        <v>1400</v>
      </c>
      <c r="K293" s="277">
        <f>K294+K311</f>
        <v>500</v>
      </c>
      <c r="L293" s="276">
        <f>L294+L311</f>
        <v>550</v>
      </c>
    </row>
    <row r="294" spans="1:12" ht="33.75" x14ac:dyDescent="0.2">
      <c r="A294" s="273"/>
      <c r="B294" s="310" t="s">
        <v>312</v>
      </c>
      <c r="C294" s="272"/>
      <c r="D294" s="271" t="s">
        <v>465</v>
      </c>
      <c r="E294" s="271" t="s">
        <v>464</v>
      </c>
      <c r="F294" s="271" t="s">
        <v>311</v>
      </c>
      <c r="G294" s="271"/>
      <c r="H294" s="270">
        <f>H295+H304</f>
        <v>400</v>
      </c>
      <c r="I294" s="270">
        <f>I295+I304</f>
        <v>1380</v>
      </c>
      <c r="J294" s="270">
        <f>J295+J304</f>
        <v>1400</v>
      </c>
      <c r="K294" s="270">
        <f>K295+K304</f>
        <v>500</v>
      </c>
      <c r="L294" s="269">
        <f>L295+L304</f>
        <v>550</v>
      </c>
    </row>
    <row r="295" spans="1:12" ht="22.5" hidden="1" x14ac:dyDescent="0.2">
      <c r="A295" s="273"/>
      <c r="B295" s="285" t="s">
        <v>487</v>
      </c>
      <c r="C295" s="272"/>
      <c r="D295" s="271" t="s">
        <v>465</v>
      </c>
      <c r="E295" s="271" t="s">
        <v>464</v>
      </c>
      <c r="F295" s="271" t="s">
        <v>486</v>
      </c>
      <c r="G295" s="278"/>
      <c r="H295" s="270">
        <f>H296+H299</f>
        <v>0</v>
      </c>
      <c r="I295" s="270">
        <f>I296+I299</f>
        <v>0</v>
      </c>
      <c r="J295" s="270">
        <f>J296+J299</f>
        <v>0</v>
      </c>
      <c r="K295" s="270">
        <f>K296+K299</f>
        <v>0</v>
      </c>
      <c r="L295" s="269">
        <f>L296+L299</f>
        <v>0</v>
      </c>
    </row>
    <row r="296" spans="1:12" ht="22.5" hidden="1" x14ac:dyDescent="0.2">
      <c r="A296" s="273"/>
      <c r="B296" s="285" t="s">
        <v>485</v>
      </c>
      <c r="C296" s="272"/>
      <c r="D296" s="271" t="s">
        <v>465</v>
      </c>
      <c r="E296" s="271" t="s">
        <v>464</v>
      </c>
      <c r="F296" s="271" t="s">
        <v>484</v>
      </c>
      <c r="G296" s="278"/>
      <c r="H296" s="270">
        <f t="shared" ref="H296:L297" si="29">H297</f>
        <v>0</v>
      </c>
      <c r="I296" s="270">
        <f t="shared" si="29"/>
        <v>0</v>
      </c>
      <c r="J296" s="270">
        <f t="shared" si="29"/>
        <v>0</v>
      </c>
      <c r="K296" s="270">
        <f t="shared" si="29"/>
        <v>0</v>
      </c>
      <c r="L296" s="269">
        <f t="shared" si="29"/>
        <v>0</v>
      </c>
    </row>
    <row r="297" spans="1:12" ht="22.5" hidden="1" x14ac:dyDescent="0.2">
      <c r="A297" s="273"/>
      <c r="B297" s="285" t="s">
        <v>483</v>
      </c>
      <c r="C297" s="272"/>
      <c r="D297" s="271" t="s">
        <v>465</v>
      </c>
      <c r="E297" s="271" t="s">
        <v>464</v>
      </c>
      <c r="F297" s="271" t="s">
        <v>481</v>
      </c>
      <c r="G297" s="271"/>
      <c r="H297" s="270">
        <f t="shared" si="29"/>
        <v>0</v>
      </c>
      <c r="I297" s="270">
        <f t="shared" si="29"/>
        <v>0</v>
      </c>
      <c r="J297" s="270">
        <f t="shared" si="29"/>
        <v>0</v>
      </c>
      <c r="K297" s="270">
        <f t="shared" si="29"/>
        <v>0</v>
      </c>
      <c r="L297" s="269">
        <f t="shared" si="29"/>
        <v>0</v>
      </c>
    </row>
    <row r="298" spans="1:12" hidden="1" x14ac:dyDescent="0.2">
      <c r="A298" s="273"/>
      <c r="B298" s="284" t="s">
        <v>482</v>
      </c>
      <c r="C298" s="283"/>
      <c r="D298" s="271" t="s">
        <v>465</v>
      </c>
      <c r="E298" s="271" t="s">
        <v>464</v>
      </c>
      <c r="F298" s="271" t="s">
        <v>481</v>
      </c>
      <c r="G298" s="271" t="s">
        <v>26</v>
      </c>
      <c r="H298" s="270">
        <v>0</v>
      </c>
      <c r="I298" s="270">
        <v>0</v>
      </c>
      <c r="J298" s="270">
        <v>0</v>
      </c>
      <c r="K298" s="270">
        <v>0</v>
      </c>
      <c r="L298" s="269">
        <v>0</v>
      </c>
    </row>
    <row r="299" spans="1:12" ht="22.5" hidden="1" x14ac:dyDescent="0.2">
      <c r="A299" s="273"/>
      <c r="B299" s="285" t="s">
        <v>480</v>
      </c>
      <c r="C299" s="272"/>
      <c r="D299" s="271" t="s">
        <v>465</v>
      </c>
      <c r="E299" s="271" t="s">
        <v>464</v>
      </c>
      <c r="F299" s="271" t="s">
        <v>479</v>
      </c>
      <c r="G299" s="278"/>
      <c r="H299" s="270">
        <f>H300+H302</f>
        <v>0</v>
      </c>
      <c r="I299" s="270">
        <f>I300+I302</f>
        <v>0</v>
      </c>
      <c r="J299" s="270">
        <f>J300+J302</f>
        <v>0</v>
      </c>
      <c r="K299" s="270">
        <f>K300+K302</f>
        <v>0</v>
      </c>
      <c r="L299" s="269">
        <f>L300+L302</f>
        <v>0</v>
      </c>
    </row>
    <row r="300" spans="1:12" ht="22.5" hidden="1" x14ac:dyDescent="0.2">
      <c r="A300" s="273"/>
      <c r="B300" s="285" t="s">
        <v>478</v>
      </c>
      <c r="C300" s="272"/>
      <c r="D300" s="271" t="s">
        <v>465</v>
      </c>
      <c r="E300" s="271" t="s">
        <v>464</v>
      </c>
      <c r="F300" s="271" t="s">
        <v>477</v>
      </c>
      <c r="G300" s="271"/>
      <c r="H300" s="270">
        <f>H301</f>
        <v>0</v>
      </c>
      <c r="I300" s="270">
        <f>I301</f>
        <v>0</v>
      </c>
      <c r="J300" s="270">
        <f>J301</f>
        <v>0</v>
      </c>
      <c r="K300" s="270">
        <f>K301</f>
        <v>0</v>
      </c>
      <c r="L300" s="269">
        <f>L301</f>
        <v>0</v>
      </c>
    </row>
    <row r="301" spans="1:12" ht="22.5" hidden="1" x14ac:dyDescent="0.2">
      <c r="A301" s="273"/>
      <c r="B301" s="284" t="s">
        <v>455</v>
      </c>
      <c r="C301" s="283"/>
      <c r="D301" s="271" t="s">
        <v>465</v>
      </c>
      <c r="E301" s="271" t="s">
        <v>464</v>
      </c>
      <c r="F301" s="271" t="s">
        <v>477</v>
      </c>
      <c r="G301" s="271" t="s">
        <v>1</v>
      </c>
      <c r="H301" s="270"/>
      <c r="I301" s="270">
        <v>0</v>
      </c>
      <c r="J301" s="270">
        <v>0</v>
      </c>
      <c r="K301" s="270"/>
      <c r="L301" s="269"/>
    </row>
    <row r="302" spans="1:12" ht="22.5" hidden="1" x14ac:dyDescent="0.2">
      <c r="A302" s="273"/>
      <c r="B302" s="285" t="s">
        <v>476</v>
      </c>
      <c r="C302" s="272"/>
      <c r="D302" s="271" t="s">
        <v>465</v>
      </c>
      <c r="E302" s="271" t="s">
        <v>464</v>
      </c>
      <c r="F302" s="271" t="s">
        <v>475</v>
      </c>
      <c r="G302" s="271"/>
      <c r="H302" s="270">
        <f>H303</f>
        <v>0</v>
      </c>
      <c r="I302" s="270">
        <f>I303</f>
        <v>0</v>
      </c>
      <c r="J302" s="270">
        <f>J303</f>
        <v>0</v>
      </c>
      <c r="K302" s="270">
        <f>K303</f>
        <v>0</v>
      </c>
      <c r="L302" s="269">
        <f>L303</f>
        <v>0</v>
      </c>
    </row>
    <row r="303" spans="1:12" ht="22.5" hidden="1" x14ac:dyDescent="0.2">
      <c r="A303" s="273"/>
      <c r="B303" s="284" t="s">
        <v>455</v>
      </c>
      <c r="C303" s="283"/>
      <c r="D303" s="271" t="s">
        <v>465</v>
      </c>
      <c r="E303" s="271" t="s">
        <v>464</v>
      </c>
      <c r="F303" s="271" t="s">
        <v>475</v>
      </c>
      <c r="G303" s="271" t="s">
        <v>1</v>
      </c>
      <c r="H303" s="270">
        <v>0</v>
      </c>
      <c r="I303" s="270">
        <v>0</v>
      </c>
      <c r="J303" s="270">
        <v>0</v>
      </c>
      <c r="K303" s="270">
        <v>0</v>
      </c>
      <c r="L303" s="269">
        <v>0</v>
      </c>
    </row>
    <row r="304" spans="1:12" ht="33.75" x14ac:dyDescent="0.2">
      <c r="A304" s="273"/>
      <c r="B304" s="275" t="s">
        <v>300</v>
      </c>
      <c r="C304" s="272"/>
      <c r="D304" s="271" t="s">
        <v>465</v>
      </c>
      <c r="E304" s="271" t="s">
        <v>464</v>
      </c>
      <c r="F304" s="271" t="s">
        <v>299</v>
      </c>
      <c r="G304" s="271"/>
      <c r="H304" s="270">
        <f>H305+H308</f>
        <v>400</v>
      </c>
      <c r="I304" s="270">
        <f>I305+I308</f>
        <v>1380</v>
      </c>
      <c r="J304" s="270">
        <f>J305+J308</f>
        <v>1400</v>
      </c>
      <c r="K304" s="270">
        <f>K305+K308</f>
        <v>500</v>
      </c>
      <c r="L304" s="269">
        <f>L305+L308</f>
        <v>550</v>
      </c>
    </row>
    <row r="305" spans="1:12" ht="22.5" x14ac:dyDescent="0.2">
      <c r="A305" s="273"/>
      <c r="B305" s="306" t="s">
        <v>298</v>
      </c>
      <c r="C305" s="272"/>
      <c r="D305" s="271" t="s">
        <v>465</v>
      </c>
      <c r="E305" s="271" t="s">
        <v>464</v>
      </c>
      <c r="F305" s="271" t="s">
        <v>297</v>
      </c>
      <c r="G305" s="271"/>
      <c r="H305" s="270">
        <f t="shared" ref="H305:L306" si="30">H306</f>
        <v>400</v>
      </c>
      <c r="I305" s="270">
        <f t="shared" si="30"/>
        <v>1041.8699999999999</v>
      </c>
      <c r="J305" s="270">
        <f t="shared" si="30"/>
        <v>1055.1100000000001</v>
      </c>
      <c r="K305" s="270">
        <f t="shared" si="30"/>
        <v>500</v>
      </c>
      <c r="L305" s="269">
        <f t="shared" si="30"/>
        <v>550</v>
      </c>
    </row>
    <row r="306" spans="1:12" ht="22.5" x14ac:dyDescent="0.2">
      <c r="A306" s="305"/>
      <c r="B306" s="275" t="s">
        <v>296</v>
      </c>
      <c r="C306" s="272"/>
      <c r="D306" s="271" t="s">
        <v>465</v>
      </c>
      <c r="E306" s="271" t="s">
        <v>464</v>
      </c>
      <c r="F306" s="271" t="s">
        <v>294</v>
      </c>
      <c r="G306" s="271"/>
      <c r="H306" s="270">
        <f t="shared" si="30"/>
        <v>400</v>
      </c>
      <c r="I306" s="270">
        <f t="shared" si="30"/>
        <v>1041.8699999999999</v>
      </c>
      <c r="J306" s="270">
        <f t="shared" si="30"/>
        <v>1055.1100000000001</v>
      </c>
      <c r="K306" s="270">
        <f t="shared" si="30"/>
        <v>500</v>
      </c>
      <c r="L306" s="269">
        <f t="shared" si="30"/>
        <v>550</v>
      </c>
    </row>
    <row r="307" spans="1:12" ht="23.25" thickBot="1" x14ac:dyDescent="0.25">
      <c r="A307" s="850"/>
      <c r="B307" s="267" t="s">
        <v>455</v>
      </c>
      <c r="C307" s="266"/>
      <c r="D307" s="265" t="s">
        <v>465</v>
      </c>
      <c r="E307" s="265" t="s">
        <v>464</v>
      </c>
      <c r="F307" s="265" t="s">
        <v>294</v>
      </c>
      <c r="G307" s="265" t="s">
        <v>1</v>
      </c>
      <c r="H307" s="264">
        <v>400</v>
      </c>
      <c r="I307" s="851">
        <f>671.37+10.5+10+350</f>
        <v>1041.8699999999999</v>
      </c>
      <c r="J307" s="851">
        <f>685.63+10.5+10+350-1.02</f>
        <v>1055.1100000000001</v>
      </c>
      <c r="K307" s="264">
        <v>500</v>
      </c>
      <c r="L307" s="407">
        <v>550</v>
      </c>
    </row>
    <row r="308" spans="1:12" ht="34.5" hidden="1" thickBot="1" x14ac:dyDescent="0.25">
      <c r="A308" s="291"/>
      <c r="B308" s="848" t="s">
        <v>474</v>
      </c>
      <c r="C308" s="849"/>
      <c r="D308" s="845" t="s">
        <v>465</v>
      </c>
      <c r="E308" s="845" t="s">
        <v>464</v>
      </c>
      <c r="F308" s="845" t="s">
        <v>473</v>
      </c>
      <c r="G308" s="845"/>
      <c r="H308" s="846">
        <f t="shared" ref="H308:L309" si="31">H309</f>
        <v>0</v>
      </c>
      <c r="I308" s="846">
        <f t="shared" si="31"/>
        <v>338.13</v>
      </c>
      <c r="J308" s="846">
        <f t="shared" si="31"/>
        <v>344.89</v>
      </c>
      <c r="K308" s="846">
        <f t="shared" si="31"/>
        <v>0</v>
      </c>
      <c r="L308" s="847">
        <f t="shared" si="31"/>
        <v>0</v>
      </c>
    </row>
    <row r="309" spans="1:12" ht="23.25" hidden="1" thickBot="1" x14ac:dyDescent="0.25">
      <c r="A309" s="305"/>
      <c r="B309" s="285" t="s">
        <v>472</v>
      </c>
      <c r="C309" s="272"/>
      <c r="D309" s="271" t="s">
        <v>465</v>
      </c>
      <c r="E309" s="271" t="s">
        <v>464</v>
      </c>
      <c r="F309" s="271" t="s">
        <v>471</v>
      </c>
      <c r="G309" s="271"/>
      <c r="H309" s="270">
        <f t="shared" si="31"/>
        <v>0</v>
      </c>
      <c r="I309" s="270">
        <f t="shared" si="31"/>
        <v>338.13</v>
      </c>
      <c r="J309" s="270">
        <f t="shared" si="31"/>
        <v>344.89</v>
      </c>
      <c r="K309" s="270">
        <f t="shared" si="31"/>
        <v>0</v>
      </c>
      <c r="L309" s="269">
        <f t="shared" si="31"/>
        <v>0</v>
      </c>
    </row>
    <row r="310" spans="1:12" ht="23.25" hidden="1" thickBot="1" x14ac:dyDescent="0.25">
      <c r="A310" s="305"/>
      <c r="B310" s="284" t="s">
        <v>455</v>
      </c>
      <c r="C310" s="283"/>
      <c r="D310" s="271" t="s">
        <v>465</v>
      </c>
      <c r="E310" s="271" t="s">
        <v>464</v>
      </c>
      <c r="F310" s="271" t="s">
        <v>471</v>
      </c>
      <c r="G310" s="271" t="s">
        <v>1</v>
      </c>
      <c r="H310" s="270"/>
      <c r="I310" s="270">
        <v>338.13</v>
      </c>
      <c r="J310" s="270">
        <v>344.89</v>
      </c>
      <c r="K310" s="270"/>
      <c r="L310" s="269"/>
    </row>
    <row r="311" spans="1:12" ht="34.5" hidden="1" thickBot="1" x14ac:dyDescent="0.25">
      <c r="A311" s="273"/>
      <c r="B311" s="282" t="s">
        <v>470</v>
      </c>
      <c r="C311" s="279"/>
      <c r="D311" s="278" t="s">
        <v>465</v>
      </c>
      <c r="E311" s="278" t="s">
        <v>464</v>
      </c>
      <c r="F311" s="278" t="s">
        <v>469</v>
      </c>
      <c r="G311" s="278"/>
      <c r="H311" s="277">
        <f t="shared" ref="H311:L313" si="32">H312</f>
        <v>0</v>
      </c>
      <c r="I311" s="277">
        <f t="shared" si="32"/>
        <v>66.150000000000006</v>
      </c>
      <c r="J311" s="277">
        <f t="shared" si="32"/>
        <v>0</v>
      </c>
      <c r="K311" s="277">
        <f t="shared" si="32"/>
        <v>0</v>
      </c>
      <c r="L311" s="276">
        <f t="shared" si="32"/>
        <v>0</v>
      </c>
    </row>
    <row r="312" spans="1:12" ht="13.5" hidden="1" thickBot="1" x14ac:dyDescent="0.25">
      <c r="A312" s="273"/>
      <c r="B312" s="285" t="s">
        <v>468</v>
      </c>
      <c r="C312" s="272"/>
      <c r="D312" s="271" t="s">
        <v>465</v>
      </c>
      <c r="E312" s="271" t="s">
        <v>464</v>
      </c>
      <c r="F312" s="271" t="s">
        <v>467</v>
      </c>
      <c r="G312" s="271"/>
      <c r="H312" s="270">
        <f t="shared" si="32"/>
        <v>0</v>
      </c>
      <c r="I312" s="270">
        <f t="shared" si="32"/>
        <v>66.150000000000006</v>
      </c>
      <c r="J312" s="270">
        <f t="shared" si="32"/>
        <v>0</v>
      </c>
      <c r="K312" s="270">
        <f t="shared" si="32"/>
        <v>0</v>
      </c>
      <c r="L312" s="269">
        <f t="shared" si="32"/>
        <v>0</v>
      </c>
    </row>
    <row r="313" spans="1:12" ht="13.5" hidden="1" thickBot="1" x14ac:dyDescent="0.25">
      <c r="A313" s="305"/>
      <c r="B313" s="285" t="s">
        <v>466</v>
      </c>
      <c r="C313" s="272"/>
      <c r="D313" s="271" t="s">
        <v>465</v>
      </c>
      <c r="E313" s="271" t="s">
        <v>464</v>
      </c>
      <c r="F313" s="271" t="s">
        <v>463</v>
      </c>
      <c r="G313" s="271"/>
      <c r="H313" s="270">
        <f t="shared" si="32"/>
        <v>0</v>
      </c>
      <c r="I313" s="270">
        <f t="shared" si="32"/>
        <v>66.150000000000006</v>
      </c>
      <c r="J313" s="270">
        <f t="shared" si="32"/>
        <v>0</v>
      </c>
      <c r="K313" s="270">
        <f t="shared" si="32"/>
        <v>0</v>
      </c>
      <c r="L313" s="269">
        <f t="shared" si="32"/>
        <v>0</v>
      </c>
    </row>
    <row r="314" spans="1:12" ht="23.25" hidden="1" thickBot="1" x14ac:dyDescent="0.25">
      <c r="A314" s="304"/>
      <c r="B314" s="303" t="s">
        <v>455</v>
      </c>
      <c r="C314" s="302"/>
      <c r="D314" s="301" t="s">
        <v>465</v>
      </c>
      <c r="E314" s="301" t="s">
        <v>464</v>
      </c>
      <c r="F314" s="301" t="s">
        <v>463</v>
      </c>
      <c r="G314" s="301" t="s">
        <v>1</v>
      </c>
      <c r="H314" s="300"/>
      <c r="I314" s="300">
        <v>66.150000000000006</v>
      </c>
      <c r="J314" s="300">
        <v>0</v>
      </c>
      <c r="K314" s="300"/>
      <c r="L314" s="299"/>
    </row>
    <row r="315" spans="1:12" ht="13.5" hidden="1" thickBot="1" x14ac:dyDescent="0.25">
      <c r="A315" s="298">
        <v>3</v>
      </c>
      <c r="B315" s="297" t="s">
        <v>462</v>
      </c>
      <c r="C315" s="296" t="s">
        <v>431</v>
      </c>
      <c r="D315" s="295"/>
      <c r="E315" s="295"/>
      <c r="F315" s="295"/>
      <c r="G315" s="295"/>
      <c r="H315" s="293">
        <f>H316</f>
        <v>8198.5</v>
      </c>
      <c r="I315" s="294"/>
      <c r="J315" s="294"/>
      <c r="K315" s="293">
        <f>K316</f>
        <v>8263</v>
      </c>
      <c r="L315" s="292">
        <f>L316</f>
        <v>8252</v>
      </c>
    </row>
    <row r="316" spans="1:12" hidden="1" x14ac:dyDescent="0.2">
      <c r="A316" s="291"/>
      <c r="B316" s="290" t="s">
        <v>461</v>
      </c>
      <c r="C316" s="289"/>
      <c r="D316" s="288" t="s">
        <v>454</v>
      </c>
      <c r="E316" s="288" t="s">
        <v>460</v>
      </c>
      <c r="F316" s="288"/>
      <c r="G316" s="288"/>
      <c r="H316" s="287">
        <f>H317+H325</f>
        <v>8198.5</v>
      </c>
      <c r="I316" s="287">
        <f>I317+I325</f>
        <v>36399.550000000003</v>
      </c>
      <c r="J316" s="287">
        <f>J317+J325</f>
        <v>36787.500000000007</v>
      </c>
      <c r="K316" s="287">
        <f>K317+K325</f>
        <v>8263</v>
      </c>
      <c r="L316" s="286">
        <f>L317+L325</f>
        <v>8252</v>
      </c>
    </row>
    <row r="317" spans="1:12" hidden="1" x14ac:dyDescent="0.2">
      <c r="A317" s="273"/>
      <c r="B317" s="282" t="s">
        <v>87</v>
      </c>
      <c r="C317" s="279"/>
      <c r="D317" s="278" t="s">
        <v>454</v>
      </c>
      <c r="E317" s="278" t="s">
        <v>457</v>
      </c>
      <c r="F317" s="278"/>
      <c r="G317" s="278"/>
      <c r="H317" s="277">
        <f t="shared" ref="H317:L320" si="33">H318</f>
        <v>6960</v>
      </c>
      <c r="I317" s="277">
        <f t="shared" si="33"/>
        <v>34899.550000000003</v>
      </c>
      <c r="J317" s="277">
        <f t="shared" si="33"/>
        <v>35187.500000000007</v>
      </c>
      <c r="K317" s="277">
        <f t="shared" si="33"/>
        <v>6915</v>
      </c>
      <c r="L317" s="276">
        <f t="shared" si="33"/>
        <v>6858</v>
      </c>
    </row>
    <row r="318" spans="1:12" ht="33.75" hidden="1" x14ac:dyDescent="0.2">
      <c r="A318" s="281"/>
      <c r="B318" s="280" t="s">
        <v>456</v>
      </c>
      <c r="C318" s="279"/>
      <c r="D318" s="278" t="s">
        <v>454</v>
      </c>
      <c r="E318" s="278" t="s">
        <v>457</v>
      </c>
      <c r="F318" s="278" t="s">
        <v>273</v>
      </c>
      <c r="G318" s="278"/>
      <c r="H318" s="277">
        <f t="shared" si="33"/>
        <v>6960</v>
      </c>
      <c r="I318" s="277">
        <f t="shared" si="33"/>
        <v>34899.550000000003</v>
      </c>
      <c r="J318" s="277">
        <f t="shared" si="33"/>
        <v>35187.500000000007</v>
      </c>
      <c r="K318" s="277">
        <f t="shared" si="33"/>
        <v>6915</v>
      </c>
      <c r="L318" s="276">
        <f t="shared" si="33"/>
        <v>6858</v>
      </c>
    </row>
    <row r="319" spans="1:12" ht="33.75" hidden="1" x14ac:dyDescent="0.2">
      <c r="A319" s="281"/>
      <c r="B319" s="275" t="s">
        <v>261</v>
      </c>
      <c r="C319" s="272"/>
      <c r="D319" s="271" t="s">
        <v>454</v>
      </c>
      <c r="E319" s="271" t="s">
        <v>457</v>
      </c>
      <c r="F319" s="271" t="s">
        <v>260</v>
      </c>
      <c r="G319" s="271"/>
      <c r="H319" s="270">
        <f t="shared" si="33"/>
        <v>6960</v>
      </c>
      <c r="I319" s="270">
        <f t="shared" si="33"/>
        <v>34899.550000000003</v>
      </c>
      <c r="J319" s="270">
        <f t="shared" si="33"/>
        <v>35187.500000000007</v>
      </c>
      <c r="K319" s="270">
        <f t="shared" si="33"/>
        <v>6915</v>
      </c>
      <c r="L319" s="269">
        <f t="shared" si="33"/>
        <v>6858</v>
      </c>
    </row>
    <row r="320" spans="1:12" ht="25.5" hidden="1" customHeight="1" x14ac:dyDescent="0.2">
      <c r="A320" s="281"/>
      <c r="B320" s="274" t="s">
        <v>259</v>
      </c>
      <c r="C320" s="272"/>
      <c r="D320" s="271" t="s">
        <v>454</v>
      </c>
      <c r="E320" s="271" t="s">
        <v>457</v>
      </c>
      <c r="F320" s="271" t="s">
        <v>258</v>
      </c>
      <c r="G320" s="271"/>
      <c r="H320" s="270">
        <f t="shared" si="33"/>
        <v>6960</v>
      </c>
      <c r="I320" s="270">
        <f t="shared" si="33"/>
        <v>34899.550000000003</v>
      </c>
      <c r="J320" s="270">
        <f t="shared" si="33"/>
        <v>35187.500000000007</v>
      </c>
      <c r="K320" s="270">
        <f t="shared" si="33"/>
        <v>6915</v>
      </c>
      <c r="L320" s="269">
        <f t="shared" si="33"/>
        <v>6858</v>
      </c>
    </row>
    <row r="321" spans="1:12" ht="20.25" hidden="1" customHeight="1" x14ac:dyDescent="0.2">
      <c r="A321" s="281"/>
      <c r="B321" s="285" t="s">
        <v>352</v>
      </c>
      <c r="C321" s="272"/>
      <c r="D321" s="271" t="s">
        <v>454</v>
      </c>
      <c r="E321" s="271" t="s">
        <v>457</v>
      </c>
      <c r="F321" s="271" t="s">
        <v>254</v>
      </c>
      <c r="G321" s="271"/>
      <c r="H321" s="270">
        <f>H322+H323+H324</f>
        <v>6960</v>
      </c>
      <c r="I321" s="270">
        <f>I322+I323+I324</f>
        <v>34899.550000000003</v>
      </c>
      <c r="J321" s="270">
        <f>J322+J323+J324</f>
        <v>35187.500000000007</v>
      </c>
      <c r="K321" s="270">
        <f>K322+K323+K324</f>
        <v>6915</v>
      </c>
      <c r="L321" s="269">
        <f>L322+L323+L324</f>
        <v>6858</v>
      </c>
    </row>
    <row r="322" spans="1:12" ht="23.25" hidden="1" customHeight="1" x14ac:dyDescent="0.2">
      <c r="A322" s="273"/>
      <c r="B322" s="284" t="s">
        <v>459</v>
      </c>
      <c r="C322" s="283"/>
      <c r="D322" s="271" t="s">
        <v>454</v>
      </c>
      <c r="E322" s="271" t="s">
        <v>457</v>
      </c>
      <c r="F322" s="271" t="s">
        <v>254</v>
      </c>
      <c r="G322" s="271" t="s">
        <v>255</v>
      </c>
      <c r="H322" s="270">
        <v>4510.8630000000003</v>
      </c>
      <c r="I322" s="270">
        <f>14110.32+7665.25+6074.84+8018.08-78.59-56.38-180.11-693.76</f>
        <v>34859.65</v>
      </c>
      <c r="J322" s="270">
        <f>14110.32+8044.5+6074.84+8017.78-78.59-56.38-180.11-786.76</f>
        <v>35145.600000000006</v>
      </c>
      <c r="K322" s="270">
        <v>4781.5150000000003</v>
      </c>
      <c r="L322" s="269">
        <v>5068.4070000000002</v>
      </c>
    </row>
    <row r="323" spans="1:12" ht="22.5" hidden="1" x14ac:dyDescent="0.2">
      <c r="A323" s="273"/>
      <c r="B323" s="284" t="s">
        <v>455</v>
      </c>
      <c r="C323" s="283"/>
      <c r="D323" s="271" t="s">
        <v>454</v>
      </c>
      <c r="E323" s="271" t="s">
        <v>457</v>
      </c>
      <c r="F323" s="271" t="s">
        <v>254</v>
      </c>
      <c r="G323" s="271" t="s">
        <v>1</v>
      </c>
      <c r="H323" s="270">
        <v>2448.424</v>
      </c>
      <c r="I323" s="270"/>
      <c r="J323" s="270"/>
      <c r="K323" s="270">
        <v>2132.4850000000001</v>
      </c>
      <c r="L323" s="269">
        <v>1788.5930000000001</v>
      </c>
    </row>
    <row r="324" spans="1:12" ht="23.25" hidden="1" customHeight="1" x14ac:dyDescent="0.2">
      <c r="A324" s="273"/>
      <c r="B324" s="284" t="s">
        <v>458</v>
      </c>
      <c r="C324" s="283"/>
      <c r="D324" s="271" t="s">
        <v>454</v>
      </c>
      <c r="E324" s="271" t="s">
        <v>457</v>
      </c>
      <c r="F324" s="271" t="s">
        <v>254</v>
      </c>
      <c r="G324" s="271" t="s">
        <v>91</v>
      </c>
      <c r="H324" s="270">
        <v>0.71299999999999997</v>
      </c>
      <c r="I324" s="270">
        <v>39.9</v>
      </c>
      <c r="J324" s="270">
        <v>41.9</v>
      </c>
      <c r="K324" s="270">
        <v>1</v>
      </c>
      <c r="L324" s="269">
        <v>1</v>
      </c>
    </row>
    <row r="325" spans="1:12" hidden="1" x14ac:dyDescent="0.2">
      <c r="A325" s="281"/>
      <c r="B325" s="282" t="s">
        <v>244</v>
      </c>
      <c r="C325" s="279"/>
      <c r="D325" s="278" t="s">
        <v>454</v>
      </c>
      <c r="E325" s="278" t="s">
        <v>453</v>
      </c>
      <c r="F325" s="278"/>
      <c r="G325" s="278"/>
      <c r="H325" s="277">
        <f t="shared" ref="H325:L326" si="34">H326</f>
        <v>1238.5</v>
      </c>
      <c r="I325" s="277">
        <f t="shared" si="34"/>
        <v>1500</v>
      </c>
      <c r="J325" s="277">
        <f t="shared" si="34"/>
        <v>1600</v>
      </c>
      <c r="K325" s="277">
        <f t="shared" si="34"/>
        <v>1348</v>
      </c>
      <c r="L325" s="276">
        <f t="shared" si="34"/>
        <v>1394</v>
      </c>
    </row>
    <row r="326" spans="1:12" ht="33.75" hidden="1" x14ac:dyDescent="0.2">
      <c r="A326" s="281"/>
      <c r="B326" s="280" t="s">
        <v>456</v>
      </c>
      <c r="C326" s="279"/>
      <c r="D326" s="278" t="s">
        <v>454</v>
      </c>
      <c r="E326" s="278" t="s">
        <v>453</v>
      </c>
      <c r="F326" s="278" t="s">
        <v>273</v>
      </c>
      <c r="G326" s="278"/>
      <c r="H326" s="277">
        <f t="shared" si="34"/>
        <v>1238.5</v>
      </c>
      <c r="I326" s="277">
        <f t="shared" si="34"/>
        <v>1500</v>
      </c>
      <c r="J326" s="277">
        <f t="shared" si="34"/>
        <v>1600</v>
      </c>
      <c r="K326" s="277">
        <f t="shared" si="34"/>
        <v>1348</v>
      </c>
      <c r="L326" s="276">
        <f t="shared" si="34"/>
        <v>1394</v>
      </c>
    </row>
    <row r="327" spans="1:12" hidden="1" x14ac:dyDescent="0.2">
      <c r="A327" s="273"/>
      <c r="B327" s="275" t="s">
        <v>860</v>
      </c>
      <c r="C327" s="272"/>
      <c r="D327" s="271" t="s">
        <v>454</v>
      </c>
      <c r="E327" s="271" t="s">
        <v>453</v>
      </c>
      <c r="F327" s="271" t="s">
        <v>251</v>
      </c>
      <c r="G327" s="271"/>
      <c r="H327" s="270">
        <f>H328+H331</f>
        <v>1238.5</v>
      </c>
      <c r="I327" s="270">
        <f>I328+I331</f>
        <v>1500</v>
      </c>
      <c r="J327" s="270">
        <f>J328+J331</f>
        <v>1600</v>
      </c>
      <c r="K327" s="270">
        <f>K328+K331</f>
        <v>1348</v>
      </c>
      <c r="L327" s="269">
        <f>L328+L331</f>
        <v>1394</v>
      </c>
    </row>
    <row r="328" spans="1:12" ht="24.75" hidden="1" customHeight="1" x14ac:dyDescent="0.2">
      <c r="A328" s="273"/>
      <c r="B328" s="274" t="s">
        <v>250</v>
      </c>
      <c r="C328" s="272"/>
      <c r="D328" s="271" t="s">
        <v>454</v>
      </c>
      <c r="E328" s="271" t="s">
        <v>453</v>
      </c>
      <c r="F328" s="271" t="s">
        <v>249</v>
      </c>
      <c r="G328" s="271"/>
      <c r="H328" s="270">
        <f t="shared" ref="H328:L329" si="35">H329</f>
        <v>1238.5</v>
      </c>
      <c r="I328" s="270">
        <f t="shared" si="35"/>
        <v>1500</v>
      </c>
      <c r="J328" s="270">
        <f t="shared" si="35"/>
        <v>1600</v>
      </c>
      <c r="K328" s="270">
        <f t="shared" si="35"/>
        <v>1348</v>
      </c>
      <c r="L328" s="269">
        <f t="shared" si="35"/>
        <v>1394</v>
      </c>
    </row>
    <row r="329" spans="1:12" hidden="1" x14ac:dyDescent="0.2">
      <c r="A329" s="273"/>
      <c r="B329" s="49" t="s">
        <v>248</v>
      </c>
      <c r="C329" s="272"/>
      <c r="D329" s="271" t="s">
        <v>454</v>
      </c>
      <c r="E329" s="271" t="s">
        <v>453</v>
      </c>
      <c r="F329" s="271" t="s">
        <v>243</v>
      </c>
      <c r="G329" s="271"/>
      <c r="H329" s="270">
        <f t="shared" si="35"/>
        <v>1238.5</v>
      </c>
      <c r="I329" s="270">
        <f t="shared" si="35"/>
        <v>1500</v>
      </c>
      <c r="J329" s="270">
        <f t="shared" si="35"/>
        <v>1600</v>
      </c>
      <c r="K329" s="270">
        <f t="shared" si="35"/>
        <v>1348</v>
      </c>
      <c r="L329" s="269">
        <f t="shared" si="35"/>
        <v>1394</v>
      </c>
    </row>
    <row r="330" spans="1:12" ht="23.25" hidden="1" thickBot="1" x14ac:dyDescent="0.25">
      <c r="A330" s="268"/>
      <c r="B330" s="267" t="s">
        <v>455</v>
      </c>
      <c r="C330" s="266"/>
      <c r="D330" s="265" t="s">
        <v>454</v>
      </c>
      <c r="E330" s="265" t="s">
        <v>453</v>
      </c>
      <c r="F330" s="265" t="s">
        <v>243</v>
      </c>
      <c r="G330" s="265" t="s">
        <v>1</v>
      </c>
      <c r="H330" s="264">
        <v>1238.5</v>
      </c>
      <c r="I330" s="264">
        <v>1500</v>
      </c>
      <c r="J330" s="264">
        <v>1600</v>
      </c>
      <c r="K330" s="264">
        <v>1348</v>
      </c>
      <c r="L330" s="407">
        <v>1394</v>
      </c>
    </row>
  </sheetData>
  <mergeCells count="6">
    <mergeCell ref="A24:L24"/>
    <mergeCell ref="D3:L3"/>
    <mergeCell ref="D12:L12"/>
    <mergeCell ref="B21:H21"/>
    <mergeCell ref="A22:L22"/>
    <mergeCell ref="A23:L23"/>
  </mergeCells>
  <pageMargins left="0.59055118110236227" right="0.25" top="0.31496062992125984" bottom="0.31496062992125984" header="0.31496062992125984" footer="0.31496062992125984"/>
  <pageSetup scale="65" firstPageNumber="55" fitToHeight="0" orientation="portrait" useFirstPageNumber="1" r:id="rId1"/>
  <headerFooter alignWithMargins="0"/>
  <colBreaks count="1" manualBreakCount="1">
    <brk id="12" min="9" max="3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3" zoomScaleNormal="100" workbookViewId="0">
      <selection activeCell="Q7" sqref="Q7"/>
    </sheetView>
  </sheetViews>
  <sheetFormatPr defaultColWidth="9.140625" defaultRowHeight="12.75" x14ac:dyDescent="0.2"/>
  <cols>
    <col min="1" max="1" width="7.28515625" style="566" hidden="1" customWidth="1"/>
    <col min="2" max="2" width="41.28515625" style="566" customWidth="1"/>
    <col min="3" max="3" width="11.7109375" style="566" hidden="1" customWidth="1"/>
    <col min="4" max="4" width="11" style="568" customWidth="1"/>
    <col min="5" max="5" width="10.85546875" style="568" customWidth="1"/>
    <col min="6" max="6" width="14" style="566" customWidth="1"/>
    <col min="7" max="7" width="9.140625" style="566" customWidth="1"/>
    <col min="8" max="8" width="10.140625" style="570" customWidth="1"/>
    <col min="9" max="10" width="9.140625" style="566" hidden="1" customWidth="1"/>
    <col min="11" max="256" width="9.140625" style="566"/>
    <col min="257" max="257" width="0" style="566" hidden="1" customWidth="1"/>
    <col min="258" max="258" width="41.28515625" style="566" customWidth="1"/>
    <col min="259" max="259" width="0" style="566" hidden="1" customWidth="1"/>
    <col min="260" max="260" width="11" style="566" customWidth="1"/>
    <col min="261" max="261" width="10.85546875" style="566" customWidth="1"/>
    <col min="262" max="262" width="14" style="566" customWidth="1"/>
    <col min="263" max="263" width="9.140625" style="566" customWidth="1"/>
    <col min="264" max="264" width="10.140625" style="566" customWidth="1"/>
    <col min="265" max="266" width="0" style="566" hidden="1" customWidth="1"/>
    <col min="267" max="512" width="9.140625" style="566"/>
    <col min="513" max="513" width="0" style="566" hidden="1" customWidth="1"/>
    <col min="514" max="514" width="41.28515625" style="566" customWidth="1"/>
    <col min="515" max="515" width="0" style="566" hidden="1" customWidth="1"/>
    <col min="516" max="516" width="11" style="566" customWidth="1"/>
    <col min="517" max="517" width="10.85546875" style="566" customWidth="1"/>
    <col min="518" max="518" width="14" style="566" customWidth="1"/>
    <col min="519" max="519" width="9.140625" style="566" customWidth="1"/>
    <col min="520" max="520" width="10.140625" style="566" customWidth="1"/>
    <col min="521" max="522" width="0" style="566" hidden="1" customWidth="1"/>
    <col min="523" max="768" width="9.140625" style="566"/>
    <col min="769" max="769" width="0" style="566" hidden="1" customWidth="1"/>
    <col min="770" max="770" width="41.28515625" style="566" customWidth="1"/>
    <col min="771" max="771" width="0" style="566" hidden="1" customWidth="1"/>
    <col min="772" max="772" width="11" style="566" customWidth="1"/>
    <col min="773" max="773" width="10.85546875" style="566" customWidth="1"/>
    <col min="774" max="774" width="14" style="566" customWidth="1"/>
    <col min="775" max="775" width="9.140625" style="566" customWidth="1"/>
    <col min="776" max="776" width="10.140625" style="566" customWidth="1"/>
    <col min="777" max="778" width="0" style="566" hidden="1" customWidth="1"/>
    <col min="779" max="1024" width="9.140625" style="566"/>
    <col min="1025" max="1025" width="0" style="566" hidden="1" customWidth="1"/>
    <col min="1026" max="1026" width="41.28515625" style="566" customWidth="1"/>
    <col min="1027" max="1027" width="0" style="566" hidden="1" customWidth="1"/>
    <col min="1028" max="1028" width="11" style="566" customWidth="1"/>
    <col min="1029" max="1029" width="10.85546875" style="566" customWidth="1"/>
    <col min="1030" max="1030" width="14" style="566" customWidth="1"/>
    <col min="1031" max="1031" width="9.140625" style="566" customWidth="1"/>
    <col min="1032" max="1032" width="10.140625" style="566" customWidth="1"/>
    <col min="1033" max="1034" width="0" style="566" hidden="1" customWidth="1"/>
    <col min="1035" max="1280" width="9.140625" style="566"/>
    <col min="1281" max="1281" width="0" style="566" hidden="1" customWidth="1"/>
    <col min="1282" max="1282" width="41.28515625" style="566" customWidth="1"/>
    <col min="1283" max="1283" width="0" style="566" hidden="1" customWidth="1"/>
    <col min="1284" max="1284" width="11" style="566" customWidth="1"/>
    <col min="1285" max="1285" width="10.85546875" style="566" customWidth="1"/>
    <col min="1286" max="1286" width="14" style="566" customWidth="1"/>
    <col min="1287" max="1287" width="9.140625" style="566" customWidth="1"/>
    <col min="1288" max="1288" width="10.140625" style="566" customWidth="1"/>
    <col min="1289" max="1290" width="0" style="566" hidden="1" customWidth="1"/>
    <col min="1291" max="1536" width="9.140625" style="566"/>
    <col min="1537" max="1537" width="0" style="566" hidden="1" customWidth="1"/>
    <col min="1538" max="1538" width="41.28515625" style="566" customWidth="1"/>
    <col min="1539" max="1539" width="0" style="566" hidden="1" customWidth="1"/>
    <col min="1540" max="1540" width="11" style="566" customWidth="1"/>
    <col min="1541" max="1541" width="10.85546875" style="566" customWidth="1"/>
    <col min="1542" max="1542" width="14" style="566" customWidth="1"/>
    <col min="1543" max="1543" width="9.140625" style="566" customWidth="1"/>
    <col min="1544" max="1544" width="10.140625" style="566" customWidth="1"/>
    <col min="1545" max="1546" width="0" style="566" hidden="1" customWidth="1"/>
    <col min="1547" max="1792" width="9.140625" style="566"/>
    <col min="1793" max="1793" width="0" style="566" hidden="1" customWidth="1"/>
    <col min="1794" max="1794" width="41.28515625" style="566" customWidth="1"/>
    <col min="1795" max="1795" width="0" style="566" hidden="1" customWidth="1"/>
    <col min="1796" max="1796" width="11" style="566" customWidth="1"/>
    <col min="1797" max="1797" width="10.85546875" style="566" customWidth="1"/>
    <col min="1798" max="1798" width="14" style="566" customWidth="1"/>
    <col min="1799" max="1799" width="9.140625" style="566" customWidth="1"/>
    <col min="1800" max="1800" width="10.140625" style="566" customWidth="1"/>
    <col min="1801" max="1802" width="0" style="566" hidden="1" customWidth="1"/>
    <col min="1803" max="2048" width="9.140625" style="566"/>
    <col min="2049" max="2049" width="0" style="566" hidden="1" customWidth="1"/>
    <col min="2050" max="2050" width="41.28515625" style="566" customWidth="1"/>
    <col min="2051" max="2051" width="0" style="566" hidden="1" customWidth="1"/>
    <col min="2052" max="2052" width="11" style="566" customWidth="1"/>
    <col min="2053" max="2053" width="10.85546875" style="566" customWidth="1"/>
    <col min="2054" max="2054" width="14" style="566" customWidth="1"/>
    <col min="2055" max="2055" width="9.140625" style="566" customWidth="1"/>
    <col min="2056" max="2056" width="10.140625" style="566" customWidth="1"/>
    <col min="2057" max="2058" width="0" style="566" hidden="1" customWidth="1"/>
    <col min="2059" max="2304" width="9.140625" style="566"/>
    <col min="2305" max="2305" width="0" style="566" hidden="1" customWidth="1"/>
    <col min="2306" max="2306" width="41.28515625" style="566" customWidth="1"/>
    <col min="2307" max="2307" width="0" style="566" hidden="1" customWidth="1"/>
    <col min="2308" max="2308" width="11" style="566" customWidth="1"/>
    <col min="2309" max="2309" width="10.85546875" style="566" customWidth="1"/>
    <col min="2310" max="2310" width="14" style="566" customWidth="1"/>
    <col min="2311" max="2311" width="9.140625" style="566" customWidth="1"/>
    <col min="2312" max="2312" width="10.140625" style="566" customWidth="1"/>
    <col min="2313" max="2314" width="0" style="566" hidden="1" customWidth="1"/>
    <col min="2315" max="2560" width="9.140625" style="566"/>
    <col min="2561" max="2561" width="0" style="566" hidden="1" customWidth="1"/>
    <col min="2562" max="2562" width="41.28515625" style="566" customWidth="1"/>
    <col min="2563" max="2563" width="0" style="566" hidden="1" customWidth="1"/>
    <col min="2564" max="2564" width="11" style="566" customWidth="1"/>
    <col min="2565" max="2565" width="10.85546875" style="566" customWidth="1"/>
    <col min="2566" max="2566" width="14" style="566" customWidth="1"/>
    <col min="2567" max="2567" width="9.140625" style="566" customWidth="1"/>
    <col min="2568" max="2568" width="10.140625" style="566" customWidth="1"/>
    <col min="2569" max="2570" width="0" style="566" hidden="1" customWidth="1"/>
    <col min="2571" max="2816" width="9.140625" style="566"/>
    <col min="2817" max="2817" width="0" style="566" hidden="1" customWidth="1"/>
    <col min="2818" max="2818" width="41.28515625" style="566" customWidth="1"/>
    <col min="2819" max="2819" width="0" style="566" hidden="1" customWidth="1"/>
    <col min="2820" max="2820" width="11" style="566" customWidth="1"/>
    <col min="2821" max="2821" width="10.85546875" style="566" customWidth="1"/>
    <col min="2822" max="2822" width="14" style="566" customWidth="1"/>
    <col min="2823" max="2823" width="9.140625" style="566" customWidth="1"/>
    <col min="2824" max="2824" width="10.140625" style="566" customWidth="1"/>
    <col min="2825" max="2826" width="0" style="566" hidden="1" customWidth="1"/>
    <col min="2827" max="3072" width="9.140625" style="566"/>
    <col min="3073" max="3073" width="0" style="566" hidden="1" customWidth="1"/>
    <col min="3074" max="3074" width="41.28515625" style="566" customWidth="1"/>
    <col min="3075" max="3075" width="0" style="566" hidden="1" customWidth="1"/>
    <col min="3076" max="3076" width="11" style="566" customWidth="1"/>
    <col min="3077" max="3077" width="10.85546875" style="566" customWidth="1"/>
    <col min="3078" max="3078" width="14" style="566" customWidth="1"/>
    <col min="3079" max="3079" width="9.140625" style="566" customWidth="1"/>
    <col min="3080" max="3080" width="10.140625" style="566" customWidth="1"/>
    <col min="3081" max="3082" width="0" style="566" hidden="1" customWidth="1"/>
    <col min="3083" max="3328" width="9.140625" style="566"/>
    <col min="3329" max="3329" width="0" style="566" hidden="1" customWidth="1"/>
    <col min="3330" max="3330" width="41.28515625" style="566" customWidth="1"/>
    <col min="3331" max="3331" width="0" style="566" hidden="1" customWidth="1"/>
    <col min="3332" max="3332" width="11" style="566" customWidth="1"/>
    <col min="3333" max="3333" width="10.85546875" style="566" customWidth="1"/>
    <col min="3334" max="3334" width="14" style="566" customWidth="1"/>
    <col min="3335" max="3335" width="9.140625" style="566" customWidth="1"/>
    <col min="3336" max="3336" width="10.140625" style="566" customWidth="1"/>
    <col min="3337" max="3338" width="0" style="566" hidden="1" customWidth="1"/>
    <col min="3339" max="3584" width="9.140625" style="566"/>
    <col min="3585" max="3585" width="0" style="566" hidden="1" customWidth="1"/>
    <col min="3586" max="3586" width="41.28515625" style="566" customWidth="1"/>
    <col min="3587" max="3587" width="0" style="566" hidden="1" customWidth="1"/>
    <col min="3588" max="3588" width="11" style="566" customWidth="1"/>
    <col min="3589" max="3589" width="10.85546875" style="566" customWidth="1"/>
    <col min="3590" max="3590" width="14" style="566" customWidth="1"/>
    <col min="3591" max="3591" width="9.140625" style="566" customWidth="1"/>
    <col min="3592" max="3592" width="10.140625" style="566" customWidth="1"/>
    <col min="3593" max="3594" width="0" style="566" hidden="1" customWidth="1"/>
    <col min="3595" max="3840" width="9.140625" style="566"/>
    <col min="3841" max="3841" width="0" style="566" hidden="1" customWidth="1"/>
    <col min="3842" max="3842" width="41.28515625" style="566" customWidth="1"/>
    <col min="3843" max="3843" width="0" style="566" hidden="1" customWidth="1"/>
    <col min="3844" max="3844" width="11" style="566" customWidth="1"/>
    <col min="3845" max="3845" width="10.85546875" style="566" customWidth="1"/>
    <col min="3846" max="3846" width="14" style="566" customWidth="1"/>
    <col min="3847" max="3847" width="9.140625" style="566" customWidth="1"/>
    <col min="3848" max="3848" width="10.140625" style="566" customWidth="1"/>
    <col min="3849" max="3850" width="0" style="566" hidden="1" customWidth="1"/>
    <col min="3851" max="4096" width="9.140625" style="566"/>
    <col min="4097" max="4097" width="0" style="566" hidden="1" customWidth="1"/>
    <col min="4098" max="4098" width="41.28515625" style="566" customWidth="1"/>
    <col min="4099" max="4099" width="0" style="566" hidden="1" customWidth="1"/>
    <col min="4100" max="4100" width="11" style="566" customWidth="1"/>
    <col min="4101" max="4101" width="10.85546875" style="566" customWidth="1"/>
    <col min="4102" max="4102" width="14" style="566" customWidth="1"/>
    <col min="4103" max="4103" width="9.140625" style="566" customWidth="1"/>
    <col min="4104" max="4104" width="10.140625" style="566" customWidth="1"/>
    <col min="4105" max="4106" width="0" style="566" hidden="1" customWidth="1"/>
    <col min="4107" max="4352" width="9.140625" style="566"/>
    <col min="4353" max="4353" width="0" style="566" hidden="1" customWidth="1"/>
    <col min="4354" max="4354" width="41.28515625" style="566" customWidth="1"/>
    <col min="4355" max="4355" width="0" style="566" hidden="1" customWidth="1"/>
    <col min="4356" max="4356" width="11" style="566" customWidth="1"/>
    <col min="4357" max="4357" width="10.85546875" style="566" customWidth="1"/>
    <col min="4358" max="4358" width="14" style="566" customWidth="1"/>
    <col min="4359" max="4359" width="9.140625" style="566" customWidth="1"/>
    <col min="4360" max="4360" width="10.140625" style="566" customWidth="1"/>
    <col min="4361" max="4362" width="0" style="566" hidden="1" customWidth="1"/>
    <col min="4363" max="4608" width="9.140625" style="566"/>
    <col min="4609" max="4609" width="0" style="566" hidden="1" customWidth="1"/>
    <col min="4610" max="4610" width="41.28515625" style="566" customWidth="1"/>
    <col min="4611" max="4611" width="0" style="566" hidden="1" customWidth="1"/>
    <col min="4612" max="4612" width="11" style="566" customWidth="1"/>
    <col min="4613" max="4613" width="10.85546875" style="566" customWidth="1"/>
    <col min="4614" max="4614" width="14" style="566" customWidth="1"/>
    <col min="4615" max="4615" width="9.140625" style="566" customWidth="1"/>
    <col min="4616" max="4616" width="10.140625" style="566" customWidth="1"/>
    <col min="4617" max="4618" width="0" style="566" hidden="1" customWidth="1"/>
    <col min="4619" max="4864" width="9.140625" style="566"/>
    <col min="4865" max="4865" width="0" style="566" hidden="1" customWidth="1"/>
    <col min="4866" max="4866" width="41.28515625" style="566" customWidth="1"/>
    <col min="4867" max="4867" width="0" style="566" hidden="1" customWidth="1"/>
    <col min="4868" max="4868" width="11" style="566" customWidth="1"/>
    <col min="4869" max="4869" width="10.85546875" style="566" customWidth="1"/>
    <col min="4870" max="4870" width="14" style="566" customWidth="1"/>
    <col min="4871" max="4871" width="9.140625" style="566" customWidth="1"/>
    <col min="4872" max="4872" width="10.140625" style="566" customWidth="1"/>
    <col min="4873" max="4874" width="0" style="566" hidden="1" customWidth="1"/>
    <col min="4875" max="5120" width="9.140625" style="566"/>
    <col min="5121" max="5121" width="0" style="566" hidden="1" customWidth="1"/>
    <col min="5122" max="5122" width="41.28515625" style="566" customWidth="1"/>
    <col min="5123" max="5123" width="0" style="566" hidden="1" customWidth="1"/>
    <col min="5124" max="5124" width="11" style="566" customWidth="1"/>
    <col min="5125" max="5125" width="10.85546875" style="566" customWidth="1"/>
    <col min="5126" max="5126" width="14" style="566" customWidth="1"/>
    <col min="5127" max="5127" width="9.140625" style="566" customWidth="1"/>
    <col min="5128" max="5128" width="10.140625" style="566" customWidth="1"/>
    <col min="5129" max="5130" width="0" style="566" hidden="1" customWidth="1"/>
    <col min="5131" max="5376" width="9.140625" style="566"/>
    <col min="5377" max="5377" width="0" style="566" hidden="1" customWidth="1"/>
    <col min="5378" max="5378" width="41.28515625" style="566" customWidth="1"/>
    <col min="5379" max="5379" width="0" style="566" hidden="1" customWidth="1"/>
    <col min="5380" max="5380" width="11" style="566" customWidth="1"/>
    <col min="5381" max="5381" width="10.85546875" style="566" customWidth="1"/>
    <col min="5382" max="5382" width="14" style="566" customWidth="1"/>
    <col min="5383" max="5383" width="9.140625" style="566" customWidth="1"/>
    <col min="5384" max="5384" width="10.140625" style="566" customWidth="1"/>
    <col min="5385" max="5386" width="0" style="566" hidden="1" customWidth="1"/>
    <col min="5387" max="5632" width="9.140625" style="566"/>
    <col min="5633" max="5633" width="0" style="566" hidden="1" customWidth="1"/>
    <col min="5634" max="5634" width="41.28515625" style="566" customWidth="1"/>
    <col min="5635" max="5635" width="0" style="566" hidden="1" customWidth="1"/>
    <col min="5636" max="5636" width="11" style="566" customWidth="1"/>
    <col min="5637" max="5637" width="10.85546875" style="566" customWidth="1"/>
    <col min="5638" max="5638" width="14" style="566" customWidth="1"/>
    <col min="5639" max="5639" width="9.140625" style="566" customWidth="1"/>
    <col min="5640" max="5640" width="10.140625" style="566" customWidth="1"/>
    <col min="5641" max="5642" width="0" style="566" hidden="1" customWidth="1"/>
    <col min="5643" max="5888" width="9.140625" style="566"/>
    <col min="5889" max="5889" width="0" style="566" hidden="1" customWidth="1"/>
    <col min="5890" max="5890" width="41.28515625" style="566" customWidth="1"/>
    <col min="5891" max="5891" width="0" style="566" hidden="1" customWidth="1"/>
    <col min="5892" max="5892" width="11" style="566" customWidth="1"/>
    <col min="5893" max="5893" width="10.85546875" style="566" customWidth="1"/>
    <col min="5894" max="5894" width="14" style="566" customWidth="1"/>
    <col min="5895" max="5895" width="9.140625" style="566" customWidth="1"/>
    <col min="5896" max="5896" width="10.140625" style="566" customWidth="1"/>
    <col min="5897" max="5898" width="0" style="566" hidden="1" customWidth="1"/>
    <col min="5899" max="6144" width="9.140625" style="566"/>
    <col min="6145" max="6145" width="0" style="566" hidden="1" customWidth="1"/>
    <col min="6146" max="6146" width="41.28515625" style="566" customWidth="1"/>
    <col min="6147" max="6147" width="0" style="566" hidden="1" customWidth="1"/>
    <col min="6148" max="6148" width="11" style="566" customWidth="1"/>
    <col min="6149" max="6149" width="10.85546875" style="566" customWidth="1"/>
    <col min="6150" max="6150" width="14" style="566" customWidth="1"/>
    <col min="6151" max="6151" width="9.140625" style="566" customWidth="1"/>
    <col min="6152" max="6152" width="10.140625" style="566" customWidth="1"/>
    <col min="6153" max="6154" width="0" style="566" hidden="1" customWidth="1"/>
    <col min="6155" max="6400" width="9.140625" style="566"/>
    <col min="6401" max="6401" width="0" style="566" hidden="1" customWidth="1"/>
    <col min="6402" max="6402" width="41.28515625" style="566" customWidth="1"/>
    <col min="6403" max="6403" width="0" style="566" hidden="1" customWidth="1"/>
    <col min="6404" max="6404" width="11" style="566" customWidth="1"/>
    <col min="6405" max="6405" width="10.85546875" style="566" customWidth="1"/>
    <col min="6406" max="6406" width="14" style="566" customWidth="1"/>
    <col min="6407" max="6407" width="9.140625" style="566" customWidth="1"/>
    <col min="6408" max="6408" width="10.140625" style="566" customWidth="1"/>
    <col min="6409" max="6410" width="0" style="566" hidden="1" customWidth="1"/>
    <col min="6411" max="6656" width="9.140625" style="566"/>
    <col min="6657" max="6657" width="0" style="566" hidden="1" customWidth="1"/>
    <col min="6658" max="6658" width="41.28515625" style="566" customWidth="1"/>
    <col min="6659" max="6659" width="0" style="566" hidden="1" customWidth="1"/>
    <col min="6660" max="6660" width="11" style="566" customWidth="1"/>
    <col min="6661" max="6661" width="10.85546875" style="566" customWidth="1"/>
    <col min="6662" max="6662" width="14" style="566" customWidth="1"/>
    <col min="6663" max="6663" width="9.140625" style="566" customWidth="1"/>
    <col min="6664" max="6664" width="10.140625" style="566" customWidth="1"/>
    <col min="6665" max="6666" width="0" style="566" hidden="1" customWidth="1"/>
    <col min="6667" max="6912" width="9.140625" style="566"/>
    <col min="6913" max="6913" width="0" style="566" hidden="1" customWidth="1"/>
    <col min="6914" max="6914" width="41.28515625" style="566" customWidth="1"/>
    <col min="6915" max="6915" width="0" style="566" hidden="1" customWidth="1"/>
    <col min="6916" max="6916" width="11" style="566" customWidth="1"/>
    <col min="6917" max="6917" width="10.85546875" style="566" customWidth="1"/>
    <col min="6918" max="6918" width="14" style="566" customWidth="1"/>
    <col min="6919" max="6919" width="9.140625" style="566" customWidth="1"/>
    <col min="6920" max="6920" width="10.140625" style="566" customWidth="1"/>
    <col min="6921" max="6922" width="0" style="566" hidden="1" customWidth="1"/>
    <col min="6923" max="7168" width="9.140625" style="566"/>
    <col min="7169" max="7169" width="0" style="566" hidden="1" customWidth="1"/>
    <col min="7170" max="7170" width="41.28515625" style="566" customWidth="1"/>
    <col min="7171" max="7171" width="0" style="566" hidden="1" customWidth="1"/>
    <col min="7172" max="7172" width="11" style="566" customWidth="1"/>
    <col min="7173" max="7173" width="10.85546875" style="566" customWidth="1"/>
    <col min="7174" max="7174" width="14" style="566" customWidth="1"/>
    <col min="7175" max="7175" width="9.140625" style="566" customWidth="1"/>
    <col min="7176" max="7176" width="10.140625" style="566" customWidth="1"/>
    <col min="7177" max="7178" width="0" style="566" hidden="1" customWidth="1"/>
    <col min="7179" max="7424" width="9.140625" style="566"/>
    <col min="7425" max="7425" width="0" style="566" hidden="1" customWidth="1"/>
    <col min="7426" max="7426" width="41.28515625" style="566" customWidth="1"/>
    <col min="7427" max="7427" width="0" style="566" hidden="1" customWidth="1"/>
    <col min="7428" max="7428" width="11" style="566" customWidth="1"/>
    <col min="7429" max="7429" width="10.85546875" style="566" customWidth="1"/>
    <col min="7430" max="7430" width="14" style="566" customWidth="1"/>
    <col min="7431" max="7431" width="9.140625" style="566" customWidth="1"/>
    <col min="7432" max="7432" width="10.140625" style="566" customWidth="1"/>
    <col min="7433" max="7434" width="0" style="566" hidden="1" customWidth="1"/>
    <col min="7435" max="7680" width="9.140625" style="566"/>
    <col min="7681" max="7681" width="0" style="566" hidden="1" customWidth="1"/>
    <col min="7682" max="7682" width="41.28515625" style="566" customWidth="1"/>
    <col min="7683" max="7683" width="0" style="566" hidden="1" customWidth="1"/>
    <col min="7684" max="7684" width="11" style="566" customWidth="1"/>
    <col min="7685" max="7685" width="10.85546875" style="566" customWidth="1"/>
    <col min="7686" max="7686" width="14" style="566" customWidth="1"/>
    <col min="7687" max="7687" width="9.140625" style="566" customWidth="1"/>
    <col min="7688" max="7688" width="10.140625" style="566" customWidth="1"/>
    <col min="7689" max="7690" width="0" style="566" hidden="1" customWidth="1"/>
    <col min="7691" max="7936" width="9.140625" style="566"/>
    <col min="7937" max="7937" width="0" style="566" hidden="1" customWidth="1"/>
    <col min="7938" max="7938" width="41.28515625" style="566" customWidth="1"/>
    <col min="7939" max="7939" width="0" style="566" hidden="1" customWidth="1"/>
    <col min="7940" max="7940" width="11" style="566" customWidth="1"/>
    <col min="7941" max="7941" width="10.85546875" style="566" customWidth="1"/>
    <col min="7942" max="7942" width="14" style="566" customWidth="1"/>
    <col min="7943" max="7943" width="9.140625" style="566" customWidth="1"/>
    <col min="7944" max="7944" width="10.140625" style="566" customWidth="1"/>
    <col min="7945" max="7946" width="0" style="566" hidden="1" customWidth="1"/>
    <col min="7947" max="8192" width="9.140625" style="566"/>
    <col min="8193" max="8193" width="0" style="566" hidden="1" customWidth="1"/>
    <col min="8194" max="8194" width="41.28515625" style="566" customWidth="1"/>
    <col min="8195" max="8195" width="0" style="566" hidden="1" customWidth="1"/>
    <col min="8196" max="8196" width="11" style="566" customWidth="1"/>
    <col min="8197" max="8197" width="10.85546875" style="566" customWidth="1"/>
    <col min="8198" max="8198" width="14" style="566" customWidth="1"/>
    <col min="8199" max="8199" width="9.140625" style="566" customWidth="1"/>
    <col min="8200" max="8200" width="10.140625" style="566" customWidth="1"/>
    <col min="8201" max="8202" width="0" style="566" hidden="1" customWidth="1"/>
    <col min="8203" max="8448" width="9.140625" style="566"/>
    <col min="8449" max="8449" width="0" style="566" hidden="1" customWidth="1"/>
    <col min="8450" max="8450" width="41.28515625" style="566" customWidth="1"/>
    <col min="8451" max="8451" width="0" style="566" hidden="1" customWidth="1"/>
    <col min="8452" max="8452" width="11" style="566" customWidth="1"/>
    <col min="8453" max="8453" width="10.85546875" style="566" customWidth="1"/>
    <col min="8454" max="8454" width="14" style="566" customWidth="1"/>
    <col min="8455" max="8455" width="9.140625" style="566" customWidth="1"/>
    <col min="8456" max="8456" width="10.140625" style="566" customWidth="1"/>
    <col min="8457" max="8458" width="0" style="566" hidden="1" customWidth="1"/>
    <col min="8459" max="8704" width="9.140625" style="566"/>
    <col min="8705" max="8705" width="0" style="566" hidden="1" customWidth="1"/>
    <col min="8706" max="8706" width="41.28515625" style="566" customWidth="1"/>
    <col min="8707" max="8707" width="0" style="566" hidden="1" customWidth="1"/>
    <col min="8708" max="8708" width="11" style="566" customWidth="1"/>
    <col min="8709" max="8709" width="10.85546875" style="566" customWidth="1"/>
    <col min="8710" max="8710" width="14" style="566" customWidth="1"/>
    <col min="8711" max="8711" width="9.140625" style="566" customWidth="1"/>
    <col min="8712" max="8712" width="10.140625" style="566" customWidth="1"/>
    <col min="8713" max="8714" width="0" style="566" hidden="1" customWidth="1"/>
    <col min="8715" max="8960" width="9.140625" style="566"/>
    <col min="8961" max="8961" width="0" style="566" hidden="1" customWidth="1"/>
    <col min="8962" max="8962" width="41.28515625" style="566" customWidth="1"/>
    <col min="8963" max="8963" width="0" style="566" hidden="1" customWidth="1"/>
    <col min="8964" max="8964" width="11" style="566" customWidth="1"/>
    <col min="8965" max="8965" width="10.85546875" style="566" customWidth="1"/>
    <col min="8966" max="8966" width="14" style="566" customWidth="1"/>
    <col min="8967" max="8967" width="9.140625" style="566" customWidth="1"/>
    <col min="8968" max="8968" width="10.140625" style="566" customWidth="1"/>
    <col min="8969" max="8970" width="0" style="566" hidden="1" customWidth="1"/>
    <col min="8971" max="9216" width="9.140625" style="566"/>
    <col min="9217" max="9217" width="0" style="566" hidden="1" customWidth="1"/>
    <col min="9218" max="9218" width="41.28515625" style="566" customWidth="1"/>
    <col min="9219" max="9219" width="0" style="566" hidden="1" customWidth="1"/>
    <col min="9220" max="9220" width="11" style="566" customWidth="1"/>
    <col min="9221" max="9221" width="10.85546875" style="566" customWidth="1"/>
    <col min="9222" max="9222" width="14" style="566" customWidth="1"/>
    <col min="9223" max="9223" width="9.140625" style="566" customWidth="1"/>
    <col min="9224" max="9224" width="10.140625" style="566" customWidth="1"/>
    <col min="9225" max="9226" width="0" style="566" hidden="1" customWidth="1"/>
    <col min="9227" max="9472" width="9.140625" style="566"/>
    <col min="9473" max="9473" width="0" style="566" hidden="1" customWidth="1"/>
    <col min="9474" max="9474" width="41.28515625" style="566" customWidth="1"/>
    <col min="9475" max="9475" width="0" style="566" hidden="1" customWidth="1"/>
    <col min="9476" max="9476" width="11" style="566" customWidth="1"/>
    <col min="9477" max="9477" width="10.85546875" style="566" customWidth="1"/>
    <col min="9478" max="9478" width="14" style="566" customWidth="1"/>
    <col min="9479" max="9479" width="9.140625" style="566" customWidth="1"/>
    <col min="9480" max="9480" width="10.140625" style="566" customWidth="1"/>
    <col min="9481" max="9482" width="0" style="566" hidden="1" customWidth="1"/>
    <col min="9483" max="9728" width="9.140625" style="566"/>
    <col min="9729" max="9729" width="0" style="566" hidden="1" customWidth="1"/>
    <col min="9730" max="9730" width="41.28515625" style="566" customWidth="1"/>
    <col min="9731" max="9731" width="0" style="566" hidden="1" customWidth="1"/>
    <col min="9732" max="9732" width="11" style="566" customWidth="1"/>
    <col min="9733" max="9733" width="10.85546875" style="566" customWidth="1"/>
    <col min="9734" max="9734" width="14" style="566" customWidth="1"/>
    <col min="9735" max="9735" width="9.140625" style="566" customWidth="1"/>
    <col min="9736" max="9736" width="10.140625" style="566" customWidth="1"/>
    <col min="9737" max="9738" width="0" style="566" hidden="1" customWidth="1"/>
    <col min="9739" max="9984" width="9.140625" style="566"/>
    <col min="9985" max="9985" width="0" style="566" hidden="1" customWidth="1"/>
    <col min="9986" max="9986" width="41.28515625" style="566" customWidth="1"/>
    <col min="9987" max="9987" width="0" style="566" hidden="1" customWidth="1"/>
    <col min="9988" max="9988" width="11" style="566" customWidth="1"/>
    <col min="9989" max="9989" width="10.85546875" style="566" customWidth="1"/>
    <col min="9990" max="9990" width="14" style="566" customWidth="1"/>
    <col min="9991" max="9991" width="9.140625" style="566" customWidth="1"/>
    <col min="9992" max="9992" width="10.140625" style="566" customWidth="1"/>
    <col min="9993" max="9994" width="0" style="566" hidden="1" customWidth="1"/>
    <col min="9995" max="10240" width="9.140625" style="566"/>
    <col min="10241" max="10241" width="0" style="566" hidden="1" customWidth="1"/>
    <col min="10242" max="10242" width="41.28515625" style="566" customWidth="1"/>
    <col min="10243" max="10243" width="0" style="566" hidden="1" customWidth="1"/>
    <col min="10244" max="10244" width="11" style="566" customWidth="1"/>
    <col min="10245" max="10245" width="10.85546875" style="566" customWidth="1"/>
    <col min="10246" max="10246" width="14" style="566" customWidth="1"/>
    <col min="10247" max="10247" width="9.140625" style="566" customWidth="1"/>
    <col min="10248" max="10248" width="10.140625" style="566" customWidth="1"/>
    <col min="10249" max="10250" width="0" style="566" hidden="1" customWidth="1"/>
    <col min="10251" max="10496" width="9.140625" style="566"/>
    <col min="10497" max="10497" width="0" style="566" hidden="1" customWidth="1"/>
    <col min="10498" max="10498" width="41.28515625" style="566" customWidth="1"/>
    <col min="10499" max="10499" width="0" style="566" hidden="1" customWidth="1"/>
    <col min="10500" max="10500" width="11" style="566" customWidth="1"/>
    <col min="10501" max="10501" width="10.85546875" style="566" customWidth="1"/>
    <col min="10502" max="10502" width="14" style="566" customWidth="1"/>
    <col min="10503" max="10503" width="9.140625" style="566" customWidth="1"/>
    <col min="10504" max="10504" width="10.140625" style="566" customWidth="1"/>
    <col min="10505" max="10506" width="0" style="566" hidden="1" customWidth="1"/>
    <col min="10507" max="10752" width="9.140625" style="566"/>
    <col min="10753" max="10753" width="0" style="566" hidden="1" customWidth="1"/>
    <col min="10754" max="10754" width="41.28515625" style="566" customWidth="1"/>
    <col min="10755" max="10755" width="0" style="566" hidden="1" customWidth="1"/>
    <col min="10756" max="10756" width="11" style="566" customWidth="1"/>
    <col min="10757" max="10757" width="10.85546875" style="566" customWidth="1"/>
    <col min="10758" max="10758" width="14" style="566" customWidth="1"/>
    <col min="10759" max="10759" width="9.140625" style="566" customWidth="1"/>
    <col min="10760" max="10760" width="10.140625" style="566" customWidth="1"/>
    <col min="10761" max="10762" width="0" style="566" hidden="1" customWidth="1"/>
    <col min="10763" max="11008" width="9.140625" style="566"/>
    <col min="11009" max="11009" width="0" style="566" hidden="1" customWidth="1"/>
    <col min="11010" max="11010" width="41.28515625" style="566" customWidth="1"/>
    <col min="11011" max="11011" width="0" style="566" hidden="1" customWidth="1"/>
    <col min="11012" max="11012" width="11" style="566" customWidth="1"/>
    <col min="11013" max="11013" width="10.85546875" style="566" customWidth="1"/>
    <col min="11014" max="11014" width="14" style="566" customWidth="1"/>
    <col min="11015" max="11015" width="9.140625" style="566" customWidth="1"/>
    <col min="11016" max="11016" width="10.140625" style="566" customWidth="1"/>
    <col min="11017" max="11018" width="0" style="566" hidden="1" customWidth="1"/>
    <col min="11019" max="11264" width="9.140625" style="566"/>
    <col min="11265" max="11265" width="0" style="566" hidden="1" customWidth="1"/>
    <col min="11266" max="11266" width="41.28515625" style="566" customWidth="1"/>
    <col min="11267" max="11267" width="0" style="566" hidden="1" customWidth="1"/>
    <col min="11268" max="11268" width="11" style="566" customWidth="1"/>
    <col min="11269" max="11269" width="10.85546875" style="566" customWidth="1"/>
    <col min="11270" max="11270" width="14" style="566" customWidth="1"/>
    <col min="11271" max="11271" width="9.140625" style="566" customWidth="1"/>
    <col min="11272" max="11272" width="10.140625" style="566" customWidth="1"/>
    <col min="11273" max="11274" width="0" style="566" hidden="1" customWidth="1"/>
    <col min="11275" max="11520" width="9.140625" style="566"/>
    <col min="11521" max="11521" width="0" style="566" hidden="1" customWidth="1"/>
    <col min="11522" max="11522" width="41.28515625" style="566" customWidth="1"/>
    <col min="11523" max="11523" width="0" style="566" hidden="1" customWidth="1"/>
    <col min="11524" max="11524" width="11" style="566" customWidth="1"/>
    <col min="11525" max="11525" width="10.85546875" style="566" customWidth="1"/>
    <col min="11526" max="11526" width="14" style="566" customWidth="1"/>
    <col min="11527" max="11527" width="9.140625" style="566" customWidth="1"/>
    <col min="11528" max="11528" width="10.140625" style="566" customWidth="1"/>
    <col min="11529" max="11530" width="0" style="566" hidden="1" customWidth="1"/>
    <col min="11531" max="11776" width="9.140625" style="566"/>
    <col min="11777" max="11777" width="0" style="566" hidden="1" customWidth="1"/>
    <col min="11778" max="11778" width="41.28515625" style="566" customWidth="1"/>
    <col min="11779" max="11779" width="0" style="566" hidden="1" customWidth="1"/>
    <col min="11780" max="11780" width="11" style="566" customWidth="1"/>
    <col min="11781" max="11781" width="10.85546875" style="566" customWidth="1"/>
    <col min="11782" max="11782" width="14" style="566" customWidth="1"/>
    <col min="11783" max="11783" width="9.140625" style="566" customWidth="1"/>
    <col min="11784" max="11784" width="10.140625" style="566" customWidth="1"/>
    <col min="11785" max="11786" width="0" style="566" hidden="1" customWidth="1"/>
    <col min="11787" max="12032" width="9.140625" style="566"/>
    <col min="12033" max="12033" width="0" style="566" hidden="1" customWidth="1"/>
    <col min="12034" max="12034" width="41.28515625" style="566" customWidth="1"/>
    <col min="12035" max="12035" width="0" style="566" hidden="1" customWidth="1"/>
    <col min="12036" max="12036" width="11" style="566" customWidth="1"/>
    <col min="12037" max="12037" width="10.85546875" style="566" customWidth="1"/>
    <col min="12038" max="12038" width="14" style="566" customWidth="1"/>
    <col min="12039" max="12039" width="9.140625" style="566" customWidth="1"/>
    <col min="12040" max="12040" width="10.140625" style="566" customWidth="1"/>
    <col min="12041" max="12042" width="0" style="566" hidden="1" customWidth="1"/>
    <col min="12043" max="12288" width="9.140625" style="566"/>
    <col min="12289" max="12289" width="0" style="566" hidden="1" customWidth="1"/>
    <col min="12290" max="12290" width="41.28515625" style="566" customWidth="1"/>
    <col min="12291" max="12291" width="0" style="566" hidden="1" customWidth="1"/>
    <col min="12292" max="12292" width="11" style="566" customWidth="1"/>
    <col min="12293" max="12293" width="10.85546875" style="566" customWidth="1"/>
    <col min="12294" max="12294" width="14" style="566" customWidth="1"/>
    <col min="12295" max="12295" width="9.140625" style="566" customWidth="1"/>
    <col min="12296" max="12296" width="10.140625" style="566" customWidth="1"/>
    <col min="12297" max="12298" width="0" style="566" hidden="1" customWidth="1"/>
    <col min="12299" max="12544" width="9.140625" style="566"/>
    <col min="12545" max="12545" width="0" style="566" hidden="1" customWidth="1"/>
    <col min="12546" max="12546" width="41.28515625" style="566" customWidth="1"/>
    <col min="12547" max="12547" width="0" style="566" hidden="1" customWidth="1"/>
    <col min="12548" max="12548" width="11" style="566" customWidth="1"/>
    <col min="12549" max="12549" width="10.85546875" style="566" customWidth="1"/>
    <col min="12550" max="12550" width="14" style="566" customWidth="1"/>
    <col min="12551" max="12551" width="9.140625" style="566" customWidth="1"/>
    <col min="12552" max="12552" width="10.140625" style="566" customWidth="1"/>
    <col min="12553" max="12554" width="0" style="566" hidden="1" customWidth="1"/>
    <col min="12555" max="12800" width="9.140625" style="566"/>
    <col min="12801" max="12801" width="0" style="566" hidden="1" customWidth="1"/>
    <col min="12802" max="12802" width="41.28515625" style="566" customWidth="1"/>
    <col min="12803" max="12803" width="0" style="566" hidden="1" customWidth="1"/>
    <col min="12804" max="12804" width="11" style="566" customWidth="1"/>
    <col min="12805" max="12805" width="10.85546875" style="566" customWidth="1"/>
    <col min="12806" max="12806" width="14" style="566" customWidth="1"/>
    <col min="12807" max="12807" width="9.140625" style="566" customWidth="1"/>
    <col min="12808" max="12808" width="10.140625" style="566" customWidth="1"/>
    <col min="12809" max="12810" width="0" style="566" hidden="1" customWidth="1"/>
    <col min="12811" max="13056" width="9.140625" style="566"/>
    <col min="13057" max="13057" width="0" style="566" hidden="1" customWidth="1"/>
    <col min="13058" max="13058" width="41.28515625" style="566" customWidth="1"/>
    <col min="13059" max="13059" width="0" style="566" hidden="1" customWidth="1"/>
    <col min="13060" max="13060" width="11" style="566" customWidth="1"/>
    <col min="13061" max="13061" width="10.85546875" style="566" customWidth="1"/>
    <col min="13062" max="13062" width="14" style="566" customWidth="1"/>
    <col min="13063" max="13063" width="9.140625" style="566" customWidth="1"/>
    <col min="13064" max="13064" width="10.140625" style="566" customWidth="1"/>
    <col min="13065" max="13066" width="0" style="566" hidden="1" customWidth="1"/>
    <col min="13067" max="13312" width="9.140625" style="566"/>
    <col min="13313" max="13313" width="0" style="566" hidden="1" customWidth="1"/>
    <col min="13314" max="13314" width="41.28515625" style="566" customWidth="1"/>
    <col min="13315" max="13315" width="0" style="566" hidden="1" customWidth="1"/>
    <col min="13316" max="13316" width="11" style="566" customWidth="1"/>
    <col min="13317" max="13317" width="10.85546875" style="566" customWidth="1"/>
    <col min="13318" max="13318" width="14" style="566" customWidth="1"/>
    <col min="13319" max="13319" width="9.140625" style="566" customWidth="1"/>
    <col min="13320" max="13320" width="10.140625" style="566" customWidth="1"/>
    <col min="13321" max="13322" width="0" style="566" hidden="1" customWidth="1"/>
    <col min="13323" max="13568" width="9.140625" style="566"/>
    <col min="13569" max="13569" width="0" style="566" hidden="1" customWidth="1"/>
    <col min="13570" max="13570" width="41.28515625" style="566" customWidth="1"/>
    <col min="13571" max="13571" width="0" style="566" hidden="1" customWidth="1"/>
    <col min="13572" max="13572" width="11" style="566" customWidth="1"/>
    <col min="13573" max="13573" width="10.85546875" style="566" customWidth="1"/>
    <col min="13574" max="13574" width="14" style="566" customWidth="1"/>
    <col min="13575" max="13575" width="9.140625" style="566" customWidth="1"/>
    <col min="13576" max="13576" width="10.140625" style="566" customWidth="1"/>
    <col min="13577" max="13578" width="0" style="566" hidden="1" customWidth="1"/>
    <col min="13579" max="13824" width="9.140625" style="566"/>
    <col min="13825" max="13825" width="0" style="566" hidden="1" customWidth="1"/>
    <col min="13826" max="13826" width="41.28515625" style="566" customWidth="1"/>
    <col min="13827" max="13827" width="0" style="566" hidden="1" customWidth="1"/>
    <col min="13828" max="13828" width="11" style="566" customWidth="1"/>
    <col min="13829" max="13829" width="10.85546875" style="566" customWidth="1"/>
    <col min="13830" max="13830" width="14" style="566" customWidth="1"/>
    <col min="13831" max="13831" width="9.140625" style="566" customWidth="1"/>
    <col min="13832" max="13832" width="10.140625" style="566" customWidth="1"/>
    <col min="13833" max="13834" width="0" style="566" hidden="1" customWidth="1"/>
    <col min="13835" max="14080" width="9.140625" style="566"/>
    <col min="14081" max="14081" width="0" style="566" hidden="1" customWidth="1"/>
    <col min="14082" max="14082" width="41.28515625" style="566" customWidth="1"/>
    <col min="14083" max="14083" width="0" style="566" hidden="1" customWidth="1"/>
    <col min="14084" max="14084" width="11" style="566" customWidth="1"/>
    <col min="14085" max="14085" width="10.85546875" style="566" customWidth="1"/>
    <col min="14086" max="14086" width="14" style="566" customWidth="1"/>
    <col min="14087" max="14087" width="9.140625" style="566" customWidth="1"/>
    <col min="14088" max="14088" width="10.140625" style="566" customWidth="1"/>
    <col min="14089" max="14090" width="0" style="566" hidden="1" customWidth="1"/>
    <col min="14091" max="14336" width="9.140625" style="566"/>
    <col min="14337" max="14337" width="0" style="566" hidden="1" customWidth="1"/>
    <col min="14338" max="14338" width="41.28515625" style="566" customWidth="1"/>
    <col min="14339" max="14339" width="0" style="566" hidden="1" customWidth="1"/>
    <col min="14340" max="14340" width="11" style="566" customWidth="1"/>
    <col min="14341" max="14341" width="10.85546875" style="566" customWidth="1"/>
    <col min="14342" max="14342" width="14" style="566" customWidth="1"/>
    <col min="14343" max="14343" width="9.140625" style="566" customWidth="1"/>
    <col min="14344" max="14344" width="10.140625" style="566" customWidth="1"/>
    <col min="14345" max="14346" width="0" style="566" hidden="1" customWidth="1"/>
    <col min="14347" max="14592" width="9.140625" style="566"/>
    <col min="14593" max="14593" width="0" style="566" hidden="1" customWidth="1"/>
    <col min="14594" max="14594" width="41.28515625" style="566" customWidth="1"/>
    <col min="14595" max="14595" width="0" style="566" hidden="1" customWidth="1"/>
    <col min="14596" max="14596" width="11" style="566" customWidth="1"/>
    <col min="14597" max="14597" width="10.85546875" style="566" customWidth="1"/>
    <col min="14598" max="14598" width="14" style="566" customWidth="1"/>
    <col min="14599" max="14599" width="9.140625" style="566" customWidth="1"/>
    <col min="14600" max="14600" width="10.140625" style="566" customWidth="1"/>
    <col min="14601" max="14602" width="0" style="566" hidden="1" customWidth="1"/>
    <col min="14603" max="14848" width="9.140625" style="566"/>
    <col min="14849" max="14849" width="0" style="566" hidden="1" customWidth="1"/>
    <col min="14850" max="14850" width="41.28515625" style="566" customWidth="1"/>
    <col min="14851" max="14851" width="0" style="566" hidden="1" customWidth="1"/>
    <col min="14852" max="14852" width="11" style="566" customWidth="1"/>
    <col min="14853" max="14853" width="10.85546875" style="566" customWidth="1"/>
    <col min="14854" max="14854" width="14" style="566" customWidth="1"/>
    <col min="14855" max="14855" width="9.140625" style="566" customWidth="1"/>
    <col min="14856" max="14856" width="10.140625" style="566" customWidth="1"/>
    <col min="14857" max="14858" width="0" style="566" hidden="1" customWidth="1"/>
    <col min="14859" max="15104" width="9.140625" style="566"/>
    <col min="15105" max="15105" width="0" style="566" hidden="1" customWidth="1"/>
    <col min="15106" max="15106" width="41.28515625" style="566" customWidth="1"/>
    <col min="15107" max="15107" width="0" style="566" hidden="1" customWidth="1"/>
    <col min="15108" max="15108" width="11" style="566" customWidth="1"/>
    <col min="15109" max="15109" width="10.85546875" style="566" customWidth="1"/>
    <col min="15110" max="15110" width="14" style="566" customWidth="1"/>
    <col min="15111" max="15111" width="9.140625" style="566" customWidth="1"/>
    <col min="15112" max="15112" width="10.140625" style="566" customWidth="1"/>
    <col min="15113" max="15114" width="0" style="566" hidden="1" customWidth="1"/>
    <col min="15115" max="15360" width="9.140625" style="566"/>
    <col min="15361" max="15361" width="0" style="566" hidden="1" customWidth="1"/>
    <col min="15362" max="15362" width="41.28515625" style="566" customWidth="1"/>
    <col min="15363" max="15363" width="0" style="566" hidden="1" customWidth="1"/>
    <col min="15364" max="15364" width="11" style="566" customWidth="1"/>
    <col min="15365" max="15365" width="10.85546875" style="566" customWidth="1"/>
    <col min="15366" max="15366" width="14" style="566" customWidth="1"/>
    <col min="15367" max="15367" width="9.140625" style="566" customWidth="1"/>
    <col min="15368" max="15368" width="10.140625" style="566" customWidth="1"/>
    <col min="15369" max="15370" width="0" style="566" hidden="1" customWidth="1"/>
    <col min="15371" max="15616" width="9.140625" style="566"/>
    <col min="15617" max="15617" width="0" style="566" hidden="1" customWidth="1"/>
    <col min="15618" max="15618" width="41.28515625" style="566" customWidth="1"/>
    <col min="15619" max="15619" width="0" style="566" hidden="1" customWidth="1"/>
    <col min="15620" max="15620" width="11" style="566" customWidth="1"/>
    <col min="15621" max="15621" width="10.85546875" style="566" customWidth="1"/>
    <col min="15622" max="15622" width="14" style="566" customWidth="1"/>
    <col min="15623" max="15623" width="9.140625" style="566" customWidth="1"/>
    <col min="15624" max="15624" width="10.140625" style="566" customWidth="1"/>
    <col min="15625" max="15626" width="0" style="566" hidden="1" customWidth="1"/>
    <col min="15627" max="15872" width="9.140625" style="566"/>
    <col min="15873" max="15873" width="0" style="566" hidden="1" customWidth="1"/>
    <col min="15874" max="15874" width="41.28515625" style="566" customWidth="1"/>
    <col min="15875" max="15875" width="0" style="566" hidden="1" customWidth="1"/>
    <col min="15876" max="15876" width="11" style="566" customWidth="1"/>
    <col min="15877" max="15877" width="10.85546875" style="566" customWidth="1"/>
    <col min="15878" max="15878" width="14" style="566" customWidth="1"/>
    <col min="15879" max="15879" width="9.140625" style="566" customWidth="1"/>
    <col min="15880" max="15880" width="10.140625" style="566" customWidth="1"/>
    <col min="15881" max="15882" width="0" style="566" hidden="1" customWidth="1"/>
    <col min="15883" max="16128" width="9.140625" style="566"/>
    <col min="16129" max="16129" width="0" style="566" hidden="1" customWidth="1"/>
    <col min="16130" max="16130" width="41.28515625" style="566" customWidth="1"/>
    <col min="16131" max="16131" width="0" style="566" hidden="1" customWidth="1"/>
    <col min="16132" max="16132" width="11" style="566" customWidth="1"/>
    <col min="16133" max="16133" width="10.85546875" style="566" customWidth="1"/>
    <col min="16134" max="16134" width="14" style="566" customWidth="1"/>
    <col min="16135" max="16135" width="9.140625" style="566" customWidth="1"/>
    <col min="16136" max="16136" width="10.140625" style="566" customWidth="1"/>
    <col min="16137" max="16138" width="0" style="566" hidden="1" customWidth="1"/>
    <col min="16139" max="16384" width="9.140625" style="566"/>
  </cols>
  <sheetData>
    <row r="1" spans="1:15" ht="17.25" customHeight="1" x14ac:dyDescent="0.25">
      <c r="A1" s="564"/>
      <c r="B1" s="565"/>
      <c r="C1" s="565"/>
      <c r="D1" s="565"/>
      <c r="E1" s="565"/>
      <c r="F1" s="565"/>
      <c r="G1" s="1374" t="s">
        <v>845</v>
      </c>
      <c r="H1" s="1374"/>
      <c r="I1" s="1374"/>
      <c r="J1" s="1374"/>
    </row>
    <row r="2" spans="1:15" ht="15.75" x14ac:dyDescent="0.25">
      <c r="A2" s="567"/>
      <c r="B2" s="567"/>
      <c r="C2" s="567"/>
      <c r="D2" s="567"/>
      <c r="E2" s="567"/>
      <c r="F2" s="1374" t="s">
        <v>808</v>
      </c>
      <c r="G2" s="1374"/>
      <c r="H2" s="1374"/>
      <c r="I2" s="567"/>
      <c r="J2" s="567"/>
    </row>
    <row r="3" spans="1:15" ht="15.75" x14ac:dyDescent="0.25">
      <c r="A3" s="567"/>
      <c r="B3" s="1374" t="s">
        <v>450</v>
      </c>
      <c r="C3" s="1374"/>
      <c r="D3" s="1374"/>
      <c r="E3" s="1374"/>
      <c r="F3" s="1374"/>
      <c r="G3" s="1374"/>
      <c r="H3" s="1374"/>
      <c r="I3" s="1374"/>
      <c r="J3" s="1374"/>
      <c r="K3" s="567"/>
      <c r="L3" s="567"/>
      <c r="M3" s="567"/>
      <c r="N3" s="567"/>
      <c r="O3" s="567"/>
    </row>
    <row r="4" spans="1:15" ht="15.75" x14ac:dyDescent="0.25">
      <c r="A4" s="564"/>
      <c r="B4" s="567"/>
      <c r="C4" s="567"/>
      <c r="D4" s="1374" t="s">
        <v>809</v>
      </c>
      <c r="E4" s="1374"/>
      <c r="F4" s="1374"/>
      <c r="G4" s="1374"/>
      <c r="H4" s="1374"/>
      <c r="I4" s="567"/>
      <c r="J4" s="567"/>
      <c r="L4" s="567"/>
      <c r="M4" s="567"/>
      <c r="N4" s="567"/>
      <c r="O4" s="567"/>
    </row>
    <row r="5" spans="1:15" ht="18" customHeight="1" x14ac:dyDescent="0.25">
      <c r="A5" s="564"/>
      <c r="B5" s="565"/>
      <c r="C5" s="565"/>
      <c r="D5" s="565"/>
      <c r="E5" s="565"/>
      <c r="F5" s="1375" t="s">
        <v>871</v>
      </c>
      <c r="G5" s="1375"/>
      <c r="H5" s="1375"/>
      <c r="I5" s="565"/>
      <c r="J5" s="565"/>
      <c r="K5" s="565"/>
      <c r="L5" s="565"/>
      <c r="M5" s="565"/>
      <c r="N5" s="565"/>
    </row>
    <row r="6" spans="1:15" x14ac:dyDescent="0.2">
      <c r="F6" s="569"/>
      <c r="L6" s="568"/>
      <c r="M6" s="568"/>
      <c r="N6" s="569"/>
    </row>
    <row r="7" spans="1:15" ht="15.75" x14ac:dyDescent="0.2">
      <c r="F7" s="558"/>
      <c r="H7" s="383" t="s">
        <v>447</v>
      </c>
      <c r="J7" s="558" t="s">
        <v>447</v>
      </c>
      <c r="L7" s="568"/>
      <c r="M7" s="568"/>
    </row>
    <row r="8" spans="1:15" x14ac:dyDescent="0.2">
      <c r="F8" s="571"/>
      <c r="H8" s="384"/>
      <c r="L8" s="568"/>
      <c r="M8" s="568"/>
      <c r="N8" s="571"/>
    </row>
    <row r="9" spans="1:15" ht="15.75" x14ac:dyDescent="0.2">
      <c r="F9" s="558"/>
      <c r="H9" s="383" t="s">
        <v>446</v>
      </c>
      <c r="J9" s="558" t="s">
        <v>446</v>
      </c>
      <c r="L9" s="568"/>
      <c r="M9" s="568"/>
    </row>
    <row r="10" spans="1:15" x14ac:dyDescent="0.2">
      <c r="F10" s="569"/>
    </row>
    <row r="11" spans="1:15" x14ac:dyDescent="0.2">
      <c r="F11" s="569"/>
    </row>
    <row r="12" spans="1:15" x14ac:dyDescent="0.2">
      <c r="A12" s="1376"/>
      <c r="B12" s="1376"/>
      <c r="C12" s="1376"/>
      <c r="D12" s="1376"/>
      <c r="E12" s="1376"/>
      <c r="F12" s="1376"/>
    </row>
    <row r="13" spans="1:15" ht="57.6" customHeight="1" x14ac:dyDescent="0.2">
      <c r="A13" s="1373" t="s">
        <v>847</v>
      </c>
      <c r="B13" s="1373"/>
      <c r="C13" s="1373"/>
      <c r="D13" s="1373"/>
      <c r="E13" s="1373"/>
      <c r="F13" s="1373"/>
      <c r="G13" s="1373"/>
      <c r="H13" s="1373"/>
      <c r="I13" s="1373"/>
      <c r="J13" s="1373"/>
      <c r="L13" s="572" t="s">
        <v>106</v>
      </c>
    </row>
    <row r="14" spans="1:15" ht="15.6" customHeight="1" x14ac:dyDescent="0.2">
      <c r="A14" s="573"/>
      <c r="B14" s="1373" t="s">
        <v>810</v>
      </c>
      <c r="C14" s="1373"/>
      <c r="D14" s="1373"/>
      <c r="E14" s="1373"/>
      <c r="F14" s="1373"/>
      <c r="G14" s="1373"/>
      <c r="H14" s="1373"/>
      <c r="I14" s="1373"/>
      <c r="J14" s="1373"/>
      <c r="L14" s="572"/>
    </row>
    <row r="15" spans="1:15" ht="21" customHeight="1" thickBot="1" x14ac:dyDescent="0.25">
      <c r="A15" s="573"/>
      <c r="B15" s="573"/>
      <c r="C15" s="573"/>
      <c r="D15" s="573"/>
      <c r="E15" s="573"/>
      <c r="F15" s="573"/>
    </row>
    <row r="16" spans="1:15" s="577" customFormat="1" ht="63" x14ac:dyDescent="0.2">
      <c r="A16" s="574" t="s">
        <v>612</v>
      </c>
      <c r="B16" s="1371" t="s">
        <v>323</v>
      </c>
      <c r="C16" s="1371"/>
      <c r="D16" s="1371"/>
      <c r="E16" s="1371"/>
      <c r="F16" s="1371"/>
      <c r="G16" s="1371"/>
      <c r="H16" s="790" t="s">
        <v>851</v>
      </c>
      <c r="I16" s="575" t="s">
        <v>811</v>
      </c>
      <c r="J16" s="576" t="s">
        <v>812</v>
      </c>
    </row>
    <row r="17" spans="1:14" s="577" customFormat="1" ht="15.75" hidden="1" x14ac:dyDescent="0.2">
      <c r="A17" s="578"/>
      <c r="B17" s="791" t="s">
        <v>432</v>
      </c>
      <c r="C17" s="579" t="s">
        <v>431</v>
      </c>
      <c r="D17" s="580" t="s">
        <v>69</v>
      </c>
      <c r="E17" s="581"/>
      <c r="F17" s="581"/>
      <c r="G17" s="581"/>
      <c r="H17" s="792">
        <f>H18+H30</f>
        <v>777.74199999999996</v>
      </c>
      <c r="I17" s="582"/>
      <c r="J17" s="583"/>
    </row>
    <row r="18" spans="1:14" s="577" customFormat="1" ht="51" hidden="1" x14ac:dyDescent="0.2">
      <c r="A18" s="584"/>
      <c r="B18" s="701" t="s">
        <v>105</v>
      </c>
      <c r="C18" s="585" t="s">
        <v>106</v>
      </c>
      <c r="D18" s="585" t="s">
        <v>69</v>
      </c>
      <c r="E18" s="585" t="s">
        <v>103</v>
      </c>
      <c r="F18" s="586"/>
      <c r="G18" s="586"/>
      <c r="H18" s="793">
        <f>H22+H24+H27</f>
        <v>578.25</v>
      </c>
      <c r="I18" s="587"/>
      <c r="J18" s="588"/>
    </row>
    <row r="19" spans="1:14" s="577" customFormat="1" ht="51" hidden="1" x14ac:dyDescent="0.2">
      <c r="A19" s="584"/>
      <c r="B19" s="794" t="s">
        <v>584</v>
      </c>
      <c r="C19" s="585"/>
      <c r="D19" s="585" t="s">
        <v>69</v>
      </c>
      <c r="E19" s="585" t="s">
        <v>103</v>
      </c>
      <c r="F19" s="544" t="s">
        <v>157</v>
      </c>
      <c r="G19" s="586"/>
      <c r="H19" s="795">
        <f>H20</f>
        <v>43.95</v>
      </c>
      <c r="I19" s="587"/>
      <c r="J19" s="588"/>
    </row>
    <row r="20" spans="1:14" s="577" customFormat="1" ht="51" hidden="1" x14ac:dyDescent="0.2">
      <c r="A20" s="584"/>
      <c r="B20" s="796" t="s">
        <v>156</v>
      </c>
      <c r="C20" s="585"/>
      <c r="D20" s="585" t="s">
        <v>69</v>
      </c>
      <c r="E20" s="585" t="s">
        <v>103</v>
      </c>
      <c r="F20" s="544" t="s">
        <v>155</v>
      </c>
      <c r="G20" s="586"/>
      <c r="H20" s="795">
        <f>H21</f>
        <v>43.95</v>
      </c>
      <c r="I20" s="587"/>
      <c r="J20" s="588"/>
    </row>
    <row r="21" spans="1:14" s="577" customFormat="1" ht="15.75" hidden="1" x14ac:dyDescent="0.2">
      <c r="A21" s="584"/>
      <c r="B21" s="794" t="s">
        <v>583</v>
      </c>
      <c r="C21" s="585"/>
      <c r="D21" s="585" t="s">
        <v>69</v>
      </c>
      <c r="E21" s="585" t="s">
        <v>103</v>
      </c>
      <c r="F21" s="544" t="s">
        <v>154</v>
      </c>
      <c r="G21" s="586"/>
      <c r="H21" s="795">
        <f>H22</f>
        <v>43.95</v>
      </c>
      <c r="I21" s="587"/>
      <c r="J21" s="588"/>
    </row>
    <row r="22" spans="1:14" s="593" customFormat="1" ht="38.450000000000003" customHeight="1" x14ac:dyDescent="0.25">
      <c r="A22" s="589"/>
      <c r="B22" s="1368" t="s">
        <v>848</v>
      </c>
      <c r="C22" s="1368"/>
      <c r="D22" s="1368"/>
      <c r="E22" s="1368"/>
      <c r="F22" s="1368"/>
      <c r="G22" s="1368"/>
      <c r="H22" s="797">
        <f>H23</f>
        <v>43.95</v>
      </c>
      <c r="I22" s="591"/>
      <c r="J22" s="592"/>
      <c r="M22" s="594"/>
      <c r="N22" s="1"/>
    </row>
    <row r="23" spans="1:14" s="593" customFormat="1" ht="15.75" hidden="1" x14ac:dyDescent="0.25">
      <c r="A23" s="589"/>
      <c r="B23" s="798" t="s">
        <v>123</v>
      </c>
      <c r="C23" s="701"/>
      <c r="D23" s="701"/>
      <c r="E23" s="701"/>
      <c r="F23" s="784"/>
      <c r="G23" s="785" t="s">
        <v>120</v>
      </c>
      <c r="H23" s="797">
        <v>43.95</v>
      </c>
      <c r="I23" s="591"/>
      <c r="J23" s="592"/>
      <c r="N23" s="1"/>
    </row>
    <row r="24" spans="1:14" s="593" customFormat="1" ht="54.6" customHeight="1" x14ac:dyDescent="0.25">
      <c r="A24" s="589"/>
      <c r="B24" s="1369" t="s">
        <v>850</v>
      </c>
      <c r="C24" s="1369"/>
      <c r="D24" s="1369"/>
      <c r="E24" s="1369"/>
      <c r="F24" s="1369"/>
      <c r="G24" s="1369"/>
      <c r="H24" s="799">
        <f>H26</f>
        <v>321.3</v>
      </c>
      <c r="I24" s="591">
        <f>I26</f>
        <v>0</v>
      </c>
      <c r="J24" s="592">
        <f>J26</f>
        <v>0</v>
      </c>
      <c r="N24" s="1"/>
    </row>
    <row r="25" spans="1:14" s="593" customFormat="1" ht="46.5" hidden="1" customHeight="1" x14ac:dyDescent="0.25">
      <c r="A25" s="589"/>
      <c r="B25" s="794" t="s">
        <v>576</v>
      </c>
      <c r="C25" s="785"/>
      <c r="D25" s="785"/>
      <c r="E25" s="785"/>
      <c r="F25" s="785"/>
      <c r="G25" s="785"/>
      <c r="H25" s="800"/>
      <c r="I25" s="596"/>
      <c r="J25" s="597"/>
      <c r="N25" s="1"/>
    </row>
    <row r="26" spans="1:14" s="593" customFormat="1" ht="15" hidden="1" customHeight="1" x14ac:dyDescent="0.25">
      <c r="A26" s="589"/>
      <c r="B26" s="798" t="s">
        <v>123</v>
      </c>
      <c r="C26" s="785"/>
      <c r="D26" s="785"/>
      <c r="E26" s="785"/>
      <c r="F26" s="312"/>
      <c r="G26" s="785" t="s">
        <v>120</v>
      </c>
      <c r="H26" s="800">
        <v>321.3</v>
      </c>
      <c r="I26" s="596"/>
      <c r="J26" s="597"/>
      <c r="N26" s="1"/>
    </row>
    <row r="27" spans="1:14" s="593" customFormat="1" ht="46.15" customHeight="1" x14ac:dyDescent="0.25">
      <c r="A27" s="589"/>
      <c r="B27" s="1370" t="s">
        <v>849</v>
      </c>
      <c r="C27" s="1370"/>
      <c r="D27" s="1370"/>
      <c r="E27" s="1370"/>
      <c r="F27" s="1370"/>
      <c r="G27" s="1370"/>
      <c r="H27" s="800">
        <f>H28</f>
        <v>213</v>
      </c>
      <c r="I27" s="596">
        <f>I28</f>
        <v>0</v>
      </c>
      <c r="J27" s="597">
        <f>J28</f>
        <v>0</v>
      </c>
      <c r="N27" s="1"/>
    </row>
    <row r="28" spans="1:14" s="593" customFormat="1" ht="15" hidden="1" customHeight="1" x14ac:dyDescent="0.25">
      <c r="A28" s="589"/>
      <c r="B28" s="798" t="s">
        <v>123</v>
      </c>
      <c r="C28" s="785"/>
      <c r="D28" s="785"/>
      <c r="E28" s="785"/>
      <c r="F28" s="312"/>
      <c r="G28" s="785" t="s">
        <v>120</v>
      </c>
      <c r="H28" s="800">
        <v>213</v>
      </c>
      <c r="I28" s="596">
        <v>0</v>
      </c>
      <c r="J28" s="597">
        <v>0</v>
      </c>
      <c r="N28" s="1"/>
    </row>
    <row r="29" spans="1:14" s="593" customFormat="1" ht="60.6" hidden="1" customHeight="1" x14ac:dyDescent="0.25">
      <c r="A29" s="589"/>
      <c r="B29" s="801" t="s">
        <v>134</v>
      </c>
      <c r="C29" s="701"/>
      <c r="D29" s="701"/>
      <c r="E29" s="701"/>
      <c r="F29" s="785"/>
      <c r="G29" s="785"/>
      <c r="H29" s="800"/>
      <c r="I29" s="596"/>
      <c r="J29" s="597"/>
      <c r="N29" s="1"/>
    </row>
    <row r="30" spans="1:14" s="593" customFormat="1" ht="49.15" hidden="1" customHeight="1" x14ac:dyDescent="0.25">
      <c r="A30" s="589"/>
      <c r="B30" s="701" t="s">
        <v>122</v>
      </c>
      <c r="C30" s="785"/>
      <c r="D30" s="701"/>
      <c r="E30" s="785"/>
      <c r="F30" s="701"/>
      <c r="G30" s="701" t="s">
        <v>71</v>
      </c>
      <c r="H30" s="799">
        <f>H31</f>
        <v>199.49199999999999</v>
      </c>
      <c r="I30" s="591">
        <f>I31</f>
        <v>0</v>
      </c>
      <c r="J30" s="592">
        <f>J31</f>
        <v>0</v>
      </c>
      <c r="N30" s="1"/>
    </row>
    <row r="31" spans="1:14" s="593" customFormat="1" ht="51" hidden="1" x14ac:dyDescent="0.25">
      <c r="A31" s="589"/>
      <c r="B31" s="794" t="s">
        <v>584</v>
      </c>
      <c r="C31" s="785"/>
      <c r="D31" s="701"/>
      <c r="E31" s="701"/>
      <c r="F31" s="784"/>
      <c r="G31" s="786"/>
      <c r="H31" s="799">
        <f>H32</f>
        <v>199.49199999999999</v>
      </c>
      <c r="I31" s="591">
        <f>I34</f>
        <v>0</v>
      </c>
      <c r="J31" s="592">
        <f>J34</f>
        <v>0</v>
      </c>
      <c r="N31" s="1"/>
    </row>
    <row r="32" spans="1:14" s="593" customFormat="1" ht="51" hidden="1" x14ac:dyDescent="0.25">
      <c r="A32" s="589"/>
      <c r="B32" s="796" t="s">
        <v>156</v>
      </c>
      <c r="C32" s="785"/>
      <c r="D32" s="701"/>
      <c r="E32" s="701"/>
      <c r="F32" s="784"/>
      <c r="G32" s="786"/>
      <c r="H32" s="799">
        <f>H33</f>
        <v>199.49199999999999</v>
      </c>
      <c r="I32" s="591"/>
      <c r="J32" s="592"/>
      <c r="N32" s="1"/>
    </row>
    <row r="33" spans="1:14" s="593" customFormat="1" ht="15.75" hidden="1" x14ac:dyDescent="0.25">
      <c r="A33" s="589"/>
      <c r="B33" s="794" t="s">
        <v>583</v>
      </c>
      <c r="C33" s="785"/>
      <c r="D33" s="701"/>
      <c r="E33" s="701"/>
      <c r="F33" s="784"/>
      <c r="G33" s="786"/>
      <c r="H33" s="799">
        <f>H34</f>
        <v>199.49199999999999</v>
      </c>
      <c r="I33" s="591"/>
      <c r="J33" s="592"/>
      <c r="N33" s="1"/>
    </row>
    <row r="34" spans="1:14" s="593" customFormat="1" ht="54" customHeight="1" x14ac:dyDescent="0.25">
      <c r="A34" s="589"/>
      <c r="B34" s="1372" t="s">
        <v>587</v>
      </c>
      <c r="C34" s="1372"/>
      <c r="D34" s="1372"/>
      <c r="E34" s="1372"/>
      <c r="F34" s="1372"/>
      <c r="G34" s="1372"/>
      <c r="H34" s="800">
        <f>H35</f>
        <v>199.49199999999999</v>
      </c>
      <c r="I34" s="596">
        <f>I35</f>
        <v>0</v>
      </c>
      <c r="J34" s="597">
        <f>J35</f>
        <v>0</v>
      </c>
      <c r="N34" s="1"/>
    </row>
    <row r="35" spans="1:14" s="593" customFormat="1" ht="13.9" hidden="1" customHeight="1" thickBot="1" x14ac:dyDescent="0.3">
      <c r="A35" s="589"/>
      <c r="B35" s="595" t="s">
        <v>123</v>
      </c>
      <c r="C35" s="787"/>
      <c r="D35" s="788" t="s">
        <v>69</v>
      </c>
      <c r="E35" s="788" t="s">
        <v>119</v>
      </c>
      <c r="F35" s="440" t="s">
        <v>129</v>
      </c>
      <c r="G35" s="787" t="s">
        <v>120</v>
      </c>
      <c r="H35" s="789">
        <v>199.49199999999999</v>
      </c>
      <c r="I35" s="598">
        <v>0</v>
      </c>
      <c r="J35" s="599">
        <v>0</v>
      </c>
      <c r="N35" s="1"/>
    </row>
    <row r="36" spans="1:14" x14ac:dyDescent="0.2">
      <c r="B36" s="1367" t="s">
        <v>852</v>
      </c>
      <c r="C36" s="1367"/>
      <c r="D36" s="1367"/>
      <c r="E36" s="1367"/>
      <c r="F36" s="1367"/>
      <c r="G36" s="1367"/>
      <c r="H36" s="802">
        <f>H22+H24+H27+H34</f>
        <v>777.74199999999996</v>
      </c>
    </row>
    <row r="186" ht="80.45" customHeight="1" x14ac:dyDescent="0.2"/>
  </sheetData>
  <mergeCells count="14">
    <mergeCell ref="A13:J13"/>
    <mergeCell ref="B14:J14"/>
    <mergeCell ref="G1:J1"/>
    <mergeCell ref="F2:H2"/>
    <mergeCell ref="B3:J3"/>
    <mergeCell ref="D4:H4"/>
    <mergeCell ref="F5:H5"/>
    <mergeCell ref="A12:F12"/>
    <mergeCell ref="B36:G36"/>
    <mergeCell ref="B22:G22"/>
    <mergeCell ref="B24:G24"/>
    <mergeCell ref="B27:G27"/>
    <mergeCell ref="B16:G16"/>
    <mergeCell ref="B34:G34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16" sqref="B16"/>
    </sheetView>
  </sheetViews>
  <sheetFormatPr defaultColWidth="9.140625" defaultRowHeight="15.75" x14ac:dyDescent="0.25"/>
  <cols>
    <col min="1" max="1" width="9.140625" style="600" customWidth="1"/>
    <col min="2" max="2" width="51.5703125" style="601" customWidth="1"/>
    <col min="3" max="3" width="20.140625" style="601" customWidth="1"/>
    <col min="4" max="4" width="5" style="601" customWidth="1"/>
    <col min="5" max="256" width="9.140625" style="601"/>
    <col min="257" max="257" width="9.140625" style="601" customWidth="1"/>
    <col min="258" max="258" width="51.5703125" style="601" customWidth="1"/>
    <col min="259" max="259" width="20.140625" style="601" customWidth="1"/>
    <col min="260" max="260" width="5" style="601" customWidth="1"/>
    <col min="261" max="512" width="9.140625" style="601"/>
    <col min="513" max="513" width="9.140625" style="601" customWidth="1"/>
    <col min="514" max="514" width="51.5703125" style="601" customWidth="1"/>
    <col min="515" max="515" width="20.140625" style="601" customWidth="1"/>
    <col min="516" max="516" width="5" style="601" customWidth="1"/>
    <col min="517" max="768" width="9.140625" style="601"/>
    <col min="769" max="769" width="9.140625" style="601" customWidth="1"/>
    <col min="770" max="770" width="51.5703125" style="601" customWidth="1"/>
    <col min="771" max="771" width="20.140625" style="601" customWidth="1"/>
    <col min="772" max="772" width="5" style="601" customWidth="1"/>
    <col min="773" max="1024" width="9.140625" style="601"/>
    <col min="1025" max="1025" width="9.140625" style="601" customWidth="1"/>
    <col min="1026" max="1026" width="51.5703125" style="601" customWidth="1"/>
    <col min="1027" max="1027" width="20.140625" style="601" customWidth="1"/>
    <col min="1028" max="1028" width="5" style="601" customWidth="1"/>
    <col min="1029" max="1280" width="9.140625" style="601"/>
    <col min="1281" max="1281" width="9.140625" style="601" customWidth="1"/>
    <col min="1282" max="1282" width="51.5703125" style="601" customWidth="1"/>
    <col min="1283" max="1283" width="20.140625" style="601" customWidth="1"/>
    <col min="1284" max="1284" width="5" style="601" customWidth="1"/>
    <col min="1285" max="1536" width="9.140625" style="601"/>
    <col min="1537" max="1537" width="9.140625" style="601" customWidth="1"/>
    <col min="1538" max="1538" width="51.5703125" style="601" customWidth="1"/>
    <col min="1539" max="1539" width="20.140625" style="601" customWidth="1"/>
    <col min="1540" max="1540" width="5" style="601" customWidth="1"/>
    <col min="1541" max="1792" width="9.140625" style="601"/>
    <col min="1793" max="1793" width="9.140625" style="601" customWidth="1"/>
    <col min="1794" max="1794" width="51.5703125" style="601" customWidth="1"/>
    <col min="1795" max="1795" width="20.140625" style="601" customWidth="1"/>
    <col min="1796" max="1796" width="5" style="601" customWidth="1"/>
    <col min="1797" max="2048" width="9.140625" style="601"/>
    <col min="2049" max="2049" width="9.140625" style="601" customWidth="1"/>
    <col min="2050" max="2050" width="51.5703125" style="601" customWidth="1"/>
    <col min="2051" max="2051" width="20.140625" style="601" customWidth="1"/>
    <col min="2052" max="2052" width="5" style="601" customWidth="1"/>
    <col min="2053" max="2304" width="9.140625" style="601"/>
    <col min="2305" max="2305" width="9.140625" style="601" customWidth="1"/>
    <col min="2306" max="2306" width="51.5703125" style="601" customWidth="1"/>
    <col min="2307" max="2307" width="20.140625" style="601" customWidth="1"/>
    <col min="2308" max="2308" width="5" style="601" customWidth="1"/>
    <col min="2309" max="2560" width="9.140625" style="601"/>
    <col min="2561" max="2561" width="9.140625" style="601" customWidth="1"/>
    <col min="2562" max="2562" width="51.5703125" style="601" customWidth="1"/>
    <col min="2563" max="2563" width="20.140625" style="601" customWidth="1"/>
    <col min="2564" max="2564" width="5" style="601" customWidth="1"/>
    <col min="2565" max="2816" width="9.140625" style="601"/>
    <col min="2817" max="2817" width="9.140625" style="601" customWidth="1"/>
    <col min="2818" max="2818" width="51.5703125" style="601" customWidth="1"/>
    <col min="2819" max="2819" width="20.140625" style="601" customWidth="1"/>
    <col min="2820" max="2820" width="5" style="601" customWidth="1"/>
    <col min="2821" max="3072" width="9.140625" style="601"/>
    <col min="3073" max="3073" width="9.140625" style="601" customWidth="1"/>
    <col min="3074" max="3074" width="51.5703125" style="601" customWidth="1"/>
    <col min="3075" max="3075" width="20.140625" style="601" customWidth="1"/>
    <col min="3076" max="3076" width="5" style="601" customWidth="1"/>
    <col min="3077" max="3328" width="9.140625" style="601"/>
    <col min="3329" max="3329" width="9.140625" style="601" customWidth="1"/>
    <col min="3330" max="3330" width="51.5703125" style="601" customWidth="1"/>
    <col min="3331" max="3331" width="20.140625" style="601" customWidth="1"/>
    <col min="3332" max="3332" width="5" style="601" customWidth="1"/>
    <col min="3333" max="3584" width="9.140625" style="601"/>
    <col min="3585" max="3585" width="9.140625" style="601" customWidth="1"/>
    <col min="3586" max="3586" width="51.5703125" style="601" customWidth="1"/>
    <col min="3587" max="3587" width="20.140625" style="601" customWidth="1"/>
    <col min="3588" max="3588" width="5" style="601" customWidth="1"/>
    <col min="3589" max="3840" width="9.140625" style="601"/>
    <col min="3841" max="3841" width="9.140625" style="601" customWidth="1"/>
    <col min="3842" max="3842" width="51.5703125" style="601" customWidth="1"/>
    <col min="3843" max="3843" width="20.140625" style="601" customWidth="1"/>
    <col min="3844" max="3844" width="5" style="601" customWidth="1"/>
    <col min="3845" max="4096" width="9.140625" style="601"/>
    <col min="4097" max="4097" width="9.140625" style="601" customWidth="1"/>
    <col min="4098" max="4098" width="51.5703125" style="601" customWidth="1"/>
    <col min="4099" max="4099" width="20.140625" style="601" customWidth="1"/>
    <col min="4100" max="4100" width="5" style="601" customWidth="1"/>
    <col min="4101" max="4352" width="9.140625" style="601"/>
    <col min="4353" max="4353" width="9.140625" style="601" customWidth="1"/>
    <col min="4354" max="4354" width="51.5703125" style="601" customWidth="1"/>
    <col min="4355" max="4355" width="20.140625" style="601" customWidth="1"/>
    <col min="4356" max="4356" width="5" style="601" customWidth="1"/>
    <col min="4357" max="4608" width="9.140625" style="601"/>
    <col min="4609" max="4609" width="9.140625" style="601" customWidth="1"/>
    <col min="4610" max="4610" width="51.5703125" style="601" customWidth="1"/>
    <col min="4611" max="4611" width="20.140625" style="601" customWidth="1"/>
    <col min="4612" max="4612" width="5" style="601" customWidth="1"/>
    <col min="4613" max="4864" width="9.140625" style="601"/>
    <col min="4865" max="4865" width="9.140625" style="601" customWidth="1"/>
    <col min="4866" max="4866" width="51.5703125" style="601" customWidth="1"/>
    <col min="4867" max="4867" width="20.140625" style="601" customWidth="1"/>
    <col min="4868" max="4868" width="5" style="601" customWidth="1"/>
    <col min="4869" max="5120" width="9.140625" style="601"/>
    <col min="5121" max="5121" width="9.140625" style="601" customWidth="1"/>
    <col min="5122" max="5122" width="51.5703125" style="601" customWidth="1"/>
    <col min="5123" max="5123" width="20.140625" style="601" customWidth="1"/>
    <col min="5124" max="5124" width="5" style="601" customWidth="1"/>
    <col min="5125" max="5376" width="9.140625" style="601"/>
    <col min="5377" max="5377" width="9.140625" style="601" customWidth="1"/>
    <col min="5378" max="5378" width="51.5703125" style="601" customWidth="1"/>
    <col min="5379" max="5379" width="20.140625" style="601" customWidth="1"/>
    <col min="5380" max="5380" width="5" style="601" customWidth="1"/>
    <col min="5381" max="5632" width="9.140625" style="601"/>
    <col min="5633" max="5633" width="9.140625" style="601" customWidth="1"/>
    <col min="5634" max="5634" width="51.5703125" style="601" customWidth="1"/>
    <col min="5635" max="5635" width="20.140625" style="601" customWidth="1"/>
    <col min="5636" max="5636" width="5" style="601" customWidth="1"/>
    <col min="5637" max="5888" width="9.140625" style="601"/>
    <col min="5889" max="5889" width="9.140625" style="601" customWidth="1"/>
    <col min="5890" max="5890" width="51.5703125" style="601" customWidth="1"/>
    <col min="5891" max="5891" width="20.140625" style="601" customWidth="1"/>
    <col min="5892" max="5892" width="5" style="601" customWidth="1"/>
    <col min="5893" max="6144" width="9.140625" style="601"/>
    <col min="6145" max="6145" width="9.140625" style="601" customWidth="1"/>
    <col min="6146" max="6146" width="51.5703125" style="601" customWidth="1"/>
    <col min="6147" max="6147" width="20.140625" style="601" customWidth="1"/>
    <col min="6148" max="6148" width="5" style="601" customWidth="1"/>
    <col min="6149" max="6400" width="9.140625" style="601"/>
    <col min="6401" max="6401" width="9.140625" style="601" customWidth="1"/>
    <col min="6402" max="6402" width="51.5703125" style="601" customWidth="1"/>
    <col min="6403" max="6403" width="20.140625" style="601" customWidth="1"/>
    <col min="6404" max="6404" width="5" style="601" customWidth="1"/>
    <col min="6405" max="6656" width="9.140625" style="601"/>
    <col min="6657" max="6657" width="9.140625" style="601" customWidth="1"/>
    <col min="6658" max="6658" width="51.5703125" style="601" customWidth="1"/>
    <col min="6659" max="6659" width="20.140625" style="601" customWidth="1"/>
    <col min="6660" max="6660" width="5" style="601" customWidth="1"/>
    <col min="6661" max="6912" width="9.140625" style="601"/>
    <col min="6913" max="6913" width="9.140625" style="601" customWidth="1"/>
    <col min="6914" max="6914" width="51.5703125" style="601" customWidth="1"/>
    <col min="6915" max="6915" width="20.140625" style="601" customWidth="1"/>
    <col min="6916" max="6916" width="5" style="601" customWidth="1"/>
    <col min="6917" max="7168" width="9.140625" style="601"/>
    <col min="7169" max="7169" width="9.140625" style="601" customWidth="1"/>
    <col min="7170" max="7170" width="51.5703125" style="601" customWidth="1"/>
    <col min="7171" max="7171" width="20.140625" style="601" customWidth="1"/>
    <col min="7172" max="7172" width="5" style="601" customWidth="1"/>
    <col min="7173" max="7424" width="9.140625" style="601"/>
    <col min="7425" max="7425" width="9.140625" style="601" customWidth="1"/>
    <col min="7426" max="7426" width="51.5703125" style="601" customWidth="1"/>
    <col min="7427" max="7427" width="20.140625" style="601" customWidth="1"/>
    <col min="7428" max="7428" width="5" style="601" customWidth="1"/>
    <col min="7429" max="7680" width="9.140625" style="601"/>
    <col min="7681" max="7681" width="9.140625" style="601" customWidth="1"/>
    <col min="7682" max="7682" width="51.5703125" style="601" customWidth="1"/>
    <col min="7683" max="7683" width="20.140625" style="601" customWidth="1"/>
    <col min="7684" max="7684" width="5" style="601" customWidth="1"/>
    <col min="7685" max="7936" width="9.140625" style="601"/>
    <col min="7937" max="7937" width="9.140625" style="601" customWidth="1"/>
    <col min="7938" max="7938" width="51.5703125" style="601" customWidth="1"/>
    <col min="7939" max="7939" width="20.140625" style="601" customWidth="1"/>
    <col min="7940" max="7940" width="5" style="601" customWidth="1"/>
    <col min="7941" max="8192" width="9.140625" style="601"/>
    <col min="8193" max="8193" width="9.140625" style="601" customWidth="1"/>
    <col min="8194" max="8194" width="51.5703125" style="601" customWidth="1"/>
    <col min="8195" max="8195" width="20.140625" style="601" customWidth="1"/>
    <col min="8196" max="8196" width="5" style="601" customWidth="1"/>
    <col min="8197" max="8448" width="9.140625" style="601"/>
    <col min="8449" max="8449" width="9.140625" style="601" customWidth="1"/>
    <col min="8450" max="8450" width="51.5703125" style="601" customWidth="1"/>
    <col min="8451" max="8451" width="20.140625" style="601" customWidth="1"/>
    <col min="8452" max="8452" width="5" style="601" customWidth="1"/>
    <col min="8453" max="8704" width="9.140625" style="601"/>
    <col min="8705" max="8705" width="9.140625" style="601" customWidth="1"/>
    <col min="8706" max="8706" width="51.5703125" style="601" customWidth="1"/>
    <col min="8707" max="8707" width="20.140625" style="601" customWidth="1"/>
    <col min="8708" max="8708" width="5" style="601" customWidth="1"/>
    <col min="8709" max="8960" width="9.140625" style="601"/>
    <col min="8961" max="8961" width="9.140625" style="601" customWidth="1"/>
    <col min="8962" max="8962" width="51.5703125" style="601" customWidth="1"/>
    <col min="8963" max="8963" width="20.140625" style="601" customWidth="1"/>
    <col min="8964" max="8964" width="5" style="601" customWidth="1"/>
    <col min="8965" max="9216" width="9.140625" style="601"/>
    <col min="9217" max="9217" width="9.140625" style="601" customWidth="1"/>
    <col min="9218" max="9218" width="51.5703125" style="601" customWidth="1"/>
    <col min="9219" max="9219" width="20.140625" style="601" customWidth="1"/>
    <col min="9220" max="9220" width="5" style="601" customWidth="1"/>
    <col min="9221" max="9472" width="9.140625" style="601"/>
    <col min="9473" max="9473" width="9.140625" style="601" customWidth="1"/>
    <col min="9474" max="9474" width="51.5703125" style="601" customWidth="1"/>
    <col min="9475" max="9475" width="20.140625" style="601" customWidth="1"/>
    <col min="9476" max="9476" width="5" style="601" customWidth="1"/>
    <col min="9477" max="9728" width="9.140625" style="601"/>
    <col min="9729" max="9729" width="9.140625" style="601" customWidth="1"/>
    <col min="9730" max="9730" width="51.5703125" style="601" customWidth="1"/>
    <col min="9731" max="9731" width="20.140625" style="601" customWidth="1"/>
    <col min="9732" max="9732" width="5" style="601" customWidth="1"/>
    <col min="9733" max="9984" width="9.140625" style="601"/>
    <col min="9985" max="9985" width="9.140625" style="601" customWidth="1"/>
    <col min="9986" max="9986" width="51.5703125" style="601" customWidth="1"/>
    <col min="9987" max="9987" width="20.140625" style="601" customWidth="1"/>
    <col min="9988" max="9988" width="5" style="601" customWidth="1"/>
    <col min="9989" max="10240" width="9.140625" style="601"/>
    <col min="10241" max="10241" width="9.140625" style="601" customWidth="1"/>
    <col min="10242" max="10242" width="51.5703125" style="601" customWidth="1"/>
    <col min="10243" max="10243" width="20.140625" style="601" customWidth="1"/>
    <col min="10244" max="10244" width="5" style="601" customWidth="1"/>
    <col min="10245" max="10496" width="9.140625" style="601"/>
    <col min="10497" max="10497" width="9.140625" style="601" customWidth="1"/>
    <col min="10498" max="10498" width="51.5703125" style="601" customWidth="1"/>
    <col min="10499" max="10499" width="20.140625" style="601" customWidth="1"/>
    <col min="10500" max="10500" width="5" style="601" customWidth="1"/>
    <col min="10501" max="10752" width="9.140625" style="601"/>
    <col min="10753" max="10753" width="9.140625" style="601" customWidth="1"/>
    <col min="10754" max="10754" width="51.5703125" style="601" customWidth="1"/>
    <col min="10755" max="10755" width="20.140625" style="601" customWidth="1"/>
    <col min="10756" max="10756" width="5" style="601" customWidth="1"/>
    <col min="10757" max="11008" width="9.140625" style="601"/>
    <col min="11009" max="11009" width="9.140625" style="601" customWidth="1"/>
    <col min="11010" max="11010" width="51.5703125" style="601" customWidth="1"/>
    <col min="11011" max="11011" width="20.140625" style="601" customWidth="1"/>
    <col min="11012" max="11012" width="5" style="601" customWidth="1"/>
    <col min="11013" max="11264" width="9.140625" style="601"/>
    <col min="11265" max="11265" width="9.140625" style="601" customWidth="1"/>
    <col min="11266" max="11266" width="51.5703125" style="601" customWidth="1"/>
    <col min="11267" max="11267" width="20.140625" style="601" customWidth="1"/>
    <col min="11268" max="11268" width="5" style="601" customWidth="1"/>
    <col min="11269" max="11520" width="9.140625" style="601"/>
    <col min="11521" max="11521" width="9.140625" style="601" customWidth="1"/>
    <col min="11522" max="11522" width="51.5703125" style="601" customWidth="1"/>
    <col min="11523" max="11523" width="20.140625" style="601" customWidth="1"/>
    <col min="11524" max="11524" width="5" style="601" customWidth="1"/>
    <col min="11525" max="11776" width="9.140625" style="601"/>
    <col min="11777" max="11777" width="9.140625" style="601" customWidth="1"/>
    <col min="11778" max="11778" width="51.5703125" style="601" customWidth="1"/>
    <col min="11779" max="11779" width="20.140625" style="601" customWidth="1"/>
    <col min="11780" max="11780" width="5" style="601" customWidth="1"/>
    <col min="11781" max="12032" width="9.140625" style="601"/>
    <col min="12033" max="12033" width="9.140625" style="601" customWidth="1"/>
    <col min="12034" max="12034" width="51.5703125" style="601" customWidth="1"/>
    <col min="12035" max="12035" width="20.140625" style="601" customWidth="1"/>
    <col min="12036" max="12036" width="5" style="601" customWidth="1"/>
    <col min="12037" max="12288" width="9.140625" style="601"/>
    <col min="12289" max="12289" width="9.140625" style="601" customWidth="1"/>
    <col min="12290" max="12290" width="51.5703125" style="601" customWidth="1"/>
    <col min="12291" max="12291" width="20.140625" style="601" customWidth="1"/>
    <col min="12292" max="12292" width="5" style="601" customWidth="1"/>
    <col min="12293" max="12544" width="9.140625" style="601"/>
    <col min="12545" max="12545" width="9.140625" style="601" customWidth="1"/>
    <col min="12546" max="12546" width="51.5703125" style="601" customWidth="1"/>
    <col min="12547" max="12547" width="20.140625" style="601" customWidth="1"/>
    <col min="12548" max="12548" width="5" style="601" customWidth="1"/>
    <col min="12549" max="12800" width="9.140625" style="601"/>
    <col min="12801" max="12801" width="9.140625" style="601" customWidth="1"/>
    <col min="12802" max="12802" width="51.5703125" style="601" customWidth="1"/>
    <col min="12803" max="12803" width="20.140625" style="601" customWidth="1"/>
    <col min="12804" max="12804" width="5" style="601" customWidth="1"/>
    <col min="12805" max="13056" width="9.140625" style="601"/>
    <col min="13057" max="13057" width="9.140625" style="601" customWidth="1"/>
    <col min="13058" max="13058" width="51.5703125" style="601" customWidth="1"/>
    <col min="13059" max="13059" width="20.140625" style="601" customWidth="1"/>
    <col min="13060" max="13060" width="5" style="601" customWidth="1"/>
    <col min="13061" max="13312" width="9.140625" style="601"/>
    <col min="13313" max="13313" width="9.140625" style="601" customWidth="1"/>
    <col min="13314" max="13314" width="51.5703125" style="601" customWidth="1"/>
    <col min="13315" max="13315" width="20.140625" style="601" customWidth="1"/>
    <col min="13316" max="13316" width="5" style="601" customWidth="1"/>
    <col min="13317" max="13568" width="9.140625" style="601"/>
    <col min="13569" max="13569" width="9.140625" style="601" customWidth="1"/>
    <col min="13570" max="13570" width="51.5703125" style="601" customWidth="1"/>
    <col min="13571" max="13571" width="20.140625" style="601" customWidth="1"/>
    <col min="13572" max="13572" width="5" style="601" customWidth="1"/>
    <col min="13573" max="13824" width="9.140625" style="601"/>
    <col min="13825" max="13825" width="9.140625" style="601" customWidth="1"/>
    <col min="13826" max="13826" width="51.5703125" style="601" customWidth="1"/>
    <col min="13827" max="13827" width="20.140625" style="601" customWidth="1"/>
    <col min="13828" max="13828" width="5" style="601" customWidth="1"/>
    <col min="13829" max="14080" width="9.140625" style="601"/>
    <col min="14081" max="14081" width="9.140625" style="601" customWidth="1"/>
    <col min="14082" max="14082" width="51.5703125" style="601" customWidth="1"/>
    <col min="14083" max="14083" width="20.140625" style="601" customWidth="1"/>
    <col min="14084" max="14084" width="5" style="601" customWidth="1"/>
    <col min="14085" max="14336" width="9.140625" style="601"/>
    <col min="14337" max="14337" width="9.140625" style="601" customWidth="1"/>
    <col min="14338" max="14338" width="51.5703125" style="601" customWidth="1"/>
    <col min="14339" max="14339" width="20.140625" style="601" customWidth="1"/>
    <col min="14340" max="14340" width="5" style="601" customWidth="1"/>
    <col min="14341" max="14592" width="9.140625" style="601"/>
    <col min="14593" max="14593" width="9.140625" style="601" customWidth="1"/>
    <col min="14594" max="14594" width="51.5703125" style="601" customWidth="1"/>
    <col min="14595" max="14595" width="20.140625" style="601" customWidth="1"/>
    <col min="14596" max="14596" width="5" style="601" customWidth="1"/>
    <col min="14597" max="14848" width="9.140625" style="601"/>
    <col min="14849" max="14849" width="9.140625" style="601" customWidth="1"/>
    <col min="14850" max="14850" width="51.5703125" style="601" customWidth="1"/>
    <col min="14851" max="14851" width="20.140625" style="601" customWidth="1"/>
    <col min="14852" max="14852" width="5" style="601" customWidth="1"/>
    <col min="14853" max="15104" width="9.140625" style="601"/>
    <col min="15105" max="15105" width="9.140625" style="601" customWidth="1"/>
    <col min="15106" max="15106" width="51.5703125" style="601" customWidth="1"/>
    <col min="15107" max="15107" width="20.140625" style="601" customWidth="1"/>
    <col min="15108" max="15108" width="5" style="601" customWidth="1"/>
    <col min="15109" max="15360" width="9.140625" style="601"/>
    <col min="15361" max="15361" width="9.140625" style="601" customWidth="1"/>
    <col min="15362" max="15362" width="51.5703125" style="601" customWidth="1"/>
    <col min="15363" max="15363" width="20.140625" style="601" customWidth="1"/>
    <col min="15364" max="15364" width="5" style="601" customWidth="1"/>
    <col min="15365" max="15616" width="9.140625" style="601"/>
    <col min="15617" max="15617" width="9.140625" style="601" customWidth="1"/>
    <col min="15618" max="15618" width="51.5703125" style="601" customWidth="1"/>
    <col min="15619" max="15619" width="20.140625" style="601" customWidth="1"/>
    <col min="15620" max="15620" width="5" style="601" customWidth="1"/>
    <col min="15621" max="15872" width="9.140625" style="601"/>
    <col min="15873" max="15873" width="9.140625" style="601" customWidth="1"/>
    <col min="15874" max="15874" width="51.5703125" style="601" customWidth="1"/>
    <col min="15875" max="15875" width="20.140625" style="601" customWidth="1"/>
    <col min="15876" max="15876" width="5" style="601" customWidth="1"/>
    <col min="15877" max="16128" width="9.140625" style="601"/>
    <col min="16129" max="16129" width="9.140625" style="601" customWidth="1"/>
    <col min="16130" max="16130" width="51.5703125" style="601" customWidth="1"/>
    <col min="16131" max="16131" width="20.140625" style="601" customWidth="1"/>
    <col min="16132" max="16132" width="5" style="601" customWidth="1"/>
    <col min="16133" max="16384" width="9.140625" style="601"/>
  </cols>
  <sheetData>
    <row r="1" spans="1:4" x14ac:dyDescent="0.25">
      <c r="B1" s="1379" t="s">
        <v>844</v>
      </c>
      <c r="C1" s="1379"/>
      <c r="D1" s="1379"/>
    </row>
    <row r="2" spans="1:4" x14ac:dyDescent="0.25">
      <c r="B2" s="1379" t="s">
        <v>813</v>
      </c>
      <c r="C2" s="1379"/>
      <c r="D2" s="1379"/>
    </row>
    <row r="3" spans="1:4" x14ac:dyDescent="0.25">
      <c r="B3" s="1379" t="s">
        <v>450</v>
      </c>
      <c r="C3" s="1379"/>
      <c r="D3" s="1379"/>
    </row>
    <row r="4" spans="1:4" x14ac:dyDescent="0.25">
      <c r="B4" s="1379" t="s">
        <v>814</v>
      </c>
      <c r="C4" s="1379"/>
      <c r="D4" s="1379"/>
    </row>
    <row r="5" spans="1:4" x14ac:dyDescent="0.25">
      <c r="B5" s="1375" t="s">
        <v>872</v>
      </c>
      <c r="C5" s="1375"/>
      <c r="D5" s="1375"/>
    </row>
    <row r="6" spans="1:4" x14ac:dyDescent="0.25">
      <c r="B6" s="602"/>
      <c r="C6" s="602"/>
      <c r="D6" s="602"/>
    </row>
    <row r="7" spans="1:4" x14ac:dyDescent="0.25">
      <c r="B7" s="602"/>
      <c r="C7" s="602"/>
      <c r="D7" s="558" t="s">
        <v>447</v>
      </c>
    </row>
    <row r="8" spans="1:4" x14ac:dyDescent="0.25">
      <c r="B8" s="602"/>
      <c r="C8" s="602"/>
      <c r="D8" s="571"/>
    </row>
    <row r="9" spans="1:4" x14ac:dyDescent="0.25">
      <c r="B9" s="602"/>
      <c r="C9" s="602"/>
      <c r="D9" s="558" t="s">
        <v>446</v>
      </c>
    </row>
    <row r="10" spans="1:4" x14ac:dyDescent="0.25">
      <c r="B10" s="602"/>
      <c r="C10" s="602"/>
      <c r="D10" s="558"/>
    </row>
    <row r="11" spans="1:4" x14ac:dyDescent="0.25">
      <c r="B11" s="602"/>
      <c r="C11" s="602"/>
      <c r="D11" s="558"/>
    </row>
    <row r="12" spans="1:4" x14ac:dyDescent="0.25">
      <c r="B12" s="1380"/>
      <c r="C12" s="1380"/>
    </row>
    <row r="13" spans="1:4" x14ac:dyDescent="0.25">
      <c r="A13" s="1381" t="s">
        <v>815</v>
      </c>
      <c r="B13" s="1381"/>
      <c r="C13" s="1381"/>
    </row>
    <row r="14" spans="1:4" ht="16.5" customHeight="1" x14ac:dyDescent="0.25">
      <c r="A14" s="1381" t="s">
        <v>816</v>
      </c>
      <c r="B14" s="1381"/>
      <c r="C14" s="1381"/>
      <c r="D14" s="603"/>
    </row>
    <row r="15" spans="1:4" ht="16.5" customHeight="1" x14ac:dyDescent="0.25">
      <c r="A15" s="1381" t="s">
        <v>817</v>
      </c>
      <c r="B15" s="1381"/>
      <c r="C15" s="1381"/>
      <c r="D15" s="603"/>
    </row>
    <row r="16" spans="1:4" ht="16.5" thickBot="1" x14ac:dyDescent="0.3">
      <c r="A16" s="604"/>
      <c r="B16" s="605"/>
      <c r="C16" s="606"/>
    </row>
    <row r="17" spans="1:3" s="608" customFormat="1" ht="16.5" thickBot="1" x14ac:dyDescent="0.25">
      <c r="A17" s="1382" t="s">
        <v>818</v>
      </c>
      <c r="B17" s="1383"/>
      <c r="C17" s="607" t="s">
        <v>819</v>
      </c>
    </row>
    <row r="18" spans="1:3" s="608" customFormat="1" ht="13.5" customHeight="1" x14ac:dyDescent="0.2">
      <c r="A18" s="1384" t="s">
        <v>820</v>
      </c>
      <c r="B18" s="1385"/>
      <c r="C18" s="609">
        <v>0.1</v>
      </c>
    </row>
    <row r="19" spans="1:3" s="608" customFormat="1" ht="20.25" customHeight="1" x14ac:dyDescent="0.2">
      <c r="A19" s="1377" t="s">
        <v>664</v>
      </c>
      <c r="B19" s="1378"/>
      <c r="C19" s="610">
        <v>1</v>
      </c>
    </row>
    <row r="20" spans="1:3" s="608" customFormat="1" ht="18" customHeight="1" x14ac:dyDescent="0.2">
      <c r="A20" s="1388" t="s">
        <v>668</v>
      </c>
      <c r="B20" s="1389"/>
      <c r="C20" s="611">
        <v>1</v>
      </c>
    </row>
    <row r="21" spans="1:3" s="608" customFormat="1" ht="17.25" hidden="1" customHeight="1" x14ac:dyDescent="0.2">
      <c r="A21" s="1390" t="s">
        <v>666</v>
      </c>
      <c r="B21" s="1391"/>
      <c r="C21" s="612">
        <v>0.5</v>
      </c>
    </row>
    <row r="22" spans="1:3" s="608" customFormat="1" ht="18.75" hidden="1" customHeight="1" x14ac:dyDescent="0.2">
      <c r="A22" s="1388" t="s">
        <v>821</v>
      </c>
      <c r="B22" s="1389"/>
      <c r="C22" s="611">
        <v>0.5</v>
      </c>
    </row>
    <row r="23" spans="1:3" s="608" customFormat="1" ht="17.25" hidden="1" customHeight="1" x14ac:dyDescent="0.2">
      <c r="A23" s="1388" t="s">
        <v>822</v>
      </c>
      <c r="B23" s="1389"/>
      <c r="C23" s="611">
        <v>0.5</v>
      </c>
    </row>
    <row r="24" spans="1:3" s="608" customFormat="1" ht="15.75" customHeight="1" x14ac:dyDescent="0.2">
      <c r="A24" s="1388" t="s">
        <v>823</v>
      </c>
      <c r="B24" s="1389"/>
      <c r="C24" s="613">
        <v>1</v>
      </c>
    </row>
    <row r="25" spans="1:3" s="608" customFormat="1" ht="15.75" customHeight="1" x14ac:dyDescent="0.2">
      <c r="A25" s="1388" t="s">
        <v>824</v>
      </c>
      <c r="B25" s="1389"/>
      <c r="C25" s="613">
        <v>1</v>
      </c>
    </row>
    <row r="26" spans="1:3" s="608" customFormat="1" ht="20.25" customHeight="1" thickBot="1" x14ac:dyDescent="0.25">
      <c r="A26" s="1386" t="s">
        <v>825</v>
      </c>
      <c r="B26" s="1387"/>
      <c r="C26" s="614">
        <v>1</v>
      </c>
    </row>
    <row r="27" spans="1:3" x14ac:dyDescent="0.25">
      <c r="A27" s="615"/>
      <c r="B27" s="616"/>
      <c r="C27" s="616"/>
    </row>
    <row r="28" spans="1:3" x14ac:dyDescent="0.25">
      <c r="A28" s="615"/>
      <c r="B28" s="616"/>
      <c r="C28" s="616"/>
    </row>
    <row r="29" spans="1:3" x14ac:dyDescent="0.25">
      <c r="A29" s="615"/>
      <c r="B29" s="616"/>
      <c r="C29" s="616"/>
    </row>
    <row r="30" spans="1:3" x14ac:dyDescent="0.25">
      <c r="A30" s="615"/>
      <c r="B30" s="616"/>
      <c r="C30" s="616"/>
    </row>
    <row r="31" spans="1:3" x14ac:dyDescent="0.25">
      <c r="A31" s="615"/>
      <c r="B31" s="616"/>
      <c r="C31" s="616"/>
    </row>
    <row r="32" spans="1:3" x14ac:dyDescent="0.25">
      <c r="A32" s="615"/>
      <c r="B32" s="616"/>
      <c r="C32" s="616"/>
    </row>
    <row r="33" spans="1:3" x14ac:dyDescent="0.25">
      <c r="A33" s="615"/>
      <c r="B33" s="616"/>
      <c r="C33" s="616"/>
    </row>
    <row r="34" spans="1:3" x14ac:dyDescent="0.25">
      <c r="A34" s="615"/>
      <c r="B34" s="616"/>
      <c r="C34" s="616"/>
    </row>
    <row r="35" spans="1:3" x14ac:dyDescent="0.25">
      <c r="A35" s="615"/>
      <c r="B35" s="616"/>
      <c r="C35" s="616"/>
    </row>
    <row r="36" spans="1:3" x14ac:dyDescent="0.25">
      <c r="A36" s="615"/>
      <c r="B36" s="616"/>
      <c r="C36" s="616"/>
    </row>
    <row r="37" spans="1:3" x14ac:dyDescent="0.25">
      <c r="A37" s="615"/>
      <c r="B37" s="616"/>
      <c r="C37" s="616"/>
    </row>
    <row r="38" spans="1:3" x14ac:dyDescent="0.25">
      <c r="A38" s="615"/>
      <c r="B38" s="616"/>
      <c r="C38" s="616"/>
    </row>
    <row r="39" spans="1:3" x14ac:dyDescent="0.25">
      <c r="A39" s="615"/>
      <c r="B39" s="616"/>
      <c r="C39" s="616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23"/>
  <sheetViews>
    <sheetView topLeftCell="A32" zoomScaleNormal="100" zoomScaleSheetLayoutView="50" workbookViewId="0">
      <selection activeCell="B42" sqref="B42"/>
    </sheetView>
  </sheetViews>
  <sheetFormatPr defaultColWidth="9.140625" defaultRowHeight="12.75" x14ac:dyDescent="0.2"/>
  <cols>
    <col min="1" max="1" width="8.85546875" style="593" customWidth="1"/>
    <col min="2" max="2" width="60.28515625" style="619" customWidth="1"/>
    <col min="3" max="3" width="10" style="594" hidden="1" customWidth="1"/>
    <col min="4" max="4" width="9.28515625" style="625" hidden="1" customWidth="1"/>
    <col min="5" max="5" width="10.42578125" style="625" hidden="1" customWidth="1"/>
    <col min="6" max="6" width="11.5703125" style="4" customWidth="1"/>
    <col min="7" max="7" width="10.28515625" style="4" customWidth="1"/>
    <col min="8" max="8" width="10.42578125" style="4" customWidth="1"/>
    <col min="9" max="9" width="22.140625" style="263" customWidth="1"/>
    <col min="10" max="10" width="14.7109375" style="618" hidden="1" customWidth="1"/>
    <col min="11" max="11" width="15.85546875" style="618" hidden="1" customWidth="1"/>
    <col min="12" max="12" width="18.7109375" style="618" hidden="1" customWidth="1"/>
    <col min="13" max="13" width="9.140625" style="593" customWidth="1"/>
    <col min="14" max="23" width="9.140625" style="621" customWidth="1"/>
    <col min="24" max="256" width="9.140625" style="593"/>
    <col min="257" max="257" width="8.85546875" style="593" customWidth="1"/>
    <col min="258" max="258" width="60.28515625" style="593" customWidth="1"/>
    <col min="259" max="261" width="0" style="593" hidden="1" customWidth="1"/>
    <col min="262" max="262" width="11.5703125" style="593" customWidth="1"/>
    <col min="263" max="263" width="10.28515625" style="593" customWidth="1"/>
    <col min="264" max="264" width="10.42578125" style="593" customWidth="1"/>
    <col min="265" max="265" width="22.140625" style="593" customWidth="1"/>
    <col min="266" max="268" width="0" style="593" hidden="1" customWidth="1"/>
    <col min="269" max="279" width="9.140625" style="593" customWidth="1"/>
    <col min="280" max="512" width="9.140625" style="593"/>
    <col min="513" max="513" width="8.85546875" style="593" customWidth="1"/>
    <col min="514" max="514" width="60.28515625" style="593" customWidth="1"/>
    <col min="515" max="517" width="0" style="593" hidden="1" customWidth="1"/>
    <col min="518" max="518" width="11.5703125" style="593" customWidth="1"/>
    <col min="519" max="519" width="10.28515625" style="593" customWidth="1"/>
    <col min="520" max="520" width="10.42578125" style="593" customWidth="1"/>
    <col min="521" max="521" width="22.140625" style="593" customWidth="1"/>
    <col min="522" max="524" width="0" style="593" hidden="1" customWidth="1"/>
    <col min="525" max="535" width="9.140625" style="593" customWidth="1"/>
    <col min="536" max="768" width="9.140625" style="593"/>
    <col min="769" max="769" width="8.85546875" style="593" customWidth="1"/>
    <col min="770" max="770" width="60.28515625" style="593" customWidth="1"/>
    <col min="771" max="773" width="0" style="593" hidden="1" customWidth="1"/>
    <col min="774" max="774" width="11.5703125" style="593" customWidth="1"/>
    <col min="775" max="775" width="10.28515625" style="593" customWidth="1"/>
    <col min="776" max="776" width="10.42578125" style="593" customWidth="1"/>
    <col min="777" max="777" width="22.140625" style="593" customWidth="1"/>
    <col min="778" max="780" width="0" style="593" hidden="1" customWidth="1"/>
    <col min="781" max="791" width="9.140625" style="593" customWidth="1"/>
    <col min="792" max="1024" width="9.140625" style="593"/>
    <col min="1025" max="1025" width="8.85546875" style="593" customWidth="1"/>
    <col min="1026" max="1026" width="60.28515625" style="593" customWidth="1"/>
    <col min="1027" max="1029" width="0" style="593" hidden="1" customWidth="1"/>
    <col min="1030" max="1030" width="11.5703125" style="593" customWidth="1"/>
    <col min="1031" max="1031" width="10.28515625" style="593" customWidth="1"/>
    <col min="1032" max="1032" width="10.42578125" style="593" customWidth="1"/>
    <col min="1033" max="1033" width="22.140625" style="593" customWidth="1"/>
    <col min="1034" max="1036" width="0" style="593" hidden="1" customWidth="1"/>
    <col min="1037" max="1047" width="9.140625" style="593" customWidth="1"/>
    <col min="1048" max="1280" width="9.140625" style="593"/>
    <col min="1281" max="1281" width="8.85546875" style="593" customWidth="1"/>
    <col min="1282" max="1282" width="60.28515625" style="593" customWidth="1"/>
    <col min="1283" max="1285" width="0" style="593" hidden="1" customWidth="1"/>
    <col min="1286" max="1286" width="11.5703125" style="593" customWidth="1"/>
    <col min="1287" max="1287" width="10.28515625" style="593" customWidth="1"/>
    <col min="1288" max="1288" width="10.42578125" style="593" customWidth="1"/>
    <col min="1289" max="1289" width="22.140625" style="593" customWidth="1"/>
    <col min="1290" max="1292" width="0" style="593" hidden="1" customWidth="1"/>
    <col min="1293" max="1303" width="9.140625" style="593" customWidth="1"/>
    <col min="1304" max="1536" width="9.140625" style="593"/>
    <col min="1537" max="1537" width="8.85546875" style="593" customWidth="1"/>
    <col min="1538" max="1538" width="60.28515625" style="593" customWidth="1"/>
    <col min="1539" max="1541" width="0" style="593" hidden="1" customWidth="1"/>
    <col min="1542" max="1542" width="11.5703125" style="593" customWidth="1"/>
    <col min="1543" max="1543" width="10.28515625" style="593" customWidth="1"/>
    <col min="1544" max="1544" width="10.42578125" style="593" customWidth="1"/>
    <col min="1545" max="1545" width="22.140625" style="593" customWidth="1"/>
    <col min="1546" max="1548" width="0" style="593" hidden="1" customWidth="1"/>
    <col min="1549" max="1559" width="9.140625" style="593" customWidth="1"/>
    <col min="1560" max="1792" width="9.140625" style="593"/>
    <col min="1793" max="1793" width="8.85546875" style="593" customWidth="1"/>
    <col min="1794" max="1794" width="60.28515625" style="593" customWidth="1"/>
    <col min="1795" max="1797" width="0" style="593" hidden="1" customWidth="1"/>
    <col min="1798" max="1798" width="11.5703125" style="593" customWidth="1"/>
    <col min="1799" max="1799" width="10.28515625" style="593" customWidth="1"/>
    <col min="1800" max="1800" width="10.42578125" style="593" customWidth="1"/>
    <col min="1801" max="1801" width="22.140625" style="593" customWidth="1"/>
    <col min="1802" max="1804" width="0" style="593" hidden="1" customWidth="1"/>
    <col min="1805" max="1815" width="9.140625" style="593" customWidth="1"/>
    <col min="1816" max="2048" width="9.140625" style="593"/>
    <col min="2049" max="2049" width="8.85546875" style="593" customWidth="1"/>
    <col min="2050" max="2050" width="60.28515625" style="593" customWidth="1"/>
    <col min="2051" max="2053" width="0" style="593" hidden="1" customWidth="1"/>
    <col min="2054" max="2054" width="11.5703125" style="593" customWidth="1"/>
    <col min="2055" max="2055" width="10.28515625" style="593" customWidth="1"/>
    <col min="2056" max="2056" width="10.42578125" style="593" customWidth="1"/>
    <col min="2057" max="2057" width="22.140625" style="593" customWidth="1"/>
    <col min="2058" max="2060" width="0" style="593" hidden="1" customWidth="1"/>
    <col min="2061" max="2071" width="9.140625" style="593" customWidth="1"/>
    <col min="2072" max="2304" width="9.140625" style="593"/>
    <col min="2305" max="2305" width="8.85546875" style="593" customWidth="1"/>
    <col min="2306" max="2306" width="60.28515625" style="593" customWidth="1"/>
    <col min="2307" max="2309" width="0" style="593" hidden="1" customWidth="1"/>
    <col min="2310" max="2310" width="11.5703125" style="593" customWidth="1"/>
    <col min="2311" max="2311" width="10.28515625" style="593" customWidth="1"/>
    <col min="2312" max="2312" width="10.42578125" style="593" customWidth="1"/>
    <col min="2313" max="2313" width="22.140625" style="593" customWidth="1"/>
    <col min="2314" max="2316" width="0" style="593" hidden="1" customWidth="1"/>
    <col min="2317" max="2327" width="9.140625" style="593" customWidth="1"/>
    <col min="2328" max="2560" width="9.140625" style="593"/>
    <col min="2561" max="2561" width="8.85546875" style="593" customWidth="1"/>
    <col min="2562" max="2562" width="60.28515625" style="593" customWidth="1"/>
    <col min="2563" max="2565" width="0" style="593" hidden="1" customWidth="1"/>
    <col min="2566" max="2566" width="11.5703125" style="593" customWidth="1"/>
    <col min="2567" max="2567" width="10.28515625" style="593" customWidth="1"/>
    <col min="2568" max="2568" width="10.42578125" style="593" customWidth="1"/>
    <col min="2569" max="2569" width="22.140625" style="593" customWidth="1"/>
    <col min="2570" max="2572" width="0" style="593" hidden="1" customWidth="1"/>
    <col min="2573" max="2583" width="9.140625" style="593" customWidth="1"/>
    <col min="2584" max="2816" width="9.140625" style="593"/>
    <col min="2817" max="2817" width="8.85546875" style="593" customWidth="1"/>
    <col min="2818" max="2818" width="60.28515625" style="593" customWidth="1"/>
    <col min="2819" max="2821" width="0" style="593" hidden="1" customWidth="1"/>
    <col min="2822" max="2822" width="11.5703125" style="593" customWidth="1"/>
    <col min="2823" max="2823" width="10.28515625" style="593" customWidth="1"/>
    <col min="2824" max="2824" width="10.42578125" style="593" customWidth="1"/>
    <col min="2825" max="2825" width="22.140625" style="593" customWidth="1"/>
    <col min="2826" max="2828" width="0" style="593" hidden="1" customWidth="1"/>
    <col min="2829" max="2839" width="9.140625" style="593" customWidth="1"/>
    <col min="2840" max="3072" width="9.140625" style="593"/>
    <col min="3073" max="3073" width="8.85546875" style="593" customWidth="1"/>
    <col min="3074" max="3074" width="60.28515625" style="593" customWidth="1"/>
    <col min="3075" max="3077" width="0" style="593" hidden="1" customWidth="1"/>
    <col min="3078" max="3078" width="11.5703125" style="593" customWidth="1"/>
    <col min="3079" max="3079" width="10.28515625" style="593" customWidth="1"/>
    <col min="3080" max="3080" width="10.42578125" style="593" customWidth="1"/>
    <col min="3081" max="3081" width="22.140625" style="593" customWidth="1"/>
    <col min="3082" max="3084" width="0" style="593" hidden="1" customWidth="1"/>
    <col min="3085" max="3095" width="9.140625" style="593" customWidth="1"/>
    <col min="3096" max="3328" width="9.140625" style="593"/>
    <col min="3329" max="3329" width="8.85546875" style="593" customWidth="1"/>
    <col min="3330" max="3330" width="60.28515625" style="593" customWidth="1"/>
    <col min="3331" max="3333" width="0" style="593" hidden="1" customWidth="1"/>
    <col min="3334" max="3334" width="11.5703125" style="593" customWidth="1"/>
    <col min="3335" max="3335" width="10.28515625" style="593" customWidth="1"/>
    <col min="3336" max="3336" width="10.42578125" style="593" customWidth="1"/>
    <col min="3337" max="3337" width="22.140625" style="593" customWidth="1"/>
    <col min="3338" max="3340" width="0" style="593" hidden="1" customWidth="1"/>
    <col min="3341" max="3351" width="9.140625" style="593" customWidth="1"/>
    <col min="3352" max="3584" width="9.140625" style="593"/>
    <col min="3585" max="3585" width="8.85546875" style="593" customWidth="1"/>
    <col min="3586" max="3586" width="60.28515625" style="593" customWidth="1"/>
    <col min="3587" max="3589" width="0" style="593" hidden="1" customWidth="1"/>
    <col min="3590" max="3590" width="11.5703125" style="593" customWidth="1"/>
    <col min="3591" max="3591" width="10.28515625" style="593" customWidth="1"/>
    <col min="3592" max="3592" width="10.42578125" style="593" customWidth="1"/>
    <col min="3593" max="3593" width="22.140625" style="593" customWidth="1"/>
    <col min="3594" max="3596" width="0" style="593" hidden="1" customWidth="1"/>
    <col min="3597" max="3607" width="9.140625" style="593" customWidth="1"/>
    <col min="3608" max="3840" width="9.140625" style="593"/>
    <col min="3841" max="3841" width="8.85546875" style="593" customWidth="1"/>
    <col min="3842" max="3842" width="60.28515625" style="593" customWidth="1"/>
    <col min="3843" max="3845" width="0" style="593" hidden="1" customWidth="1"/>
    <col min="3846" max="3846" width="11.5703125" style="593" customWidth="1"/>
    <col min="3847" max="3847" width="10.28515625" style="593" customWidth="1"/>
    <col min="3848" max="3848" width="10.42578125" style="593" customWidth="1"/>
    <col min="3849" max="3849" width="22.140625" style="593" customWidth="1"/>
    <col min="3850" max="3852" width="0" style="593" hidden="1" customWidth="1"/>
    <col min="3853" max="3863" width="9.140625" style="593" customWidth="1"/>
    <col min="3864" max="4096" width="9.140625" style="593"/>
    <col min="4097" max="4097" width="8.85546875" style="593" customWidth="1"/>
    <col min="4098" max="4098" width="60.28515625" style="593" customWidth="1"/>
    <col min="4099" max="4101" width="0" style="593" hidden="1" customWidth="1"/>
    <col min="4102" max="4102" width="11.5703125" style="593" customWidth="1"/>
    <col min="4103" max="4103" width="10.28515625" style="593" customWidth="1"/>
    <col min="4104" max="4104" width="10.42578125" style="593" customWidth="1"/>
    <col min="4105" max="4105" width="22.140625" style="593" customWidth="1"/>
    <col min="4106" max="4108" width="0" style="593" hidden="1" customWidth="1"/>
    <col min="4109" max="4119" width="9.140625" style="593" customWidth="1"/>
    <col min="4120" max="4352" width="9.140625" style="593"/>
    <col min="4353" max="4353" width="8.85546875" style="593" customWidth="1"/>
    <col min="4354" max="4354" width="60.28515625" style="593" customWidth="1"/>
    <col min="4355" max="4357" width="0" style="593" hidden="1" customWidth="1"/>
    <col min="4358" max="4358" width="11.5703125" style="593" customWidth="1"/>
    <col min="4359" max="4359" width="10.28515625" style="593" customWidth="1"/>
    <col min="4360" max="4360" width="10.42578125" style="593" customWidth="1"/>
    <col min="4361" max="4361" width="22.140625" style="593" customWidth="1"/>
    <col min="4362" max="4364" width="0" style="593" hidden="1" customWidth="1"/>
    <col min="4365" max="4375" width="9.140625" style="593" customWidth="1"/>
    <col min="4376" max="4608" width="9.140625" style="593"/>
    <col min="4609" max="4609" width="8.85546875" style="593" customWidth="1"/>
    <col min="4610" max="4610" width="60.28515625" style="593" customWidth="1"/>
    <col min="4611" max="4613" width="0" style="593" hidden="1" customWidth="1"/>
    <col min="4614" max="4614" width="11.5703125" style="593" customWidth="1"/>
    <col min="4615" max="4615" width="10.28515625" style="593" customWidth="1"/>
    <col min="4616" max="4616" width="10.42578125" style="593" customWidth="1"/>
    <col min="4617" max="4617" width="22.140625" style="593" customWidth="1"/>
    <col min="4618" max="4620" width="0" style="593" hidden="1" customWidth="1"/>
    <col min="4621" max="4631" width="9.140625" style="593" customWidth="1"/>
    <col min="4632" max="4864" width="9.140625" style="593"/>
    <col min="4865" max="4865" width="8.85546875" style="593" customWidth="1"/>
    <col min="4866" max="4866" width="60.28515625" style="593" customWidth="1"/>
    <col min="4867" max="4869" width="0" style="593" hidden="1" customWidth="1"/>
    <col min="4870" max="4870" width="11.5703125" style="593" customWidth="1"/>
    <col min="4871" max="4871" width="10.28515625" style="593" customWidth="1"/>
    <col min="4872" max="4872" width="10.42578125" style="593" customWidth="1"/>
    <col min="4873" max="4873" width="22.140625" style="593" customWidth="1"/>
    <col min="4874" max="4876" width="0" style="593" hidden="1" customWidth="1"/>
    <col min="4877" max="4887" width="9.140625" style="593" customWidth="1"/>
    <col min="4888" max="5120" width="9.140625" style="593"/>
    <col min="5121" max="5121" width="8.85546875" style="593" customWidth="1"/>
    <col min="5122" max="5122" width="60.28515625" style="593" customWidth="1"/>
    <col min="5123" max="5125" width="0" style="593" hidden="1" customWidth="1"/>
    <col min="5126" max="5126" width="11.5703125" style="593" customWidth="1"/>
    <col min="5127" max="5127" width="10.28515625" style="593" customWidth="1"/>
    <col min="5128" max="5128" width="10.42578125" style="593" customWidth="1"/>
    <col min="5129" max="5129" width="22.140625" style="593" customWidth="1"/>
    <col min="5130" max="5132" width="0" style="593" hidden="1" customWidth="1"/>
    <col min="5133" max="5143" width="9.140625" style="593" customWidth="1"/>
    <col min="5144" max="5376" width="9.140625" style="593"/>
    <col min="5377" max="5377" width="8.85546875" style="593" customWidth="1"/>
    <col min="5378" max="5378" width="60.28515625" style="593" customWidth="1"/>
    <col min="5379" max="5381" width="0" style="593" hidden="1" customWidth="1"/>
    <col min="5382" max="5382" width="11.5703125" style="593" customWidth="1"/>
    <col min="5383" max="5383" width="10.28515625" style="593" customWidth="1"/>
    <col min="5384" max="5384" width="10.42578125" style="593" customWidth="1"/>
    <col min="5385" max="5385" width="22.140625" style="593" customWidth="1"/>
    <col min="5386" max="5388" width="0" style="593" hidden="1" customWidth="1"/>
    <col min="5389" max="5399" width="9.140625" style="593" customWidth="1"/>
    <col min="5400" max="5632" width="9.140625" style="593"/>
    <col min="5633" max="5633" width="8.85546875" style="593" customWidth="1"/>
    <col min="5634" max="5634" width="60.28515625" style="593" customWidth="1"/>
    <col min="5635" max="5637" width="0" style="593" hidden="1" customWidth="1"/>
    <col min="5638" max="5638" width="11.5703125" style="593" customWidth="1"/>
    <col min="5639" max="5639" width="10.28515625" style="593" customWidth="1"/>
    <col min="5640" max="5640" width="10.42578125" style="593" customWidth="1"/>
    <col min="5641" max="5641" width="22.140625" style="593" customWidth="1"/>
    <col min="5642" max="5644" width="0" style="593" hidden="1" customWidth="1"/>
    <col min="5645" max="5655" width="9.140625" style="593" customWidth="1"/>
    <col min="5656" max="5888" width="9.140625" style="593"/>
    <col min="5889" max="5889" width="8.85546875" style="593" customWidth="1"/>
    <col min="5890" max="5890" width="60.28515625" style="593" customWidth="1"/>
    <col min="5891" max="5893" width="0" style="593" hidden="1" customWidth="1"/>
    <col min="5894" max="5894" width="11.5703125" style="593" customWidth="1"/>
    <col min="5895" max="5895" width="10.28515625" style="593" customWidth="1"/>
    <col min="5896" max="5896" width="10.42578125" style="593" customWidth="1"/>
    <col min="5897" max="5897" width="22.140625" style="593" customWidth="1"/>
    <col min="5898" max="5900" width="0" style="593" hidden="1" customWidth="1"/>
    <col min="5901" max="5911" width="9.140625" style="593" customWidth="1"/>
    <col min="5912" max="6144" width="9.140625" style="593"/>
    <col min="6145" max="6145" width="8.85546875" style="593" customWidth="1"/>
    <col min="6146" max="6146" width="60.28515625" style="593" customWidth="1"/>
    <col min="6147" max="6149" width="0" style="593" hidden="1" customWidth="1"/>
    <col min="6150" max="6150" width="11.5703125" style="593" customWidth="1"/>
    <col min="6151" max="6151" width="10.28515625" style="593" customWidth="1"/>
    <col min="6152" max="6152" width="10.42578125" style="593" customWidth="1"/>
    <col min="6153" max="6153" width="22.140625" style="593" customWidth="1"/>
    <col min="6154" max="6156" width="0" style="593" hidden="1" customWidth="1"/>
    <col min="6157" max="6167" width="9.140625" style="593" customWidth="1"/>
    <col min="6168" max="6400" width="9.140625" style="593"/>
    <col min="6401" max="6401" width="8.85546875" style="593" customWidth="1"/>
    <col min="6402" max="6402" width="60.28515625" style="593" customWidth="1"/>
    <col min="6403" max="6405" width="0" style="593" hidden="1" customWidth="1"/>
    <col min="6406" max="6406" width="11.5703125" style="593" customWidth="1"/>
    <col min="6407" max="6407" width="10.28515625" style="593" customWidth="1"/>
    <col min="6408" max="6408" width="10.42578125" style="593" customWidth="1"/>
    <col min="6409" max="6409" width="22.140625" style="593" customWidth="1"/>
    <col min="6410" max="6412" width="0" style="593" hidden="1" customWidth="1"/>
    <col min="6413" max="6423" width="9.140625" style="593" customWidth="1"/>
    <col min="6424" max="6656" width="9.140625" style="593"/>
    <col min="6657" max="6657" width="8.85546875" style="593" customWidth="1"/>
    <col min="6658" max="6658" width="60.28515625" style="593" customWidth="1"/>
    <col min="6659" max="6661" width="0" style="593" hidden="1" customWidth="1"/>
    <col min="6662" max="6662" width="11.5703125" style="593" customWidth="1"/>
    <col min="6663" max="6663" width="10.28515625" style="593" customWidth="1"/>
    <col min="6664" max="6664" width="10.42578125" style="593" customWidth="1"/>
    <col min="6665" max="6665" width="22.140625" style="593" customWidth="1"/>
    <col min="6666" max="6668" width="0" style="593" hidden="1" customWidth="1"/>
    <col min="6669" max="6679" width="9.140625" style="593" customWidth="1"/>
    <col min="6680" max="6912" width="9.140625" style="593"/>
    <col min="6913" max="6913" width="8.85546875" style="593" customWidth="1"/>
    <col min="6914" max="6914" width="60.28515625" style="593" customWidth="1"/>
    <col min="6915" max="6917" width="0" style="593" hidden="1" customWidth="1"/>
    <col min="6918" max="6918" width="11.5703125" style="593" customWidth="1"/>
    <col min="6919" max="6919" width="10.28515625" style="593" customWidth="1"/>
    <col min="6920" max="6920" width="10.42578125" style="593" customWidth="1"/>
    <col min="6921" max="6921" width="22.140625" style="593" customWidth="1"/>
    <col min="6922" max="6924" width="0" style="593" hidden="1" customWidth="1"/>
    <col min="6925" max="6935" width="9.140625" style="593" customWidth="1"/>
    <col min="6936" max="7168" width="9.140625" style="593"/>
    <col min="7169" max="7169" width="8.85546875" style="593" customWidth="1"/>
    <col min="7170" max="7170" width="60.28515625" style="593" customWidth="1"/>
    <col min="7171" max="7173" width="0" style="593" hidden="1" customWidth="1"/>
    <col min="7174" max="7174" width="11.5703125" style="593" customWidth="1"/>
    <col min="7175" max="7175" width="10.28515625" style="593" customWidth="1"/>
    <col min="7176" max="7176" width="10.42578125" style="593" customWidth="1"/>
    <col min="7177" max="7177" width="22.140625" style="593" customWidth="1"/>
    <col min="7178" max="7180" width="0" style="593" hidden="1" customWidth="1"/>
    <col min="7181" max="7191" width="9.140625" style="593" customWidth="1"/>
    <col min="7192" max="7424" width="9.140625" style="593"/>
    <col min="7425" max="7425" width="8.85546875" style="593" customWidth="1"/>
    <col min="7426" max="7426" width="60.28515625" style="593" customWidth="1"/>
    <col min="7427" max="7429" width="0" style="593" hidden="1" customWidth="1"/>
    <col min="7430" max="7430" width="11.5703125" style="593" customWidth="1"/>
    <col min="7431" max="7431" width="10.28515625" style="593" customWidth="1"/>
    <col min="7432" max="7432" width="10.42578125" style="593" customWidth="1"/>
    <col min="7433" max="7433" width="22.140625" style="593" customWidth="1"/>
    <col min="7434" max="7436" width="0" style="593" hidden="1" customWidth="1"/>
    <col min="7437" max="7447" width="9.140625" style="593" customWidth="1"/>
    <col min="7448" max="7680" width="9.140625" style="593"/>
    <col min="7681" max="7681" width="8.85546875" style="593" customWidth="1"/>
    <col min="7682" max="7682" width="60.28515625" style="593" customWidth="1"/>
    <col min="7683" max="7685" width="0" style="593" hidden="1" customWidth="1"/>
    <col min="7686" max="7686" width="11.5703125" style="593" customWidth="1"/>
    <col min="7687" max="7687" width="10.28515625" style="593" customWidth="1"/>
    <col min="7688" max="7688" width="10.42578125" style="593" customWidth="1"/>
    <col min="7689" max="7689" width="22.140625" style="593" customWidth="1"/>
    <col min="7690" max="7692" width="0" style="593" hidden="1" customWidth="1"/>
    <col min="7693" max="7703" width="9.140625" style="593" customWidth="1"/>
    <col min="7704" max="7936" width="9.140625" style="593"/>
    <col min="7937" max="7937" width="8.85546875" style="593" customWidth="1"/>
    <col min="7938" max="7938" width="60.28515625" style="593" customWidth="1"/>
    <col min="7939" max="7941" width="0" style="593" hidden="1" customWidth="1"/>
    <col min="7942" max="7942" width="11.5703125" style="593" customWidth="1"/>
    <col min="7943" max="7943" width="10.28515625" style="593" customWidth="1"/>
    <col min="7944" max="7944" width="10.42578125" style="593" customWidth="1"/>
    <col min="7945" max="7945" width="22.140625" style="593" customWidth="1"/>
    <col min="7946" max="7948" width="0" style="593" hidden="1" customWidth="1"/>
    <col min="7949" max="7959" width="9.140625" style="593" customWidth="1"/>
    <col min="7960" max="8192" width="9.140625" style="593"/>
    <col min="8193" max="8193" width="8.85546875" style="593" customWidth="1"/>
    <col min="8194" max="8194" width="60.28515625" style="593" customWidth="1"/>
    <col min="8195" max="8197" width="0" style="593" hidden="1" customWidth="1"/>
    <col min="8198" max="8198" width="11.5703125" style="593" customWidth="1"/>
    <col min="8199" max="8199" width="10.28515625" style="593" customWidth="1"/>
    <col min="8200" max="8200" width="10.42578125" style="593" customWidth="1"/>
    <col min="8201" max="8201" width="22.140625" style="593" customWidth="1"/>
    <col min="8202" max="8204" width="0" style="593" hidden="1" customWidth="1"/>
    <col min="8205" max="8215" width="9.140625" style="593" customWidth="1"/>
    <col min="8216" max="8448" width="9.140625" style="593"/>
    <col min="8449" max="8449" width="8.85546875" style="593" customWidth="1"/>
    <col min="8450" max="8450" width="60.28515625" style="593" customWidth="1"/>
    <col min="8451" max="8453" width="0" style="593" hidden="1" customWidth="1"/>
    <col min="8454" max="8454" width="11.5703125" style="593" customWidth="1"/>
    <col min="8455" max="8455" width="10.28515625" style="593" customWidth="1"/>
    <col min="8456" max="8456" width="10.42578125" style="593" customWidth="1"/>
    <col min="8457" max="8457" width="22.140625" style="593" customWidth="1"/>
    <col min="8458" max="8460" width="0" style="593" hidden="1" customWidth="1"/>
    <col min="8461" max="8471" width="9.140625" style="593" customWidth="1"/>
    <col min="8472" max="8704" width="9.140625" style="593"/>
    <col min="8705" max="8705" width="8.85546875" style="593" customWidth="1"/>
    <col min="8706" max="8706" width="60.28515625" style="593" customWidth="1"/>
    <col min="8707" max="8709" width="0" style="593" hidden="1" customWidth="1"/>
    <col min="8710" max="8710" width="11.5703125" style="593" customWidth="1"/>
    <col min="8711" max="8711" width="10.28515625" style="593" customWidth="1"/>
    <col min="8712" max="8712" width="10.42578125" style="593" customWidth="1"/>
    <col min="8713" max="8713" width="22.140625" style="593" customWidth="1"/>
    <col min="8714" max="8716" width="0" style="593" hidden="1" customWidth="1"/>
    <col min="8717" max="8727" width="9.140625" style="593" customWidth="1"/>
    <col min="8728" max="8960" width="9.140625" style="593"/>
    <col min="8961" max="8961" width="8.85546875" style="593" customWidth="1"/>
    <col min="8962" max="8962" width="60.28515625" style="593" customWidth="1"/>
    <col min="8963" max="8965" width="0" style="593" hidden="1" customWidth="1"/>
    <col min="8966" max="8966" width="11.5703125" style="593" customWidth="1"/>
    <col min="8967" max="8967" width="10.28515625" style="593" customWidth="1"/>
    <col min="8968" max="8968" width="10.42578125" style="593" customWidth="1"/>
    <col min="8969" max="8969" width="22.140625" style="593" customWidth="1"/>
    <col min="8970" max="8972" width="0" style="593" hidden="1" customWidth="1"/>
    <col min="8973" max="8983" width="9.140625" style="593" customWidth="1"/>
    <col min="8984" max="9216" width="9.140625" style="593"/>
    <col min="9217" max="9217" width="8.85546875" style="593" customWidth="1"/>
    <col min="9218" max="9218" width="60.28515625" style="593" customWidth="1"/>
    <col min="9219" max="9221" width="0" style="593" hidden="1" customWidth="1"/>
    <col min="9222" max="9222" width="11.5703125" style="593" customWidth="1"/>
    <col min="9223" max="9223" width="10.28515625" style="593" customWidth="1"/>
    <col min="9224" max="9224" width="10.42578125" style="593" customWidth="1"/>
    <col min="9225" max="9225" width="22.140625" style="593" customWidth="1"/>
    <col min="9226" max="9228" width="0" style="593" hidden="1" customWidth="1"/>
    <col min="9229" max="9239" width="9.140625" style="593" customWidth="1"/>
    <col min="9240" max="9472" width="9.140625" style="593"/>
    <col min="9473" max="9473" width="8.85546875" style="593" customWidth="1"/>
    <col min="9474" max="9474" width="60.28515625" style="593" customWidth="1"/>
    <col min="9475" max="9477" width="0" style="593" hidden="1" customWidth="1"/>
    <col min="9478" max="9478" width="11.5703125" style="593" customWidth="1"/>
    <col min="9479" max="9479" width="10.28515625" style="593" customWidth="1"/>
    <col min="9480" max="9480" width="10.42578125" style="593" customWidth="1"/>
    <col min="9481" max="9481" width="22.140625" style="593" customWidth="1"/>
    <col min="9482" max="9484" width="0" style="593" hidden="1" customWidth="1"/>
    <col min="9485" max="9495" width="9.140625" style="593" customWidth="1"/>
    <col min="9496" max="9728" width="9.140625" style="593"/>
    <col min="9729" max="9729" width="8.85546875" style="593" customWidth="1"/>
    <col min="9730" max="9730" width="60.28515625" style="593" customWidth="1"/>
    <col min="9731" max="9733" width="0" style="593" hidden="1" customWidth="1"/>
    <col min="9734" max="9734" width="11.5703125" style="593" customWidth="1"/>
    <col min="9735" max="9735" width="10.28515625" style="593" customWidth="1"/>
    <col min="9736" max="9736" width="10.42578125" style="593" customWidth="1"/>
    <col min="9737" max="9737" width="22.140625" style="593" customWidth="1"/>
    <col min="9738" max="9740" width="0" style="593" hidden="1" customWidth="1"/>
    <col min="9741" max="9751" width="9.140625" style="593" customWidth="1"/>
    <col min="9752" max="9984" width="9.140625" style="593"/>
    <col min="9985" max="9985" width="8.85546875" style="593" customWidth="1"/>
    <col min="9986" max="9986" width="60.28515625" style="593" customWidth="1"/>
    <col min="9987" max="9989" width="0" style="593" hidden="1" customWidth="1"/>
    <col min="9990" max="9990" width="11.5703125" style="593" customWidth="1"/>
    <col min="9991" max="9991" width="10.28515625" style="593" customWidth="1"/>
    <col min="9992" max="9992" width="10.42578125" style="593" customWidth="1"/>
    <col min="9993" max="9993" width="22.140625" style="593" customWidth="1"/>
    <col min="9994" max="9996" width="0" style="593" hidden="1" customWidth="1"/>
    <col min="9997" max="10007" width="9.140625" style="593" customWidth="1"/>
    <col min="10008" max="10240" width="9.140625" style="593"/>
    <col min="10241" max="10241" width="8.85546875" style="593" customWidth="1"/>
    <col min="10242" max="10242" width="60.28515625" style="593" customWidth="1"/>
    <col min="10243" max="10245" width="0" style="593" hidden="1" customWidth="1"/>
    <col min="10246" max="10246" width="11.5703125" style="593" customWidth="1"/>
    <col min="10247" max="10247" width="10.28515625" style="593" customWidth="1"/>
    <col min="10248" max="10248" width="10.42578125" style="593" customWidth="1"/>
    <col min="10249" max="10249" width="22.140625" style="593" customWidth="1"/>
    <col min="10250" max="10252" width="0" style="593" hidden="1" customWidth="1"/>
    <col min="10253" max="10263" width="9.140625" style="593" customWidth="1"/>
    <col min="10264" max="10496" width="9.140625" style="593"/>
    <col min="10497" max="10497" width="8.85546875" style="593" customWidth="1"/>
    <col min="10498" max="10498" width="60.28515625" style="593" customWidth="1"/>
    <col min="10499" max="10501" width="0" style="593" hidden="1" customWidth="1"/>
    <col min="10502" max="10502" width="11.5703125" style="593" customWidth="1"/>
    <col min="10503" max="10503" width="10.28515625" style="593" customWidth="1"/>
    <col min="10504" max="10504" width="10.42578125" style="593" customWidth="1"/>
    <col min="10505" max="10505" width="22.140625" style="593" customWidth="1"/>
    <col min="10506" max="10508" width="0" style="593" hidden="1" customWidth="1"/>
    <col min="10509" max="10519" width="9.140625" style="593" customWidth="1"/>
    <col min="10520" max="10752" width="9.140625" style="593"/>
    <col min="10753" max="10753" width="8.85546875" style="593" customWidth="1"/>
    <col min="10754" max="10754" width="60.28515625" style="593" customWidth="1"/>
    <col min="10755" max="10757" width="0" style="593" hidden="1" customWidth="1"/>
    <col min="10758" max="10758" width="11.5703125" style="593" customWidth="1"/>
    <col min="10759" max="10759" width="10.28515625" style="593" customWidth="1"/>
    <col min="10760" max="10760" width="10.42578125" style="593" customWidth="1"/>
    <col min="10761" max="10761" width="22.140625" style="593" customWidth="1"/>
    <col min="10762" max="10764" width="0" style="593" hidden="1" customWidth="1"/>
    <col min="10765" max="10775" width="9.140625" style="593" customWidth="1"/>
    <col min="10776" max="11008" width="9.140625" style="593"/>
    <col min="11009" max="11009" width="8.85546875" style="593" customWidth="1"/>
    <col min="11010" max="11010" width="60.28515625" style="593" customWidth="1"/>
    <col min="11011" max="11013" width="0" style="593" hidden="1" customWidth="1"/>
    <col min="11014" max="11014" width="11.5703125" style="593" customWidth="1"/>
    <col min="11015" max="11015" width="10.28515625" style="593" customWidth="1"/>
    <col min="11016" max="11016" width="10.42578125" style="593" customWidth="1"/>
    <col min="11017" max="11017" width="22.140625" style="593" customWidth="1"/>
    <col min="11018" max="11020" width="0" style="593" hidden="1" customWidth="1"/>
    <col min="11021" max="11031" width="9.140625" style="593" customWidth="1"/>
    <col min="11032" max="11264" width="9.140625" style="593"/>
    <col min="11265" max="11265" width="8.85546875" style="593" customWidth="1"/>
    <col min="11266" max="11266" width="60.28515625" style="593" customWidth="1"/>
    <col min="11267" max="11269" width="0" style="593" hidden="1" customWidth="1"/>
    <col min="11270" max="11270" width="11.5703125" style="593" customWidth="1"/>
    <col min="11271" max="11271" width="10.28515625" style="593" customWidth="1"/>
    <col min="11272" max="11272" width="10.42578125" style="593" customWidth="1"/>
    <col min="11273" max="11273" width="22.140625" style="593" customWidth="1"/>
    <col min="11274" max="11276" width="0" style="593" hidden="1" customWidth="1"/>
    <col min="11277" max="11287" width="9.140625" style="593" customWidth="1"/>
    <col min="11288" max="11520" width="9.140625" style="593"/>
    <col min="11521" max="11521" width="8.85546875" style="593" customWidth="1"/>
    <col min="11522" max="11522" width="60.28515625" style="593" customWidth="1"/>
    <col min="11523" max="11525" width="0" style="593" hidden="1" customWidth="1"/>
    <col min="11526" max="11526" width="11.5703125" style="593" customWidth="1"/>
    <col min="11527" max="11527" width="10.28515625" style="593" customWidth="1"/>
    <col min="11528" max="11528" width="10.42578125" style="593" customWidth="1"/>
    <col min="11529" max="11529" width="22.140625" style="593" customWidth="1"/>
    <col min="11530" max="11532" width="0" style="593" hidden="1" customWidth="1"/>
    <col min="11533" max="11543" width="9.140625" style="593" customWidth="1"/>
    <col min="11544" max="11776" width="9.140625" style="593"/>
    <col min="11777" max="11777" width="8.85546875" style="593" customWidth="1"/>
    <col min="11778" max="11778" width="60.28515625" style="593" customWidth="1"/>
    <col min="11779" max="11781" width="0" style="593" hidden="1" customWidth="1"/>
    <col min="11782" max="11782" width="11.5703125" style="593" customWidth="1"/>
    <col min="11783" max="11783" width="10.28515625" style="593" customWidth="1"/>
    <col min="11784" max="11784" width="10.42578125" style="593" customWidth="1"/>
    <col min="11785" max="11785" width="22.140625" style="593" customWidth="1"/>
    <col min="11786" max="11788" width="0" style="593" hidden="1" customWidth="1"/>
    <col min="11789" max="11799" width="9.140625" style="593" customWidth="1"/>
    <col min="11800" max="12032" width="9.140625" style="593"/>
    <col min="12033" max="12033" width="8.85546875" style="593" customWidth="1"/>
    <col min="12034" max="12034" width="60.28515625" style="593" customWidth="1"/>
    <col min="12035" max="12037" width="0" style="593" hidden="1" customWidth="1"/>
    <col min="12038" max="12038" width="11.5703125" style="593" customWidth="1"/>
    <col min="12039" max="12039" width="10.28515625" style="593" customWidth="1"/>
    <col min="12040" max="12040" width="10.42578125" style="593" customWidth="1"/>
    <col min="12041" max="12041" width="22.140625" style="593" customWidth="1"/>
    <col min="12042" max="12044" width="0" style="593" hidden="1" customWidth="1"/>
    <col min="12045" max="12055" width="9.140625" style="593" customWidth="1"/>
    <col min="12056" max="12288" width="9.140625" style="593"/>
    <col min="12289" max="12289" width="8.85546875" style="593" customWidth="1"/>
    <col min="12290" max="12290" width="60.28515625" style="593" customWidth="1"/>
    <col min="12291" max="12293" width="0" style="593" hidden="1" customWidth="1"/>
    <col min="12294" max="12294" width="11.5703125" style="593" customWidth="1"/>
    <col min="12295" max="12295" width="10.28515625" style="593" customWidth="1"/>
    <col min="12296" max="12296" width="10.42578125" style="593" customWidth="1"/>
    <col min="12297" max="12297" width="22.140625" style="593" customWidth="1"/>
    <col min="12298" max="12300" width="0" style="593" hidden="1" customWidth="1"/>
    <col min="12301" max="12311" width="9.140625" style="593" customWidth="1"/>
    <col min="12312" max="12544" width="9.140625" style="593"/>
    <col min="12545" max="12545" width="8.85546875" style="593" customWidth="1"/>
    <col min="12546" max="12546" width="60.28515625" style="593" customWidth="1"/>
    <col min="12547" max="12549" width="0" style="593" hidden="1" customWidth="1"/>
    <col min="12550" max="12550" width="11.5703125" style="593" customWidth="1"/>
    <col min="12551" max="12551" width="10.28515625" style="593" customWidth="1"/>
    <col min="12552" max="12552" width="10.42578125" style="593" customWidth="1"/>
    <col min="12553" max="12553" width="22.140625" style="593" customWidth="1"/>
    <col min="12554" max="12556" width="0" style="593" hidden="1" customWidth="1"/>
    <col min="12557" max="12567" width="9.140625" style="593" customWidth="1"/>
    <col min="12568" max="12800" width="9.140625" style="593"/>
    <col min="12801" max="12801" width="8.85546875" style="593" customWidth="1"/>
    <col min="12802" max="12802" width="60.28515625" style="593" customWidth="1"/>
    <col min="12803" max="12805" width="0" style="593" hidden="1" customWidth="1"/>
    <col min="12806" max="12806" width="11.5703125" style="593" customWidth="1"/>
    <col min="12807" max="12807" width="10.28515625" style="593" customWidth="1"/>
    <col min="12808" max="12808" width="10.42578125" style="593" customWidth="1"/>
    <col min="12809" max="12809" width="22.140625" style="593" customWidth="1"/>
    <col min="12810" max="12812" width="0" style="593" hidden="1" customWidth="1"/>
    <col min="12813" max="12823" width="9.140625" style="593" customWidth="1"/>
    <col min="12824" max="13056" width="9.140625" style="593"/>
    <col min="13057" max="13057" width="8.85546875" style="593" customWidth="1"/>
    <col min="13058" max="13058" width="60.28515625" style="593" customWidth="1"/>
    <col min="13059" max="13061" width="0" style="593" hidden="1" customWidth="1"/>
    <col min="13062" max="13062" width="11.5703125" style="593" customWidth="1"/>
    <col min="13063" max="13063" width="10.28515625" style="593" customWidth="1"/>
    <col min="13064" max="13064" width="10.42578125" style="593" customWidth="1"/>
    <col min="13065" max="13065" width="22.140625" style="593" customWidth="1"/>
    <col min="13066" max="13068" width="0" style="593" hidden="1" customWidth="1"/>
    <col min="13069" max="13079" width="9.140625" style="593" customWidth="1"/>
    <col min="13080" max="13312" width="9.140625" style="593"/>
    <col min="13313" max="13313" width="8.85546875" style="593" customWidth="1"/>
    <col min="13314" max="13314" width="60.28515625" style="593" customWidth="1"/>
    <col min="13315" max="13317" width="0" style="593" hidden="1" customWidth="1"/>
    <col min="13318" max="13318" width="11.5703125" style="593" customWidth="1"/>
    <col min="13319" max="13319" width="10.28515625" style="593" customWidth="1"/>
    <col min="13320" max="13320" width="10.42578125" style="593" customWidth="1"/>
    <col min="13321" max="13321" width="22.140625" style="593" customWidth="1"/>
    <col min="13322" max="13324" width="0" style="593" hidden="1" customWidth="1"/>
    <col min="13325" max="13335" width="9.140625" style="593" customWidth="1"/>
    <col min="13336" max="13568" width="9.140625" style="593"/>
    <col min="13569" max="13569" width="8.85546875" style="593" customWidth="1"/>
    <col min="13570" max="13570" width="60.28515625" style="593" customWidth="1"/>
    <col min="13571" max="13573" width="0" style="593" hidden="1" customWidth="1"/>
    <col min="13574" max="13574" width="11.5703125" style="593" customWidth="1"/>
    <col min="13575" max="13575" width="10.28515625" style="593" customWidth="1"/>
    <col min="13576" max="13576" width="10.42578125" style="593" customWidth="1"/>
    <col min="13577" max="13577" width="22.140625" style="593" customWidth="1"/>
    <col min="13578" max="13580" width="0" style="593" hidden="1" customWidth="1"/>
    <col min="13581" max="13591" width="9.140625" style="593" customWidth="1"/>
    <col min="13592" max="13824" width="9.140625" style="593"/>
    <col min="13825" max="13825" width="8.85546875" style="593" customWidth="1"/>
    <col min="13826" max="13826" width="60.28515625" style="593" customWidth="1"/>
    <col min="13827" max="13829" width="0" style="593" hidden="1" customWidth="1"/>
    <col min="13830" max="13830" width="11.5703125" style="593" customWidth="1"/>
    <col min="13831" max="13831" width="10.28515625" style="593" customWidth="1"/>
    <col min="13832" max="13832" width="10.42578125" style="593" customWidth="1"/>
    <col min="13833" max="13833" width="22.140625" style="593" customWidth="1"/>
    <col min="13834" max="13836" width="0" style="593" hidden="1" customWidth="1"/>
    <col min="13837" max="13847" width="9.140625" style="593" customWidth="1"/>
    <col min="13848" max="14080" width="9.140625" style="593"/>
    <col min="14081" max="14081" width="8.85546875" style="593" customWidth="1"/>
    <col min="14082" max="14082" width="60.28515625" style="593" customWidth="1"/>
    <col min="14083" max="14085" width="0" style="593" hidden="1" customWidth="1"/>
    <col min="14086" max="14086" width="11.5703125" style="593" customWidth="1"/>
    <col min="14087" max="14087" width="10.28515625" style="593" customWidth="1"/>
    <col min="14088" max="14088" width="10.42578125" style="593" customWidth="1"/>
    <col min="14089" max="14089" width="22.140625" style="593" customWidth="1"/>
    <col min="14090" max="14092" width="0" style="593" hidden="1" customWidth="1"/>
    <col min="14093" max="14103" width="9.140625" style="593" customWidth="1"/>
    <col min="14104" max="14336" width="9.140625" style="593"/>
    <col min="14337" max="14337" width="8.85546875" style="593" customWidth="1"/>
    <col min="14338" max="14338" width="60.28515625" style="593" customWidth="1"/>
    <col min="14339" max="14341" width="0" style="593" hidden="1" customWidth="1"/>
    <col min="14342" max="14342" width="11.5703125" style="593" customWidth="1"/>
    <col min="14343" max="14343" width="10.28515625" style="593" customWidth="1"/>
    <col min="14344" max="14344" width="10.42578125" style="593" customWidth="1"/>
    <col min="14345" max="14345" width="22.140625" style="593" customWidth="1"/>
    <col min="14346" max="14348" width="0" style="593" hidden="1" customWidth="1"/>
    <col min="14349" max="14359" width="9.140625" style="593" customWidth="1"/>
    <col min="14360" max="14592" width="9.140625" style="593"/>
    <col min="14593" max="14593" width="8.85546875" style="593" customWidth="1"/>
    <col min="14594" max="14594" width="60.28515625" style="593" customWidth="1"/>
    <col min="14595" max="14597" width="0" style="593" hidden="1" customWidth="1"/>
    <col min="14598" max="14598" width="11.5703125" style="593" customWidth="1"/>
    <col min="14599" max="14599" width="10.28515625" style="593" customWidth="1"/>
    <col min="14600" max="14600" width="10.42578125" style="593" customWidth="1"/>
    <col min="14601" max="14601" width="22.140625" style="593" customWidth="1"/>
    <col min="14602" max="14604" width="0" style="593" hidden="1" customWidth="1"/>
    <col min="14605" max="14615" width="9.140625" style="593" customWidth="1"/>
    <col min="14616" max="14848" width="9.140625" style="593"/>
    <col min="14849" max="14849" width="8.85546875" style="593" customWidth="1"/>
    <col min="14850" max="14850" width="60.28515625" style="593" customWidth="1"/>
    <col min="14851" max="14853" width="0" style="593" hidden="1" customWidth="1"/>
    <col min="14854" max="14854" width="11.5703125" style="593" customWidth="1"/>
    <col min="14855" max="14855" width="10.28515625" style="593" customWidth="1"/>
    <col min="14856" max="14856" width="10.42578125" style="593" customWidth="1"/>
    <col min="14857" max="14857" width="22.140625" style="593" customWidth="1"/>
    <col min="14858" max="14860" width="0" style="593" hidden="1" customWidth="1"/>
    <col min="14861" max="14871" width="9.140625" style="593" customWidth="1"/>
    <col min="14872" max="15104" width="9.140625" style="593"/>
    <col min="15105" max="15105" width="8.85546875" style="593" customWidth="1"/>
    <col min="15106" max="15106" width="60.28515625" style="593" customWidth="1"/>
    <col min="15107" max="15109" width="0" style="593" hidden="1" customWidth="1"/>
    <col min="15110" max="15110" width="11.5703125" style="593" customWidth="1"/>
    <col min="15111" max="15111" width="10.28515625" style="593" customWidth="1"/>
    <col min="15112" max="15112" width="10.42578125" style="593" customWidth="1"/>
    <col min="15113" max="15113" width="22.140625" style="593" customWidth="1"/>
    <col min="15114" max="15116" width="0" style="593" hidden="1" customWidth="1"/>
    <col min="15117" max="15127" width="9.140625" style="593" customWidth="1"/>
    <col min="15128" max="15360" width="9.140625" style="593"/>
    <col min="15361" max="15361" width="8.85546875" style="593" customWidth="1"/>
    <col min="15362" max="15362" width="60.28515625" style="593" customWidth="1"/>
    <col min="15363" max="15365" width="0" style="593" hidden="1" customWidth="1"/>
    <col min="15366" max="15366" width="11.5703125" style="593" customWidth="1"/>
    <col min="15367" max="15367" width="10.28515625" style="593" customWidth="1"/>
    <col min="15368" max="15368" width="10.42578125" style="593" customWidth="1"/>
    <col min="15369" max="15369" width="22.140625" style="593" customWidth="1"/>
    <col min="15370" max="15372" width="0" style="593" hidden="1" customWidth="1"/>
    <col min="15373" max="15383" width="9.140625" style="593" customWidth="1"/>
    <col min="15384" max="15616" width="9.140625" style="593"/>
    <col min="15617" max="15617" width="8.85546875" style="593" customWidth="1"/>
    <col min="15618" max="15618" width="60.28515625" style="593" customWidth="1"/>
    <col min="15619" max="15621" width="0" style="593" hidden="1" customWidth="1"/>
    <col min="15622" max="15622" width="11.5703125" style="593" customWidth="1"/>
    <col min="15623" max="15623" width="10.28515625" style="593" customWidth="1"/>
    <col min="15624" max="15624" width="10.42578125" style="593" customWidth="1"/>
    <col min="15625" max="15625" width="22.140625" style="593" customWidth="1"/>
    <col min="15626" max="15628" width="0" style="593" hidden="1" customWidth="1"/>
    <col min="15629" max="15639" width="9.140625" style="593" customWidth="1"/>
    <col min="15640" max="15872" width="9.140625" style="593"/>
    <col min="15873" max="15873" width="8.85546875" style="593" customWidth="1"/>
    <col min="15874" max="15874" width="60.28515625" style="593" customWidth="1"/>
    <col min="15875" max="15877" width="0" style="593" hidden="1" customWidth="1"/>
    <col min="15878" max="15878" width="11.5703125" style="593" customWidth="1"/>
    <col min="15879" max="15879" width="10.28515625" style="593" customWidth="1"/>
    <col min="15880" max="15880" width="10.42578125" style="593" customWidth="1"/>
    <col min="15881" max="15881" width="22.140625" style="593" customWidth="1"/>
    <col min="15882" max="15884" width="0" style="593" hidden="1" customWidth="1"/>
    <col min="15885" max="15895" width="9.140625" style="593" customWidth="1"/>
    <col min="15896" max="16128" width="9.140625" style="593"/>
    <col min="16129" max="16129" width="8.85546875" style="593" customWidth="1"/>
    <col min="16130" max="16130" width="60.28515625" style="593" customWidth="1"/>
    <col min="16131" max="16133" width="0" style="593" hidden="1" customWidth="1"/>
    <col min="16134" max="16134" width="11.5703125" style="593" customWidth="1"/>
    <col min="16135" max="16135" width="10.28515625" style="593" customWidth="1"/>
    <col min="16136" max="16136" width="10.42578125" style="593" customWidth="1"/>
    <col min="16137" max="16137" width="22.140625" style="593" customWidth="1"/>
    <col min="16138" max="16140" width="0" style="593" hidden="1" customWidth="1"/>
    <col min="16141" max="16151" width="9.140625" style="593" customWidth="1"/>
    <col min="16152" max="16384" width="9.140625" style="593"/>
  </cols>
  <sheetData>
    <row r="1" spans="9:9" ht="15.75" hidden="1" x14ac:dyDescent="0.25">
      <c r="I1" s="617" t="s">
        <v>826</v>
      </c>
    </row>
    <row r="2" spans="9:9" ht="15.75" hidden="1" x14ac:dyDescent="0.25">
      <c r="I2" s="617" t="s">
        <v>808</v>
      </c>
    </row>
    <row r="3" spans="9:9" ht="15.75" hidden="1" x14ac:dyDescent="0.25">
      <c r="I3" s="617" t="s">
        <v>450</v>
      </c>
    </row>
    <row r="4" spans="9:9" ht="15.75" hidden="1" x14ac:dyDescent="0.25">
      <c r="I4" s="617" t="s">
        <v>827</v>
      </c>
    </row>
    <row r="5" spans="9:9" ht="15.75" hidden="1" x14ac:dyDescent="0.25">
      <c r="I5" s="254" t="s">
        <v>828</v>
      </c>
    </row>
    <row r="6" spans="9:9" hidden="1" x14ac:dyDescent="0.2"/>
    <row r="7" spans="9:9" ht="15.75" hidden="1" x14ac:dyDescent="0.25">
      <c r="I7" s="445" t="s">
        <v>829</v>
      </c>
    </row>
    <row r="8" spans="9:9" ht="15.75" hidden="1" x14ac:dyDescent="0.25">
      <c r="I8" s="445" t="s">
        <v>451</v>
      </c>
    </row>
    <row r="9" spans="9:9" ht="15.75" hidden="1" x14ac:dyDescent="0.25">
      <c r="I9" s="445" t="s">
        <v>628</v>
      </c>
    </row>
    <row r="10" spans="9:9" ht="15.75" hidden="1" x14ac:dyDescent="0.25">
      <c r="I10" s="445" t="s">
        <v>449</v>
      </c>
    </row>
    <row r="11" spans="9:9" ht="15.75" hidden="1" x14ac:dyDescent="0.2">
      <c r="I11" s="558" t="s">
        <v>830</v>
      </c>
    </row>
    <row r="12" spans="9:9" hidden="1" x14ac:dyDescent="0.2">
      <c r="I12" s="618"/>
    </row>
    <row r="13" spans="9:9" ht="15.75" hidden="1" x14ac:dyDescent="0.2">
      <c r="I13" s="558" t="s">
        <v>447</v>
      </c>
    </row>
    <row r="14" spans="9:9" hidden="1" x14ac:dyDescent="0.2">
      <c r="I14" s="571"/>
    </row>
    <row r="15" spans="9:9" ht="15.75" hidden="1" x14ac:dyDescent="0.2">
      <c r="I15" s="558" t="s">
        <v>446</v>
      </c>
    </row>
    <row r="16" spans="9:9" ht="15.75" hidden="1" x14ac:dyDescent="0.2">
      <c r="I16" s="558"/>
    </row>
    <row r="17" spans="2:17" ht="15.75" x14ac:dyDescent="0.25">
      <c r="D17" s="1392" t="s">
        <v>802</v>
      </c>
      <c r="E17" s="1392"/>
      <c r="F17" s="1392"/>
      <c r="G17" s="1392"/>
      <c r="H17" s="1392"/>
      <c r="I17" s="1392"/>
    </row>
    <row r="18" spans="2:17" ht="15.75" x14ac:dyDescent="0.25">
      <c r="D18" s="1392" t="s">
        <v>451</v>
      </c>
      <c r="E18" s="1392"/>
      <c r="F18" s="1392"/>
      <c r="G18" s="1392"/>
      <c r="H18" s="1392"/>
      <c r="I18" s="1392"/>
    </row>
    <row r="19" spans="2:17" ht="15.75" x14ac:dyDescent="0.25">
      <c r="B19" s="1392" t="s">
        <v>450</v>
      </c>
      <c r="C19" s="1392"/>
      <c r="D19" s="1392"/>
      <c r="E19" s="1392"/>
      <c r="F19" s="1392"/>
      <c r="G19" s="1392"/>
      <c r="H19" s="1392"/>
      <c r="I19" s="1392"/>
    </row>
    <row r="20" spans="2:17" ht="15.75" x14ac:dyDescent="0.25">
      <c r="D20" s="1392" t="s">
        <v>449</v>
      </c>
      <c r="E20" s="1392"/>
      <c r="F20" s="1392"/>
      <c r="G20" s="1392"/>
      <c r="H20" s="1392"/>
      <c r="I20" s="1392"/>
    </row>
    <row r="21" spans="2:17" ht="15.75" x14ac:dyDescent="0.2">
      <c r="D21" s="1393" t="s">
        <v>881</v>
      </c>
      <c r="E21" s="1393"/>
      <c r="F21" s="1393"/>
      <c r="G21" s="1393"/>
      <c r="H21" s="1393"/>
      <c r="I21" s="1393"/>
    </row>
    <row r="23" spans="2:17" ht="15.75" x14ac:dyDescent="0.25">
      <c r="E23" s="254"/>
      <c r="F23" s="254"/>
      <c r="G23" s="254"/>
      <c r="H23" s="254"/>
      <c r="I23" s="1018" t="s">
        <v>447</v>
      </c>
    </row>
    <row r="24" spans="2:17" ht="15.75" x14ac:dyDescent="0.25">
      <c r="E24" s="254"/>
      <c r="F24" s="254"/>
      <c r="G24" s="254"/>
      <c r="H24" s="254"/>
      <c r="I24" s="384"/>
    </row>
    <row r="25" spans="2:17" ht="15.75" x14ac:dyDescent="0.25">
      <c r="E25" s="254"/>
      <c r="F25" s="254"/>
      <c r="G25" s="254"/>
      <c r="H25" s="254"/>
      <c r="I25" s="1018" t="s">
        <v>446</v>
      </c>
    </row>
    <row r="26" spans="2:17" ht="33" customHeight="1" x14ac:dyDescent="0.25">
      <c r="D26" s="1392" t="s">
        <v>843</v>
      </c>
      <c r="E26" s="1392"/>
      <c r="F26" s="1392"/>
      <c r="G26" s="1392"/>
      <c r="H26" s="1392"/>
      <c r="I26" s="1392"/>
      <c r="L26" s="445" t="s">
        <v>831</v>
      </c>
      <c r="M26" s="446"/>
      <c r="N26" s="620"/>
      <c r="O26" s="620"/>
      <c r="P26" s="620"/>
      <c r="Q26" s="620"/>
    </row>
    <row r="27" spans="2:17" ht="15.75" x14ac:dyDescent="0.25">
      <c r="D27" s="1392" t="s">
        <v>451</v>
      </c>
      <c r="E27" s="1392"/>
      <c r="F27" s="1392"/>
      <c r="G27" s="1392"/>
      <c r="H27" s="1392"/>
      <c r="I27" s="1392"/>
      <c r="L27" s="445" t="s">
        <v>451</v>
      </c>
      <c r="M27" s="447"/>
      <c r="O27" s="620"/>
      <c r="P27" s="620"/>
      <c r="Q27" s="620"/>
    </row>
    <row r="28" spans="2:17" ht="15.75" x14ac:dyDescent="0.25">
      <c r="B28" s="1392" t="s">
        <v>450</v>
      </c>
      <c r="C28" s="1392"/>
      <c r="D28" s="1392"/>
      <c r="E28" s="1392"/>
      <c r="F28" s="1392"/>
      <c r="G28" s="1392"/>
      <c r="H28" s="1392"/>
      <c r="I28" s="1392"/>
      <c r="L28" s="445" t="s">
        <v>450</v>
      </c>
      <c r="M28" s="446"/>
      <c r="N28" s="620"/>
      <c r="O28" s="620"/>
      <c r="P28" s="620"/>
      <c r="Q28" s="620"/>
    </row>
    <row r="29" spans="2:17" ht="15.75" x14ac:dyDescent="0.25">
      <c r="D29" s="1392" t="s">
        <v>449</v>
      </c>
      <c r="E29" s="1392"/>
      <c r="F29" s="1392"/>
      <c r="G29" s="1392"/>
      <c r="H29" s="1392"/>
      <c r="I29" s="1392"/>
      <c r="L29" s="445" t="s">
        <v>449</v>
      </c>
      <c r="M29" s="446"/>
      <c r="N29" s="620"/>
      <c r="O29" s="620"/>
      <c r="P29" s="620"/>
      <c r="Q29" s="620"/>
    </row>
    <row r="30" spans="2:17" ht="15.75" x14ac:dyDescent="0.2">
      <c r="D30" s="1393" t="s">
        <v>873</v>
      </c>
      <c r="E30" s="1393"/>
      <c r="F30" s="1393"/>
      <c r="G30" s="1393"/>
      <c r="H30" s="1393"/>
      <c r="I30" s="1393"/>
      <c r="L30" s="622" t="s">
        <v>832</v>
      </c>
      <c r="M30" s="444"/>
      <c r="N30" s="623"/>
      <c r="P30" s="624"/>
      <c r="Q30" s="624"/>
    </row>
    <row r="31" spans="2:17" ht="15.75" x14ac:dyDescent="0.25">
      <c r="L31" s="625"/>
      <c r="M31" s="444"/>
      <c r="N31" s="251"/>
      <c r="O31" s="251"/>
      <c r="P31" s="251"/>
      <c r="Q31" s="251"/>
    </row>
    <row r="32" spans="2:17" ht="15.75" x14ac:dyDescent="0.25">
      <c r="E32" s="254"/>
      <c r="F32" s="254"/>
      <c r="G32" s="254"/>
      <c r="H32" s="254"/>
      <c r="I32" s="383" t="s">
        <v>447</v>
      </c>
      <c r="L32" s="625"/>
      <c r="M32" s="444"/>
      <c r="N32" s="251"/>
      <c r="O32" s="251"/>
      <c r="P32" s="251"/>
      <c r="Q32" s="251"/>
    </row>
    <row r="33" spans="1:23" ht="15.75" x14ac:dyDescent="0.25">
      <c r="E33" s="254"/>
      <c r="F33" s="254"/>
      <c r="G33" s="254"/>
      <c r="H33" s="254"/>
      <c r="I33" s="384"/>
      <c r="L33" s="625"/>
      <c r="M33" s="444"/>
      <c r="O33" s="251"/>
      <c r="P33" s="251"/>
    </row>
    <row r="34" spans="1:23" ht="15.75" x14ac:dyDescent="0.25">
      <c r="E34" s="254"/>
      <c r="F34" s="254"/>
      <c r="G34" s="254"/>
      <c r="H34" s="254"/>
      <c r="I34" s="383" t="s">
        <v>446</v>
      </c>
      <c r="L34" s="625"/>
      <c r="M34" s="444"/>
      <c r="N34" s="251"/>
      <c r="O34" s="251"/>
      <c r="P34" s="251"/>
      <c r="Q34" s="251"/>
    </row>
    <row r="35" spans="1:23" ht="15.75" x14ac:dyDescent="0.25">
      <c r="B35" s="626"/>
      <c r="C35" s="627"/>
      <c r="D35" s="628"/>
      <c r="E35" s="628"/>
      <c r="F35" s="247"/>
      <c r="G35" s="247"/>
      <c r="H35" s="247"/>
      <c r="I35" s="382">
        <v>69983.100000000006</v>
      </c>
      <c r="J35" s="629" t="s">
        <v>445</v>
      </c>
      <c r="K35" s="630">
        <v>72195.899999999994</v>
      </c>
      <c r="L35" s="631">
        <v>73707.5</v>
      </c>
      <c r="M35" s="444"/>
      <c r="N35" s="251"/>
      <c r="O35" s="251"/>
      <c r="P35" s="251"/>
    </row>
    <row r="36" spans="1:23" x14ac:dyDescent="0.2">
      <c r="B36" s="626"/>
      <c r="C36" s="627"/>
      <c r="D36" s="628"/>
      <c r="E36" s="628"/>
      <c r="F36" s="247"/>
      <c r="G36" s="248" t="s">
        <v>443</v>
      </c>
      <c r="H36" s="247"/>
      <c r="I36" s="380">
        <f>I35-I44</f>
        <v>0</v>
      </c>
      <c r="J36" s="629" t="s">
        <v>444</v>
      </c>
      <c r="K36" s="630">
        <v>1804.9</v>
      </c>
      <c r="L36" s="632">
        <v>3685.4</v>
      </c>
    </row>
    <row r="37" spans="1:23" ht="15.75" x14ac:dyDescent="0.2">
      <c r="B37" s="1394"/>
      <c r="C37" s="1394"/>
      <c r="D37" s="1394"/>
      <c r="E37" s="1394"/>
      <c r="F37" s="1394"/>
      <c r="G37" s="1394"/>
      <c r="H37" s="1394"/>
      <c r="I37" s="1394"/>
      <c r="J37" s="633" t="s">
        <v>443</v>
      </c>
      <c r="K37" s="634">
        <f>K35-K36-K44</f>
        <v>-1.8000000272877514E-4</v>
      </c>
      <c r="L37" s="635">
        <f>L35-L36-L44</f>
        <v>4.1740000597201288E-4</v>
      </c>
    </row>
    <row r="38" spans="1:23" ht="15.6" customHeight="1" x14ac:dyDescent="0.25">
      <c r="A38" s="636"/>
      <c r="B38" s="637"/>
      <c r="C38" s="637"/>
      <c r="D38" s="637"/>
      <c r="E38" s="637"/>
      <c r="F38" s="637"/>
      <c r="G38" s="638"/>
      <c r="H38" s="637"/>
      <c r="I38" s="637"/>
      <c r="J38" s="637"/>
      <c r="K38" s="637"/>
      <c r="L38" s="637"/>
    </row>
    <row r="39" spans="1:23" ht="17.45" customHeight="1" x14ac:dyDescent="0.25">
      <c r="A39" s="1398" t="s">
        <v>833</v>
      </c>
      <c r="B39" s="1398"/>
      <c r="C39" s="1398"/>
      <c r="D39" s="1398"/>
      <c r="E39" s="1398"/>
      <c r="F39" s="1398"/>
      <c r="G39" s="1398"/>
      <c r="H39" s="1398"/>
      <c r="I39" s="1398"/>
      <c r="J39" s="639"/>
      <c r="K39" s="593"/>
      <c r="L39" s="593"/>
    </row>
    <row r="40" spans="1:23" ht="15" customHeight="1" x14ac:dyDescent="0.25">
      <c r="A40" s="1398" t="s">
        <v>834</v>
      </c>
      <c r="B40" s="1398"/>
      <c r="C40" s="1398"/>
      <c r="D40" s="1398"/>
      <c r="E40" s="1398"/>
      <c r="F40" s="1398"/>
      <c r="G40" s="1398"/>
      <c r="H40" s="1398"/>
      <c r="I40" s="1398"/>
      <c r="J40" s="639"/>
      <c r="K40" s="593"/>
      <c r="L40" s="593"/>
    </row>
    <row r="41" spans="1:23" ht="16.149999999999999" customHeight="1" x14ac:dyDescent="0.25">
      <c r="A41" s="1398" t="s">
        <v>835</v>
      </c>
      <c r="B41" s="1398"/>
      <c r="C41" s="1398"/>
      <c r="D41" s="1398"/>
      <c r="E41" s="1398"/>
      <c r="F41" s="1398"/>
      <c r="G41" s="1398"/>
      <c r="H41" s="1398"/>
      <c r="I41" s="1398"/>
      <c r="J41" s="639"/>
      <c r="K41" s="593"/>
      <c r="L41" s="593"/>
    </row>
    <row r="42" spans="1:23" ht="15.75" x14ac:dyDescent="0.25">
      <c r="B42" s="640"/>
      <c r="C42" s="641"/>
      <c r="D42" s="642"/>
      <c r="E42" s="642"/>
      <c r="F42" s="234"/>
      <c r="G42" s="234"/>
      <c r="H42" s="234"/>
      <c r="I42" s="374" t="s">
        <v>438</v>
      </c>
      <c r="J42" s="643"/>
      <c r="K42" s="643"/>
      <c r="L42" s="643"/>
    </row>
    <row r="43" spans="1:23" ht="63.75" hidden="1" x14ac:dyDescent="0.2">
      <c r="B43" s="644" t="s">
        <v>323</v>
      </c>
      <c r="C43" s="645" t="s">
        <v>437</v>
      </c>
      <c r="D43" s="645" t="s">
        <v>436</v>
      </c>
      <c r="E43" s="645" t="s">
        <v>435</v>
      </c>
      <c r="F43" s="94" t="s">
        <v>322</v>
      </c>
      <c r="G43" s="94" t="s">
        <v>321</v>
      </c>
      <c r="H43" s="94" t="s">
        <v>434</v>
      </c>
      <c r="I43" s="646" t="s">
        <v>320</v>
      </c>
      <c r="J43" s="647"/>
      <c r="K43" s="648" t="s">
        <v>319</v>
      </c>
      <c r="L43" s="648" t="s">
        <v>318</v>
      </c>
    </row>
    <row r="44" spans="1:23" s="654" customFormat="1" ht="15.75" hidden="1" x14ac:dyDescent="0.2">
      <c r="B44" s="649" t="s">
        <v>433</v>
      </c>
      <c r="C44" s="650" t="s">
        <v>71</v>
      </c>
      <c r="D44" s="650" t="s">
        <v>71</v>
      </c>
      <c r="E44" s="650" t="s">
        <v>71</v>
      </c>
      <c r="F44" s="228" t="s">
        <v>71</v>
      </c>
      <c r="G44" s="228" t="s">
        <v>71</v>
      </c>
      <c r="H44" s="228" t="s">
        <v>71</v>
      </c>
      <c r="I44" s="651">
        <f>I45+I88+I93+I107+I129+I168+I176+I190+I197</f>
        <v>69983.100000000006</v>
      </c>
      <c r="J44" s="652"/>
      <c r="K44" s="653">
        <f>K45+K88+K93+K107+K129+K168+K176+K190+K197</f>
        <v>70391.000180000003</v>
      </c>
      <c r="L44" s="653">
        <f>L45+L88+L93+L107+L129+L168+L176+L190+L197</f>
        <v>70022.0995826</v>
      </c>
      <c r="N44" s="655"/>
      <c r="O44" s="655"/>
      <c r="P44" s="655"/>
      <c r="Q44" s="655"/>
      <c r="R44" s="655"/>
      <c r="S44" s="655"/>
      <c r="T44" s="655"/>
      <c r="U44" s="655"/>
      <c r="V44" s="655"/>
      <c r="W44" s="655"/>
    </row>
    <row r="45" spans="1:23" s="654" customFormat="1" ht="14.25" hidden="1" x14ac:dyDescent="0.2">
      <c r="B45" s="656" t="s">
        <v>432</v>
      </c>
      <c r="C45" s="579" t="s">
        <v>431</v>
      </c>
      <c r="D45" s="657" t="s">
        <v>69</v>
      </c>
      <c r="E45" s="657"/>
      <c r="F45" s="225"/>
      <c r="G45" s="225"/>
      <c r="H45" s="225"/>
      <c r="I45" s="658">
        <f>I49+I54+I72+I79+I84</f>
        <v>16206.808000000001</v>
      </c>
      <c r="J45" s="659"/>
      <c r="K45" s="660">
        <f>K49+K54+K72+K79+K84</f>
        <v>16980.082180000001</v>
      </c>
      <c r="L45" s="660">
        <f>L49+L54+L72+L79+L84</f>
        <v>17936.364582600003</v>
      </c>
      <c r="N45" s="655"/>
      <c r="O45" s="655"/>
      <c r="P45" s="655"/>
      <c r="Q45" s="655"/>
      <c r="R45" s="655"/>
      <c r="S45" s="655"/>
      <c r="T45" s="655"/>
      <c r="U45" s="655"/>
      <c r="V45" s="655"/>
      <c r="W45" s="655"/>
    </row>
    <row r="46" spans="1:23" s="654" customFormat="1" ht="25.5" hidden="1" x14ac:dyDescent="0.2">
      <c r="B46" s="661" t="s">
        <v>430</v>
      </c>
      <c r="C46" s="662"/>
      <c r="D46" s="89" t="s">
        <v>69</v>
      </c>
      <c r="E46" s="89" t="s">
        <v>428</v>
      </c>
      <c r="F46" s="113"/>
      <c r="G46" s="118"/>
      <c r="H46" s="89" t="s">
        <v>428</v>
      </c>
      <c r="I46" s="663"/>
      <c r="J46" s="664"/>
      <c r="K46" s="664"/>
      <c r="L46" s="664"/>
      <c r="N46" s="655"/>
      <c r="O46" s="655"/>
      <c r="P46" s="655"/>
      <c r="Q46" s="655"/>
      <c r="R46" s="655"/>
      <c r="S46" s="655"/>
      <c r="T46" s="655"/>
      <c r="U46" s="655"/>
      <c r="V46" s="655"/>
      <c r="W46" s="655"/>
    </row>
    <row r="47" spans="1:23" s="654" customFormat="1" ht="38.25" hidden="1" x14ac:dyDescent="0.2">
      <c r="B47" s="661" t="s">
        <v>126</v>
      </c>
      <c r="C47" s="662"/>
      <c r="D47" s="665" t="s">
        <v>69</v>
      </c>
      <c r="E47" s="665" t="s">
        <v>428</v>
      </c>
      <c r="F47" s="113">
        <v>9100000</v>
      </c>
      <c r="G47" s="118"/>
      <c r="H47" s="89" t="s">
        <v>428</v>
      </c>
      <c r="I47" s="663"/>
      <c r="J47" s="664"/>
      <c r="K47" s="664"/>
      <c r="L47" s="664"/>
      <c r="N47" s="655"/>
      <c r="O47" s="655"/>
      <c r="P47" s="655"/>
      <c r="Q47" s="655"/>
      <c r="R47" s="655"/>
      <c r="S47" s="655"/>
      <c r="T47" s="655"/>
      <c r="U47" s="655"/>
      <c r="V47" s="655"/>
      <c r="W47" s="655"/>
    </row>
    <row r="48" spans="1:23" s="654" customFormat="1" ht="25.5" hidden="1" customHeight="1" x14ac:dyDescent="0.2">
      <c r="B48" s="666" t="s">
        <v>429</v>
      </c>
      <c r="C48" s="662"/>
      <c r="D48" s="667" t="s">
        <v>69</v>
      </c>
      <c r="E48" s="667" t="s">
        <v>428</v>
      </c>
      <c r="F48" s="112">
        <v>9100003</v>
      </c>
      <c r="G48" s="118"/>
      <c r="H48" s="33" t="s">
        <v>428</v>
      </c>
      <c r="I48" s="663"/>
      <c r="J48" s="664"/>
      <c r="K48" s="664"/>
      <c r="L48" s="664"/>
      <c r="N48" s="655"/>
      <c r="O48" s="655"/>
      <c r="P48" s="655"/>
      <c r="Q48" s="655"/>
      <c r="R48" s="655"/>
      <c r="S48" s="655"/>
      <c r="T48" s="655"/>
      <c r="U48" s="655"/>
      <c r="V48" s="655"/>
      <c r="W48" s="655"/>
    </row>
    <row r="49" spans="2:23" s="654" customFormat="1" ht="38.25" hidden="1" x14ac:dyDescent="0.2">
      <c r="B49" s="661" t="s">
        <v>114</v>
      </c>
      <c r="C49" s="662"/>
      <c r="D49" s="89" t="s">
        <v>69</v>
      </c>
      <c r="E49" s="89" t="s">
        <v>112</v>
      </c>
      <c r="F49" s="112"/>
      <c r="G49" s="118"/>
      <c r="H49" s="89" t="s">
        <v>112</v>
      </c>
      <c r="I49" s="668">
        <f>I50</f>
        <v>2155.7860000000001</v>
      </c>
      <c r="J49" s="664"/>
      <c r="K49" s="669">
        <f>K50</f>
        <v>2285.1331600000003</v>
      </c>
      <c r="L49" s="669">
        <f>L50</f>
        <v>2445.0924812000003</v>
      </c>
      <c r="N49" s="655"/>
      <c r="O49" s="655"/>
      <c r="P49" s="655"/>
      <c r="Q49" s="655"/>
      <c r="R49" s="655"/>
      <c r="S49" s="655"/>
      <c r="T49" s="655"/>
      <c r="U49" s="655"/>
      <c r="V49" s="655"/>
      <c r="W49" s="655"/>
    </row>
    <row r="50" spans="2:23" s="654" customFormat="1" ht="38.25" hidden="1" x14ac:dyDescent="0.2">
      <c r="B50" s="215" t="s">
        <v>126</v>
      </c>
      <c r="C50" s="662"/>
      <c r="D50" s="665" t="s">
        <v>69</v>
      </c>
      <c r="E50" s="89" t="s">
        <v>112</v>
      </c>
      <c r="F50" s="113">
        <v>9100000</v>
      </c>
      <c r="G50" s="118"/>
      <c r="H50" s="89" t="s">
        <v>112</v>
      </c>
      <c r="I50" s="668">
        <f>I51</f>
        <v>2155.7860000000001</v>
      </c>
      <c r="J50" s="669"/>
      <c r="K50" s="669">
        <f>K51</f>
        <v>2285.1331600000003</v>
      </c>
      <c r="L50" s="669">
        <f>L51</f>
        <v>2445.0924812000003</v>
      </c>
      <c r="N50" s="655"/>
      <c r="O50" s="655"/>
      <c r="P50" s="655"/>
      <c r="Q50" s="655"/>
      <c r="R50" s="655"/>
      <c r="S50" s="655"/>
      <c r="T50" s="655"/>
      <c r="U50" s="655"/>
      <c r="V50" s="655"/>
      <c r="W50" s="655"/>
    </row>
    <row r="51" spans="2:23" s="654" customFormat="1" ht="22.15" hidden="1" customHeight="1" x14ac:dyDescent="0.2">
      <c r="B51" s="170" t="s">
        <v>153</v>
      </c>
      <c r="C51" s="662"/>
      <c r="D51" s="667" t="s">
        <v>69</v>
      </c>
      <c r="E51" s="33" t="s">
        <v>112</v>
      </c>
      <c r="F51" s="113">
        <v>9100004</v>
      </c>
      <c r="G51" s="118"/>
      <c r="H51" s="33" t="s">
        <v>112</v>
      </c>
      <c r="I51" s="668">
        <f>I52+I53</f>
        <v>2155.7860000000001</v>
      </c>
      <c r="J51" s="664"/>
      <c r="K51" s="669">
        <f>K52+K53</f>
        <v>2285.1331600000003</v>
      </c>
      <c r="L51" s="669">
        <f>L52+L53</f>
        <v>2445.0924812000003</v>
      </c>
      <c r="N51" s="655"/>
      <c r="O51" s="655"/>
      <c r="P51" s="655"/>
      <c r="Q51" s="655"/>
      <c r="R51" s="655"/>
      <c r="S51" s="655"/>
      <c r="T51" s="655"/>
      <c r="U51" s="655"/>
      <c r="V51" s="655"/>
      <c r="W51" s="655"/>
    </row>
    <row r="52" spans="2:23" s="654" customFormat="1" ht="16.149999999999999" hidden="1" customHeight="1" x14ac:dyDescent="0.2">
      <c r="B52" s="670" t="s">
        <v>411</v>
      </c>
      <c r="C52" s="662"/>
      <c r="D52" s="667" t="s">
        <v>69</v>
      </c>
      <c r="E52" s="33" t="s">
        <v>112</v>
      </c>
      <c r="F52" s="112">
        <v>9100004</v>
      </c>
      <c r="G52" s="119">
        <v>120</v>
      </c>
      <c r="H52" s="33" t="s">
        <v>112</v>
      </c>
      <c r="I52" s="671">
        <v>1300.211</v>
      </c>
      <c r="J52" s="669"/>
      <c r="K52" s="672">
        <f>I52*106%</f>
        <v>1378.2236600000001</v>
      </c>
      <c r="L52" s="672">
        <f>K52*107%</f>
        <v>1474.6993162000001</v>
      </c>
      <c r="N52" s="655"/>
      <c r="O52" s="655"/>
      <c r="P52" s="655"/>
      <c r="Q52" s="655"/>
      <c r="R52" s="655"/>
      <c r="S52" s="655"/>
      <c r="T52" s="655"/>
      <c r="U52" s="655"/>
      <c r="V52" s="655"/>
      <c r="W52" s="655"/>
    </row>
    <row r="53" spans="2:23" s="654" customFormat="1" ht="18.600000000000001" hidden="1" customHeight="1" x14ac:dyDescent="0.2">
      <c r="B53" s="670" t="s">
        <v>16</v>
      </c>
      <c r="C53" s="662"/>
      <c r="D53" s="667" t="s">
        <v>69</v>
      </c>
      <c r="E53" s="33" t="s">
        <v>112</v>
      </c>
      <c r="F53" s="112">
        <v>9100004</v>
      </c>
      <c r="G53" s="119">
        <v>240</v>
      </c>
      <c r="H53" s="33" t="s">
        <v>112</v>
      </c>
      <c r="I53" s="673">
        <v>855.57500000000005</v>
      </c>
      <c r="J53" s="664"/>
      <c r="K53" s="674">
        <f>I53*106%</f>
        <v>906.90950000000009</v>
      </c>
      <c r="L53" s="674">
        <f>K53*107%</f>
        <v>970.39316500000018</v>
      </c>
      <c r="N53" s="655"/>
      <c r="O53" s="655"/>
      <c r="P53" s="655"/>
      <c r="Q53" s="655"/>
      <c r="R53" s="655"/>
      <c r="S53" s="655"/>
      <c r="T53" s="655"/>
      <c r="U53" s="655"/>
      <c r="V53" s="655"/>
      <c r="W53" s="655"/>
    </row>
    <row r="54" spans="2:23" ht="38.25" hidden="1" x14ac:dyDescent="0.2">
      <c r="B54" s="675" t="s">
        <v>105</v>
      </c>
      <c r="C54" s="585" t="s">
        <v>106</v>
      </c>
      <c r="D54" s="676" t="s">
        <v>69</v>
      </c>
      <c r="E54" s="676" t="s">
        <v>103</v>
      </c>
      <c r="F54" s="94" t="s">
        <v>71</v>
      </c>
      <c r="G54" s="94" t="s">
        <v>71</v>
      </c>
      <c r="H54" s="94" t="s">
        <v>103</v>
      </c>
      <c r="I54" s="677">
        <f>I55</f>
        <v>11843.717000000001</v>
      </c>
      <c r="J54" s="678"/>
      <c r="K54" s="679">
        <f>K55</f>
        <v>12487.644020000002</v>
      </c>
      <c r="L54" s="679">
        <f>L55</f>
        <v>13283.967101400003</v>
      </c>
    </row>
    <row r="55" spans="2:23" ht="42.75" hidden="1" customHeight="1" x14ac:dyDescent="0.2">
      <c r="B55" s="675" t="s">
        <v>126</v>
      </c>
      <c r="C55" s="676" t="s">
        <v>106</v>
      </c>
      <c r="D55" s="676" t="s">
        <v>69</v>
      </c>
      <c r="E55" s="676" t="s">
        <v>103</v>
      </c>
      <c r="F55" s="94">
        <v>9100000</v>
      </c>
      <c r="G55" s="94" t="s">
        <v>71</v>
      </c>
      <c r="H55" s="94" t="s">
        <v>103</v>
      </c>
      <c r="I55" s="677">
        <f>I56+I59+I61+I63+I66+I69</f>
        <v>11843.717000000001</v>
      </c>
      <c r="J55" s="678"/>
      <c r="K55" s="679">
        <f>K56+K59+K61+K63+K66+K69</f>
        <v>12487.644020000002</v>
      </c>
      <c r="L55" s="679">
        <f>L56+L59+L61+L63+L66+L69</f>
        <v>13283.967101400003</v>
      </c>
    </row>
    <row r="56" spans="2:23" ht="21" hidden="1" customHeight="1" x14ac:dyDescent="0.2">
      <c r="B56" s="680" t="s">
        <v>153</v>
      </c>
      <c r="C56" s="585" t="s">
        <v>106</v>
      </c>
      <c r="D56" s="585" t="s">
        <v>69</v>
      </c>
      <c r="E56" s="585" t="s">
        <v>103</v>
      </c>
      <c r="F56" s="94">
        <v>9100004</v>
      </c>
      <c r="G56" s="88" t="s">
        <v>71</v>
      </c>
      <c r="H56" s="88" t="s">
        <v>103</v>
      </c>
      <c r="I56" s="681">
        <f>I57+I58</f>
        <v>9577.5059999999994</v>
      </c>
      <c r="J56" s="674"/>
      <c r="K56" s="682">
        <f>K57+K58</f>
        <v>10152.156360000001</v>
      </c>
      <c r="L56" s="682">
        <f>L57+L58</f>
        <v>10862.807305200002</v>
      </c>
    </row>
    <row r="57" spans="2:23" ht="21" hidden="1" customHeight="1" x14ac:dyDescent="0.2">
      <c r="B57" s="670" t="s">
        <v>411</v>
      </c>
      <c r="C57" s="585"/>
      <c r="D57" s="585" t="s">
        <v>69</v>
      </c>
      <c r="E57" s="585" t="s">
        <v>103</v>
      </c>
      <c r="F57" s="88">
        <v>9100004</v>
      </c>
      <c r="G57" s="88">
        <v>120</v>
      </c>
      <c r="H57" s="88" t="s">
        <v>103</v>
      </c>
      <c r="I57" s="683">
        <v>7361.933</v>
      </c>
      <c r="J57" s="672"/>
      <c r="K57" s="672">
        <f>I57*106%</f>
        <v>7803.6489799999999</v>
      </c>
      <c r="L57" s="672">
        <f>K57*107%</f>
        <v>8349.9044086000013</v>
      </c>
    </row>
    <row r="58" spans="2:23" ht="21" hidden="1" customHeight="1" x14ac:dyDescent="0.2">
      <c r="B58" s="670" t="s">
        <v>16</v>
      </c>
      <c r="C58" s="585"/>
      <c r="D58" s="585" t="s">
        <v>69</v>
      </c>
      <c r="E58" s="585" t="s">
        <v>103</v>
      </c>
      <c r="F58" s="88">
        <v>9100004</v>
      </c>
      <c r="G58" s="88">
        <v>240</v>
      </c>
      <c r="H58" s="88" t="s">
        <v>103</v>
      </c>
      <c r="I58" s="683">
        <v>2215.5729999999999</v>
      </c>
      <c r="J58" s="672"/>
      <c r="K58" s="672">
        <f>I58*106%</f>
        <v>2348.50738</v>
      </c>
      <c r="L58" s="672">
        <f>K58*107%</f>
        <v>2512.9028966000001</v>
      </c>
    </row>
    <row r="59" spans="2:23" ht="38.25" hidden="1" x14ac:dyDescent="0.2">
      <c r="B59" s="680" t="s">
        <v>427</v>
      </c>
      <c r="C59" s="585" t="s">
        <v>106</v>
      </c>
      <c r="D59" s="585" t="s">
        <v>69</v>
      </c>
      <c r="E59" s="585" t="s">
        <v>103</v>
      </c>
      <c r="F59" s="34" t="s">
        <v>426</v>
      </c>
      <c r="G59" s="9"/>
      <c r="H59" s="88" t="s">
        <v>103</v>
      </c>
      <c r="I59" s="671">
        <f>I60</f>
        <v>1154.6110000000001</v>
      </c>
      <c r="J59" s="684"/>
      <c r="K59" s="684">
        <f>K60</f>
        <v>1223.8876600000001</v>
      </c>
      <c r="L59" s="684">
        <f>L60</f>
        <v>1309.5597962000002</v>
      </c>
    </row>
    <row r="60" spans="2:23" hidden="1" x14ac:dyDescent="0.2">
      <c r="B60" s="670" t="s">
        <v>411</v>
      </c>
      <c r="C60" s="585"/>
      <c r="D60" s="585" t="s">
        <v>69</v>
      </c>
      <c r="E60" s="585" t="s">
        <v>103</v>
      </c>
      <c r="F60" s="9" t="s">
        <v>426</v>
      </c>
      <c r="G60" s="88">
        <v>120</v>
      </c>
      <c r="H60" s="88" t="s">
        <v>103</v>
      </c>
      <c r="I60" s="671">
        <v>1154.6110000000001</v>
      </c>
      <c r="J60" s="684"/>
      <c r="K60" s="672">
        <f>I60*106%</f>
        <v>1223.8876600000001</v>
      </c>
      <c r="L60" s="672">
        <f>K60*107%</f>
        <v>1309.5597962000002</v>
      </c>
    </row>
    <row r="61" spans="2:23" ht="38.25" hidden="1" x14ac:dyDescent="0.2">
      <c r="B61" s="685" t="s">
        <v>425</v>
      </c>
      <c r="C61" s="585"/>
      <c r="D61" s="585" t="s">
        <v>69</v>
      </c>
      <c r="E61" s="585" t="s">
        <v>103</v>
      </c>
      <c r="F61" s="34" t="s">
        <v>141</v>
      </c>
      <c r="G61" s="9"/>
      <c r="H61" s="88" t="s">
        <v>103</v>
      </c>
      <c r="I61" s="686">
        <f>I62</f>
        <v>171.8</v>
      </c>
      <c r="J61" s="678"/>
      <c r="K61" s="678">
        <f>K62</f>
        <v>171.8</v>
      </c>
      <c r="L61" s="678">
        <f>L62</f>
        <v>171.8</v>
      </c>
    </row>
    <row r="62" spans="2:23" hidden="1" x14ac:dyDescent="0.2">
      <c r="B62" s="670" t="s">
        <v>142</v>
      </c>
      <c r="C62" s="585"/>
      <c r="D62" s="585" t="s">
        <v>69</v>
      </c>
      <c r="E62" s="585" t="s">
        <v>103</v>
      </c>
      <c r="F62" s="9" t="s">
        <v>141</v>
      </c>
      <c r="G62" s="9" t="s">
        <v>140</v>
      </c>
      <c r="H62" s="88" t="s">
        <v>103</v>
      </c>
      <c r="I62" s="687">
        <v>171.8</v>
      </c>
      <c r="J62" s="674"/>
      <c r="K62" s="674">
        <v>171.8</v>
      </c>
      <c r="L62" s="674">
        <v>171.8</v>
      </c>
    </row>
    <row r="63" spans="2:23" ht="45.75" hidden="1" customHeight="1" x14ac:dyDescent="0.2">
      <c r="B63" s="688" t="s">
        <v>424</v>
      </c>
      <c r="C63" s="585"/>
      <c r="D63" s="590" t="s">
        <v>69</v>
      </c>
      <c r="E63" s="590" t="s">
        <v>103</v>
      </c>
      <c r="F63" s="34" t="s">
        <v>136</v>
      </c>
      <c r="G63" s="9"/>
      <c r="H63" s="9" t="s">
        <v>103</v>
      </c>
      <c r="I63" s="686">
        <f>I65</f>
        <v>263</v>
      </c>
      <c r="J63" s="678"/>
      <c r="K63" s="678">
        <f>K65</f>
        <v>263</v>
      </c>
      <c r="L63" s="678">
        <f>L65</f>
        <v>263</v>
      </c>
    </row>
    <row r="64" spans="2:23" ht="46.5" hidden="1" customHeight="1" x14ac:dyDescent="0.2">
      <c r="B64" s="689" t="s">
        <v>138</v>
      </c>
      <c r="C64" s="590"/>
      <c r="D64" s="590" t="s">
        <v>69</v>
      </c>
      <c r="E64" s="590" t="s">
        <v>103</v>
      </c>
      <c r="F64" s="9" t="s">
        <v>137</v>
      </c>
      <c r="G64" s="9"/>
      <c r="H64" s="9" t="s">
        <v>103</v>
      </c>
      <c r="I64" s="673"/>
      <c r="J64" s="690"/>
      <c r="K64" s="690"/>
      <c r="L64" s="690"/>
    </row>
    <row r="65" spans="2:23" ht="15" hidden="1" customHeight="1" x14ac:dyDescent="0.2">
      <c r="B65" s="670" t="s">
        <v>123</v>
      </c>
      <c r="C65" s="590"/>
      <c r="D65" s="590" t="s">
        <v>69</v>
      </c>
      <c r="E65" s="590" t="s">
        <v>103</v>
      </c>
      <c r="F65" s="9" t="s">
        <v>136</v>
      </c>
      <c r="G65" s="9" t="s">
        <v>120</v>
      </c>
      <c r="H65" s="9" t="s">
        <v>103</v>
      </c>
      <c r="I65" s="673">
        <v>263</v>
      </c>
      <c r="J65" s="690"/>
      <c r="K65" s="690">
        <v>263</v>
      </c>
      <c r="L65" s="690">
        <v>263</v>
      </c>
    </row>
    <row r="66" spans="2:23" ht="67.5" hidden="1" customHeight="1" x14ac:dyDescent="0.2">
      <c r="B66" s="691" t="s">
        <v>423</v>
      </c>
      <c r="C66" s="590"/>
      <c r="D66" s="590" t="s">
        <v>69</v>
      </c>
      <c r="E66" s="590" t="s">
        <v>103</v>
      </c>
      <c r="F66" s="34" t="s">
        <v>132</v>
      </c>
      <c r="G66" s="9"/>
      <c r="H66" s="9" t="s">
        <v>103</v>
      </c>
      <c r="I66" s="663">
        <f>I67</f>
        <v>130.1</v>
      </c>
      <c r="J66" s="664"/>
      <c r="K66" s="664">
        <f>K67</f>
        <v>130.1</v>
      </c>
      <c r="L66" s="664">
        <f>L67</f>
        <v>130.1</v>
      </c>
    </row>
    <row r="67" spans="2:23" ht="15" hidden="1" customHeight="1" x14ac:dyDescent="0.2">
      <c r="B67" s="670" t="s">
        <v>123</v>
      </c>
      <c r="C67" s="590"/>
      <c r="D67" s="590" t="s">
        <v>69</v>
      </c>
      <c r="E67" s="590" t="s">
        <v>103</v>
      </c>
      <c r="F67" s="9" t="s">
        <v>132</v>
      </c>
      <c r="G67" s="9" t="s">
        <v>120</v>
      </c>
      <c r="H67" s="9" t="s">
        <v>103</v>
      </c>
      <c r="I67" s="673">
        <v>130.1</v>
      </c>
      <c r="J67" s="690"/>
      <c r="K67" s="690">
        <v>130.1</v>
      </c>
      <c r="L67" s="690">
        <v>130.1</v>
      </c>
    </row>
    <row r="68" spans="2:23" ht="60.6" hidden="1" customHeight="1" x14ac:dyDescent="0.2">
      <c r="B68" s="692" t="s">
        <v>134</v>
      </c>
      <c r="C68" s="585"/>
      <c r="D68" s="585" t="s">
        <v>69</v>
      </c>
      <c r="E68" s="585" t="s">
        <v>103</v>
      </c>
      <c r="F68" s="9" t="s">
        <v>133</v>
      </c>
      <c r="G68" s="9"/>
      <c r="H68" s="88" t="s">
        <v>103</v>
      </c>
      <c r="I68" s="673"/>
      <c r="J68" s="690"/>
      <c r="K68" s="690"/>
      <c r="L68" s="690"/>
    </row>
    <row r="69" spans="2:23" ht="51" hidden="1" x14ac:dyDescent="0.2">
      <c r="B69" s="693" t="s">
        <v>422</v>
      </c>
      <c r="C69" s="585"/>
      <c r="D69" s="585" t="s">
        <v>69</v>
      </c>
      <c r="E69" s="585" t="s">
        <v>103</v>
      </c>
      <c r="F69" s="34" t="s">
        <v>421</v>
      </c>
      <c r="G69" s="9"/>
      <c r="H69" s="88" t="s">
        <v>103</v>
      </c>
      <c r="I69" s="663">
        <f>I70+I71</f>
        <v>546.70000000000005</v>
      </c>
      <c r="J69" s="664"/>
      <c r="K69" s="664">
        <f>K70+K71</f>
        <v>546.70000000000005</v>
      </c>
      <c r="L69" s="664">
        <f>L70+L71</f>
        <v>546.70000000000005</v>
      </c>
    </row>
    <row r="70" spans="2:23" hidden="1" x14ac:dyDescent="0.2">
      <c r="B70" s="694" t="s">
        <v>411</v>
      </c>
      <c r="C70" s="585"/>
      <c r="D70" s="585" t="s">
        <v>69</v>
      </c>
      <c r="E70" s="585" t="s">
        <v>103</v>
      </c>
      <c r="F70" s="9" t="s">
        <v>421</v>
      </c>
      <c r="G70" s="9" t="s">
        <v>5</v>
      </c>
      <c r="H70" s="88" t="s">
        <v>103</v>
      </c>
      <c r="I70" s="673">
        <f>546.7-45.2</f>
        <v>501.50000000000006</v>
      </c>
      <c r="J70" s="690"/>
      <c r="K70" s="690">
        <f>546.7-45.2</f>
        <v>501.50000000000006</v>
      </c>
      <c r="L70" s="690">
        <f>546.7-45.2</f>
        <v>501.50000000000006</v>
      </c>
    </row>
    <row r="71" spans="2:23" hidden="1" x14ac:dyDescent="0.2">
      <c r="B71" s="670" t="s">
        <v>16</v>
      </c>
      <c r="C71" s="585"/>
      <c r="D71" s="585"/>
      <c r="E71" s="585"/>
      <c r="F71" s="9"/>
      <c r="G71" s="9" t="s">
        <v>1</v>
      </c>
      <c r="H71" s="88"/>
      <c r="I71" s="673">
        <v>45.2</v>
      </c>
      <c r="J71" s="673"/>
      <c r="K71" s="673">
        <v>45.2</v>
      </c>
      <c r="L71" s="673">
        <v>45.2</v>
      </c>
    </row>
    <row r="72" spans="2:23" ht="42" hidden="1" customHeight="1" x14ac:dyDescent="0.2">
      <c r="B72" s="675" t="s">
        <v>122</v>
      </c>
      <c r="C72" s="590"/>
      <c r="D72" s="676" t="s">
        <v>69</v>
      </c>
      <c r="E72" s="695" t="s">
        <v>119</v>
      </c>
      <c r="F72" s="94" t="s">
        <v>71</v>
      </c>
      <c r="G72" s="94" t="s">
        <v>71</v>
      </c>
      <c r="H72" s="34" t="s">
        <v>119</v>
      </c>
      <c r="I72" s="686">
        <f>I73</f>
        <v>99.305000000000007</v>
      </c>
      <c r="J72" s="678"/>
      <c r="K72" s="678">
        <f t="shared" ref="K72:L74" si="0">K73</f>
        <v>99.305000000000007</v>
      </c>
      <c r="L72" s="678">
        <f t="shared" si="0"/>
        <v>99.305000000000007</v>
      </c>
    </row>
    <row r="73" spans="2:23" ht="38.25" hidden="1" x14ac:dyDescent="0.2">
      <c r="B73" s="675" t="s">
        <v>126</v>
      </c>
      <c r="C73" s="590"/>
      <c r="D73" s="676" t="s">
        <v>69</v>
      </c>
      <c r="E73" s="676" t="s">
        <v>119</v>
      </c>
      <c r="F73" s="34" t="s">
        <v>125</v>
      </c>
      <c r="G73" s="79"/>
      <c r="H73" s="94" t="s">
        <v>119</v>
      </c>
      <c r="I73" s="686">
        <f>I74</f>
        <v>99.305000000000007</v>
      </c>
      <c r="J73" s="678"/>
      <c r="K73" s="678">
        <f t="shared" si="0"/>
        <v>99.305000000000007</v>
      </c>
      <c r="L73" s="678">
        <f t="shared" si="0"/>
        <v>99.305000000000007</v>
      </c>
    </row>
    <row r="74" spans="2:23" ht="45.75" hidden="1" customHeight="1" x14ac:dyDescent="0.2">
      <c r="B74" s="688" t="s">
        <v>131</v>
      </c>
      <c r="C74" s="590"/>
      <c r="D74" s="585" t="s">
        <v>69</v>
      </c>
      <c r="E74" s="585" t="s">
        <v>119</v>
      </c>
      <c r="F74" s="9" t="s">
        <v>121</v>
      </c>
      <c r="G74" s="9"/>
      <c r="H74" s="88" t="s">
        <v>119</v>
      </c>
      <c r="I74" s="673">
        <f>I75</f>
        <v>99.305000000000007</v>
      </c>
      <c r="J74" s="690"/>
      <c r="K74" s="690">
        <f t="shared" si="0"/>
        <v>99.305000000000007</v>
      </c>
      <c r="L74" s="690">
        <f t="shared" si="0"/>
        <v>99.305000000000007</v>
      </c>
    </row>
    <row r="75" spans="2:23" ht="13.9" hidden="1" customHeight="1" x14ac:dyDescent="0.2">
      <c r="B75" s="670" t="s">
        <v>123</v>
      </c>
      <c r="C75" s="590"/>
      <c r="D75" s="585" t="s">
        <v>69</v>
      </c>
      <c r="E75" s="585" t="s">
        <v>119</v>
      </c>
      <c r="F75" s="9" t="s">
        <v>121</v>
      </c>
      <c r="G75" s="9" t="s">
        <v>120</v>
      </c>
      <c r="H75" s="88" t="s">
        <v>119</v>
      </c>
      <c r="I75" s="673">
        <v>99.305000000000007</v>
      </c>
      <c r="J75" s="690"/>
      <c r="K75" s="690">
        <v>99.305000000000007</v>
      </c>
      <c r="L75" s="690">
        <v>99.305000000000007</v>
      </c>
    </row>
    <row r="76" spans="2:23" ht="15" hidden="1" x14ac:dyDescent="0.2">
      <c r="B76" s="696" t="s">
        <v>420</v>
      </c>
      <c r="C76" s="697"/>
      <c r="D76" s="698" t="s">
        <v>69</v>
      </c>
      <c r="E76" s="699" t="s">
        <v>417</v>
      </c>
      <c r="F76" s="9"/>
      <c r="G76" s="9"/>
      <c r="H76" s="202" t="s">
        <v>417</v>
      </c>
      <c r="I76" s="673"/>
      <c r="J76" s="690"/>
      <c r="K76" s="690"/>
      <c r="L76" s="690"/>
    </row>
    <row r="77" spans="2:23" ht="38.25" hidden="1" x14ac:dyDescent="0.2">
      <c r="B77" s="675" t="s">
        <v>25</v>
      </c>
      <c r="C77" s="590"/>
      <c r="D77" s="676" t="s">
        <v>69</v>
      </c>
      <c r="E77" s="695" t="s">
        <v>417</v>
      </c>
      <c r="F77" s="34" t="s">
        <v>24</v>
      </c>
      <c r="G77" s="9"/>
      <c r="H77" s="34" t="s">
        <v>417</v>
      </c>
      <c r="I77" s="673"/>
      <c r="J77" s="690"/>
      <c r="K77" s="690"/>
      <c r="L77" s="690"/>
    </row>
    <row r="78" spans="2:23" ht="25.5" hidden="1" x14ac:dyDescent="0.2">
      <c r="B78" s="700" t="s">
        <v>419</v>
      </c>
      <c r="C78" s="697"/>
      <c r="D78" s="585" t="s">
        <v>69</v>
      </c>
      <c r="E78" s="590" t="s">
        <v>417</v>
      </c>
      <c r="F78" s="9" t="s">
        <v>418</v>
      </c>
      <c r="G78" s="9"/>
      <c r="H78" s="9" t="s">
        <v>417</v>
      </c>
      <c r="I78" s="673"/>
      <c r="J78" s="690"/>
      <c r="K78" s="690"/>
      <c r="L78" s="690"/>
    </row>
    <row r="79" spans="2:23" hidden="1" x14ac:dyDescent="0.2">
      <c r="B79" s="675" t="s">
        <v>68</v>
      </c>
      <c r="C79" s="590"/>
      <c r="D79" s="676" t="s">
        <v>69</v>
      </c>
      <c r="E79" s="695" t="s">
        <v>66</v>
      </c>
      <c r="F79" s="94" t="s">
        <v>71</v>
      </c>
      <c r="G79" s="94" t="s">
        <v>71</v>
      </c>
      <c r="H79" s="34" t="s">
        <v>66</v>
      </c>
      <c r="I79" s="677">
        <f>I80</f>
        <v>2000</v>
      </c>
      <c r="J79" s="679"/>
      <c r="K79" s="679">
        <f t="shared" ref="K79:L81" si="1">K80</f>
        <v>2000</v>
      </c>
      <c r="L79" s="679">
        <f t="shared" si="1"/>
        <v>2000</v>
      </c>
    </row>
    <row r="80" spans="2:23" s="654" customFormat="1" ht="38.25" hidden="1" x14ac:dyDescent="0.2">
      <c r="B80" s="675" t="s">
        <v>25</v>
      </c>
      <c r="C80" s="590"/>
      <c r="D80" s="676" t="s">
        <v>69</v>
      </c>
      <c r="E80" s="695" t="s">
        <v>66</v>
      </c>
      <c r="F80" s="94">
        <v>9900000</v>
      </c>
      <c r="G80" s="94"/>
      <c r="H80" s="34" t="s">
        <v>66</v>
      </c>
      <c r="I80" s="683">
        <f>I81</f>
        <v>2000</v>
      </c>
      <c r="J80" s="672"/>
      <c r="K80" s="672">
        <f t="shared" si="1"/>
        <v>2000</v>
      </c>
      <c r="L80" s="672">
        <f t="shared" si="1"/>
        <v>2000</v>
      </c>
      <c r="N80" s="655"/>
      <c r="O80" s="655"/>
      <c r="P80" s="655"/>
      <c r="Q80" s="655"/>
      <c r="R80" s="655"/>
      <c r="S80" s="655"/>
      <c r="T80" s="655"/>
      <c r="U80" s="655"/>
      <c r="V80" s="655"/>
      <c r="W80" s="655"/>
    </row>
    <row r="81" spans="2:12" ht="25.5" hidden="1" x14ac:dyDescent="0.2">
      <c r="B81" s="680" t="s">
        <v>72</v>
      </c>
      <c r="C81" s="590"/>
      <c r="D81" s="585" t="s">
        <v>69</v>
      </c>
      <c r="E81" s="590" t="s">
        <v>66</v>
      </c>
      <c r="F81" s="9" t="s">
        <v>416</v>
      </c>
      <c r="G81" s="88" t="s">
        <v>71</v>
      </c>
      <c r="H81" s="9" t="s">
        <v>66</v>
      </c>
      <c r="I81" s="683">
        <f>I82</f>
        <v>2000</v>
      </c>
      <c r="J81" s="672"/>
      <c r="K81" s="672">
        <f t="shared" si="1"/>
        <v>2000</v>
      </c>
      <c r="L81" s="672">
        <f t="shared" si="1"/>
        <v>2000</v>
      </c>
    </row>
    <row r="82" spans="2:12" hidden="1" x14ac:dyDescent="0.2">
      <c r="B82" s="670" t="s">
        <v>70</v>
      </c>
      <c r="C82" s="590"/>
      <c r="D82" s="585" t="s">
        <v>69</v>
      </c>
      <c r="E82" s="590" t="s">
        <v>66</v>
      </c>
      <c r="F82" s="9" t="s">
        <v>416</v>
      </c>
      <c r="G82" s="88">
        <v>870</v>
      </c>
      <c r="H82" s="9" t="s">
        <v>66</v>
      </c>
      <c r="I82" s="683">
        <v>2000</v>
      </c>
      <c r="J82" s="672"/>
      <c r="K82" s="672">
        <v>2000</v>
      </c>
      <c r="L82" s="672">
        <v>2000</v>
      </c>
    </row>
    <row r="83" spans="2:12" hidden="1" x14ac:dyDescent="0.2">
      <c r="B83" s="675" t="s">
        <v>93</v>
      </c>
      <c r="C83" s="585"/>
      <c r="D83" s="676" t="s">
        <v>69</v>
      </c>
      <c r="E83" s="695" t="s">
        <v>90</v>
      </c>
      <c r="F83" s="34"/>
      <c r="G83" s="94"/>
      <c r="H83" s="34" t="s">
        <v>90</v>
      </c>
      <c r="I83" s="663">
        <f>I84</f>
        <v>108</v>
      </c>
      <c r="J83" s="664"/>
      <c r="K83" s="664">
        <f>K84</f>
        <v>108</v>
      </c>
      <c r="L83" s="664">
        <f>L84</f>
        <v>108</v>
      </c>
    </row>
    <row r="84" spans="2:12" ht="25.5" hidden="1" x14ac:dyDescent="0.2">
      <c r="B84" s="675" t="s">
        <v>102</v>
      </c>
      <c r="C84" s="695"/>
      <c r="D84" s="695" t="s">
        <v>69</v>
      </c>
      <c r="E84" s="695" t="s">
        <v>90</v>
      </c>
      <c r="F84" s="34" t="s">
        <v>415</v>
      </c>
      <c r="G84" s="34"/>
      <c r="H84" s="34" t="s">
        <v>90</v>
      </c>
      <c r="I84" s="686">
        <f>I85</f>
        <v>108</v>
      </c>
      <c r="J84" s="678"/>
      <c r="K84" s="678">
        <f>K85</f>
        <v>108</v>
      </c>
      <c r="L84" s="678">
        <f>L85</f>
        <v>108</v>
      </c>
    </row>
    <row r="85" spans="2:12" hidden="1" x14ac:dyDescent="0.2">
      <c r="B85" s="701" t="s">
        <v>414</v>
      </c>
      <c r="C85" s="695"/>
      <c r="D85" s="590" t="s">
        <v>69</v>
      </c>
      <c r="E85" s="590" t="s">
        <v>90</v>
      </c>
      <c r="F85" s="9" t="s">
        <v>96</v>
      </c>
      <c r="G85" s="34"/>
      <c r="H85" s="9" t="s">
        <v>90</v>
      </c>
      <c r="I85" s="687">
        <f>I86+I87</f>
        <v>108</v>
      </c>
      <c r="J85" s="674"/>
      <c r="K85" s="674">
        <f>K86+K87</f>
        <v>108</v>
      </c>
      <c r="L85" s="674">
        <f>L86+L87</f>
        <v>108</v>
      </c>
    </row>
    <row r="86" spans="2:12" hidden="1" x14ac:dyDescent="0.2">
      <c r="B86" s="670" t="s">
        <v>16</v>
      </c>
      <c r="C86" s="695"/>
      <c r="D86" s="590" t="s">
        <v>69</v>
      </c>
      <c r="E86" s="590" t="s">
        <v>90</v>
      </c>
      <c r="F86" s="9" t="s">
        <v>96</v>
      </c>
      <c r="G86" s="9" t="s">
        <v>1</v>
      </c>
      <c r="H86" s="9" t="s">
        <v>90</v>
      </c>
      <c r="I86" s="687">
        <v>105</v>
      </c>
      <c r="J86" s="687"/>
      <c r="K86" s="687">
        <v>105</v>
      </c>
      <c r="L86" s="687">
        <v>105</v>
      </c>
    </row>
    <row r="87" spans="2:12" hidden="1" x14ac:dyDescent="0.2">
      <c r="B87" s="670" t="s">
        <v>94</v>
      </c>
      <c r="C87" s="695"/>
      <c r="D87" s="590" t="s">
        <v>69</v>
      </c>
      <c r="E87" s="590" t="s">
        <v>90</v>
      </c>
      <c r="F87" s="9" t="s">
        <v>96</v>
      </c>
      <c r="G87" s="9" t="s">
        <v>91</v>
      </c>
      <c r="H87" s="9" t="s">
        <v>90</v>
      </c>
      <c r="I87" s="687">
        <v>3</v>
      </c>
      <c r="J87" s="687"/>
      <c r="K87" s="687">
        <v>3</v>
      </c>
      <c r="L87" s="687">
        <v>3</v>
      </c>
    </row>
    <row r="88" spans="2:12" ht="14.25" hidden="1" x14ac:dyDescent="0.2">
      <c r="B88" s="702" t="s">
        <v>413</v>
      </c>
      <c r="C88" s="703"/>
      <c r="D88" s="703" t="s">
        <v>410</v>
      </c>
      <c r="E88" s="703"/>
      <c r="F88" s="202"/>
      <c r="G88" s="202"/>
      <c r="H88" s="202"/>
      <c r="I88" s="704">
        <f>I89</f>
        <v>605.88300000000004</v>
      </c>
      <c r="J88" s="705"/>
      <c r="K88" s="705">
        <f>K89</f>
        <v>605.88300000000004</v>
      </c>
      <c r="L88" s="705">
        <f>L89</f>
        <v>605.88300000000004</v>
      </c>
    </row>
    <row r="89" spans="2:12" hidden="1" x14ac:dyDescent="0.2">
      <c r="B89" s="675" t="s">
        <v>6</v>
      </c>
      <c r="C89" s="695"/>
      <c r="D89" s="695" t="s">
        <v>410</v>
      </c>
      <c r="E89" s="695" t="s">
        <v>0</v>
      </c>
      <c r="F89" s="34"/>
      <c r="G89" s="34"/>
      <c r="H89" s="34" t="s">
        <v>0</v>
      </c>
      <c r="I89" s="687">
        <f>I90</f>
        <v>605.88300000000004</v>
      </c>
      <c r="J89" s="674"/>
      <c r="K89" s="674">
        <f>K90</f>
        <v>605.88300000000004</v>
      </c>
      <c r="L89" s="674">
        <f>L90</f>
        <v>605.88300000000004</v>
      </c>
    </row>
    <row r="90" spans="2:12" ht="25.5" hidden="1" x14ac:dyDescent="0.2">
      <c r="B90" s="688" t="s">
        <v>412</v>
      </c>
      <c r="C90" s="590"/>
      <c r="D90" s="590" t="s">
        <v>410</v>
      </c>
      <c r="E90" s="590" t="s">
        <v>0</v>
      </c>
      <c r="F90" s="10" t="s">
        <v>409</v>
      </c>
      <c r="G90" s="9"/>
      <c r="H90" s="9" t="s">
        <v>0</v>
      </c>
      <c r="I90" s="687">
        <f>I91+I92</f>
        <v>605.88300000000004</v>
      </c>
      <c r="J90" s="674"/>
      <c r="K90" s="674">
        <f>K91+K92</f>
        <v>605.88300000000004</v>
      </c>
      <c r="L90" s="674">
        <f>L91+L92</f>
        <v>605.88300000000004</v>
      </c>
    </row>
    <row r="91" spans="2:12" hidden="1" x14ac:dyDescent="0.2">
      <c r="B91" s="694" t="s">
        <v>411</v>
      </c>
      <c r="C91" s="590"/>
      <c r="D91" s="590" t="s">
        <v>410</v>
      </c>
      <c r="E91" s="590" t="s">
        <v>0</v>
      </c>
      <c r="F91" s="10" t="s">
        <v>409</v>
      </c>
      <c r="G91" s="9" t="s">
        <v>5</v>
      </c>
      <c r="H91" s="9" t="s">
        <v>0</v>
      </c>
      <c r="I91" s="687">
        <v>555.32000000000005</v>
      </c>
      <c r="J91" s="674"/>
      <c r="K91" s="674">
        <v>555.32000000000005</v>
      </c>
      <c r="L91" s="674">
        <v>555.32000000000005</v>
      </c>
    </row>
    <row r="92" spans="2:12" hidden="1" x14ac:dyDescent="0.2">
      <c r="B92" s="670" t="s">
        <v>16</v>
      </c>
      <c r="C92" s="590"/>
      <c r="D92" s="590" t="s">
        <v>410</v>
      </c>
      <c r="E92" s="590" t="s">
        <v>0</v>
      </c>
      <c r="F92" s="10" t="s">
        <v>409</v>
      </c>
      <c r="G92" s="9" t="s">
        <v>1</v>
      </c>
      <c r="H92" s="9" t="s">
        <v>0</v>
      </c>
      <c r="I92" s="687">
        <v>50.563000000000002</v>
      </c>
      <c r="J92" s="674"/>
      <c r="K92" s="674">
        <v>50.563000000000002</v>
      </c>
      <c r="L92" s="674">
        <v>50.563000000000002</v>
      </c>
    </row>
    <row r="93" spans="2:12" ht="32.25" hidden="1" customHeight="1" x14ac:dyDescent="0.2">
      <c r="B93" s="656" t="s">
        <v>408</v>
      </c>
      <c r="C93" s="579"/>
      <c r="D93" s="579" t="s">
        <v>168</v>
      </c>
      <c r="E93" s="579"/>
      <c r="F93" s="193"/>
      <c r="G93" s="193"/>
      <c r="H93" s="193"/>
      <c r="I93" s="706">
        <f>I94</f>
        <v>1397</v>
      </c>
      <c r="J93" s="707"/>
      <c r="K93" s="707">
        <f>K94</f>
        <v>1182</v>
      </c>
      <c r="L93" s="707">
        <f>L94</f>
        <v>1022</v>
      </c>
    </row>
    <row r="94" spans="2:12" ht="25.5" hidden="1" x14ac:dyDescent="0.2">
      <c r="B94" s="675" t="s">
        <v>221</v>
      </c>
      <c r="C94" s="590"/>
      <c r="D94" s="695" t="s">
        <v>168</v>
      </c>
      <c r="E94" s="695" t="s">
        <v>166</v>
      </c>
      <c r="F94" s="9"/>
      <c r="G94" s="9"/>
      <c r="H94" s="34" t="s">
        <v>166</v>
      </c>
      <c r="I94" s="683">
        <f>I95</f>
        <v>1397</v>
      </c>
      <c r="J94" s="672"/>
      <c r="K94" s="672">
        <f>K95</f>
        <v>1182</v>
      </c>
      <c r="L94" s="672">
        <f>L95</f>
        <v>1022</v>
      </c>
    </row>
    <row r="95" spans="2:12" ht="39.6" hidden="1" customHeight="1" x14ac:dyDescent="0.2">
      <c r="B95" s="675" t="s">
        <v>407</v>
      </c>
      <c r="C95" s="695"/>
      <c r="D95" s="695" t="s">
        <v>168</v>
      </c>
      <c r="E95" s="695" t="s">
        <v>166</v>
      </c>
      <c r="F95" s="34" t="s">
        <v>406</v>
      </c>
      <c r="G95" s="131"/>
      <c r="H95" s="34" t="s">
        <v>166</v>
      </c>
      <c r="I95" s="51">
        <f>I96+I101</f>
        <v>1397</v>
      </c>
      <c r="J95" s="708"/>
      <c r="K95" s="708">
        <f>K96+K101</f>
        <v>1182</v>
      </c>
      <c r="L95" s="708">
        <f>L96+L101</f>
        <v>1022</v>
      </c>
    </row>
    <row r="96" spans="2:12" ht="63.75" hidden="1" x14ac:dyDescent="0.2">
      <c r="B96" s="709" t="s">
        <v>239</v>
      </c>
      <c r="C96" s="590"/>
      <c r="D96" s="590" t="s">
        <v>168</v>
      </c>
      <c r="E96" s="590" t="s">
        <v>166</v>
      </c>
      <c r="F96" s="34" t="s">
        <v>405</v>
      </c>
      <c r="G96" s="88"/>
      <c r="H96" s="9" t="s">
        <v>166</v>
      </c>
      <c r="I96" s="687">
        <f>I97+I99</f>
        <v>711</v>
      </c>
      <c r="J96" s="674"/>
      <c r="K96" s="674">
        <f>K97+K99</f>
        <v>496</v>
      </c>
      <c r="L96" s="674">
        <f>L97+L99</f>
        <v>336</v>
      </c>
    </row>
    <row r="97" spans="2:23" ht="63.75" hidden="1" x14ac:dyDescent="0.2">
      <c r="B97" s="680" t="s">
        <v>404</v>
      </c>
      <c r="C97" s="590"/>
      <c r="D97" s="590" t="s">
        <v>168</v>
      </c>
      <c r="E97" s="590" t="s">
        <v>166</v>
      </c>
      <c r="F97" s="34" t="s">
        <v>401</v>
      </c>
      <c r="G97" s="88"/>
      <c r="H97" s="9" t="s">
        <v>166</v>
      </c>
      <c r="I97" s="687">
        <f>I98</f>
        <v>426</v>
      </c>
      <c r="J97" s="674"/>
      <c r="K97" s="674">
        <f>K98</f>
        <v>296</v>
      </c>
      <c r="L97" s="674">
        <f>L98</f>
        <v>136</v>
      </c>
    </row>
    <row r="98" spans="2:23" hidden="1" x14ac:dyDescent="0.2">
      <c r="B98" s="670" t="s">
        <v>16</v>
      </c>
      <c r="C98" s="590"/>
      <c r="D98" s="590" t="s">
        <v>168</v>
      </c>
      <c r="E98" s="590" t="s">
        <v>166</v>
      </c>
      <c r="F98" s="9" t="s">
        <v>401</v>
      </c>
      <c r="G98" s="88">
        <v>240</v>
      </c>
      <c r="H98" s="9" t="s">
        <v>166</v>
      </c>
      <c r="I98" s="687">
        <v>426</v>
      </c>
      <c r="J98" s="674"/>
      <c r="K98" s="674">
        <v>296</v>
      </c>
      <c r="L98" s="674">
        <v>136</v>
      </c>
    </row>
    <row r="99" spans="2:23" ht="63.75" hidden="1" x14ac:dyDescent="0.2">
      <c r="B99" s="680" t="s">
        <v>403</v>
      </c>
      <c r="C99" s="590"/>
      <c r="D99" s="590" t="s">
        <v>168</v>
      </c>
      <c r="E99" s="590" t="s">
        <v>166</v>
      </c>
      <c r="F99" s="34" t="s">
        <v>402</v>
      </c>
      <c r="G99" s="88"/>
      <c r="H99" s="9" t="s">
        <v>166</v>
      </c>
      <c r="I99" s="687">
        <f>I100</f>
        <v>285</v>
      </c>
      <c r="J99" s="674"/>
      <c r="K99" s="674">
        <f>K100</f>
        <v>200</v>
      </c>
      <c r="L99" s="674">
        <f>L100</f>
        <v>200</v>
      </c>
    </row>
    <row r="100" spans="2:23" hidden="1" x14ac:dyDescent="0.2">
      <c r="B100" s="670" t="s">
        <v>16</v>
      </c>
      <c r="C100" s="590"/>
      <c r="D100" s="590" t="s">
        <v>168</v>
      </c>
      <c r="E100" s="590" t="s">
        <v>166</v>
      </c>
      <c r="F100" s="9" t="s">
        <v>401</v>
      </c>
      <c r="G100" s="88">
        <v>240</v>
      </c>
      <c r="H100" s="9" t="s">
        <v>166</v>
      </c>
      <c r="I100" s="687">
        <v>285</v>
      </c>
      <c r="J100" s="674"/>
      <c r="K100" s="674">
        <v>200</v>
      </c>
      <c r="L100" s="674">
        <v>200</v>
      </c>
    </row>
    <row r="101" spans="2:23" ht="63.75" hidden="1" x14ac:dyDescent="0.2">
      <c r="B101" s="709" t="s">
        <v>228</v>
      </c>
      <c r="C101" s="695"/>
      <c r="D101" s="590" t="s">
        <v>168</v>
      </c>
      <c r="E101" s="590" t="s">
        <v>166</v>
      </c>
      <c r="F101" s="34" t="s">
        <v>400</v>
      </c>
      <c r="G101" s="34"/>
      <c r="H101" s="9" t="s">
        <v>166</v>
      </c>
      <c r="I101" s="686">
        <f>I102</f>
        <v>686</v>
      </c>
      <c r="J101" s="678"/>
      <c r="K101" s="678">
        <f>K102</f>
        <v>686</v>
      </c>
      <c r="L101" s="678">
        <f>L102</f>
        <v>686</v>
      </c>
    </row>
    <row r="102" spans="2:23" ht="63.75" hidden="1" x14ac:dyDescent="0.2">
      <c r="B102" s="680" t="s">
        <v>399</v>
      </c>
      <c r="C102" s="695"/>
      <c r="D102" s="590" t="s">
        <v>168</v>
      </c>
      <c r="E102" s="590" t="s">
        <v>166</v>
      </c>
      <c r="F102" s="9" t="s">
        <v>398</v>
      </c>
      <c r="G102" s="34"/>
      <c r="H102" s="9" t="s">
        <v>166</v>
      </c>
      <c r="I102" s="687">
        <f>I104</f>
        <v>686</v>
      </c>
      <c r="J102" s="674"/>
      <c r="K102" s="674">
        <f>K104</f>
        <v>686</v>
      </c>
      <c r="L102" s="674">
        <f>L104</f>
        <v>686</v>
      </c>
    </row>
    <row r="103" spans="2:23" ht="40.5" hidden="1" customHeight="1" x14ac:dyDescent="0.2">
      <c r="B103" s="689" t="s">
        <v>223</v>
      </c>
      <c r="C103" s="710"/>
      <c r="D103" s="711" t="s">
        <v>168</v>
      </c>
      <c r="E103" s="711" t="s">
        <v>166</v>
      </c>
      <c r="F103" s="31" t="s">
        <v>222</v>
      </c>
      <c r="G103" s="161"/>
      <c r="H103" s="31" t="s">
        <v>166</v>
      </c>
      <c r="I103" s="712"/>
      <c r="J103" s="591"/>
      <c r="K103" s="591"/>
      <c r="L103" s="591"/>
    </row>
    <row r="104" spans="2:23" ht="17.45" hidden="1" customHeight="1" x14ac:dyDescent="0.2">
      <c r="B104" s="670" t="s">
        <v>16</v>
      </c>
      <c r="C104" s="710"/>
      <c r="D104" s="590" t="s">
        <v>168</v>
      </c>
      <c r="E104" s="590" t="s">
        <v>166</v>
      </c>
      <c r="F104" s="9" t="s">
        <v>398</v>
      </c>
      <c r="G104" s="33" t="s">
        <v>1</v>
      </c>
      <c r="H104" s="9" t="s">
        <v>166</v>
      </c>
      <c r="I104" s="687">
        <v>686</v>
      </c>
      <c r="J104" s="591"/>
      <c r="K104" s="674">
        <v>686</v>
      </c>
      <c r="L104" s="674">
        <v>686</v>
      </c>
    </row>
    <row r="105" spans="2:23" ht="44.25" hidden="1" customHeight="1" x14ac:dyDescent="0.2">
      <c r="B105" s="675" t="s">
        <v>171</v>
      </c>
      <c r="C105" s="590"/>
      <c r="D105" s="695" t="s">
        <v>168</v>
      </c>
      <c r="E105" s="695" t="s">
        <v>166</v>
      </c>
      <c r="F105" s="34" t="s">
        <v>170</v>
      </c>
      <c r="G105" s="131"/>
      <c r="H105" s="34" t="s">
        <v>166</v>
      </c>
      <c r="I105" s="131"/>
      <c r="J105" s="713"/>
      <c r="K105" s="593"/>
      <c r="L105" s="714"/>
    </row>
    <row r="106" spans="2:23" ht="38.25" hidden="1" x14ac:dyDescent="0.2">
      <c r="B106" s="680" t="s">
        <v>169</v>
      </c>
      <c r="C106" s="590"/>
      <c r="D106" s="590" t="s">
        <v>168</v>
      </c>
      <c r="E106" s="590" t="s">
        <v>166</v>
      </c>
      <c r="F106" s="9" t="s">
        <v>167</v>
      </c>
      <c r="G106" s="88"/>
      <c r="H106" s="9" t="s">
        <v>166</v>
      </c>
      <c r="I106" s="687"/>
      <c r="J106" s="674"/>
      <c r="K106" s="674"/>
      <c r="L106" s="674"/>
    </row>
    <row r="107" spans="2:23" s="654" customFormat="1" ht="15" hidden="1" x14ac:dyDescent="0.2">
      <c r="B107" s="656" t="s">
        <v>397</v>
      </c>
      <c r="C107" s="579"/>
      <c r="D107" s="579" t="s">
        <v>52</v>
      </c>
      <c r="E107" s="579" t="s">
        <v>106</v>
      </c>
      <c r="F107" s="193" t="s">
        <v>106</v>
      </c>
      <c r="G107" s="193" t="s">
        <v>106</v>
      </c>
      <c r="H107" s="193" t="s">
        <v>106</v>
      </c>
      <c r="I107" s="715">
        <f>I108+I117</f>
        <v>18097.09</v>
      </c>
      <c r="J107" s="716"/>
      <c r="K107" s="717">
        <f>K108+K117</f>
        <v>11814.485000000001</v>
      </c>
      <c r="L107" s="717">
        <f>L108+L117</f>
        <v>14413.347</v>
      </c>
      <c r="N107" s="655"/>
      <c r="O107" s="655"/>
      <c r="P107" s="655"/>
      <c r="Q107" s="655"/>
      <c r="R107" s="655"/>
      <c r="S107" s="655"/>
      <c r="T107" s="655"/>
      <c r="U107" s="655"/>
      <c r="V107" s="655"/>
      <c r="W107" s="655"/>
    </row>
    <row r="108" spans="2:23" s="654" customFormat="1" hidden="1" x14ac:dyDescent="0.2">
      <c r="B108" s="718" t="s">
        <v>60</v>
      </c>
      <c r="C108" s="665"/>
      <c r="D108" s="665" t="s">
        <v>52</v>
      </c>
      <c r="E108" s="665" t="s">
        <v>58</v>
      </c>
      <c r="F108" s="89"/>
      <c r="G108" s="89"/>
      <c r="H108" s="89" t="s">
        <v>58</v>
      </c>
      <c r="I108" s="677">
        <f>I109</f>
        <v>17447.29</v>
      </c>
      <c r="J108" s="674"/>
      <c r="K108" s="679">
        <f>K109</f>
        <v>11444.685000000001</v>
      </c>
      <c r="L108" s="679">
        <f>L109</f>
        <v>14038.547</v>
      </c>
      <c r="N108" s="655"/>
      <c r="O108" s="655"/>
      <c r="P108" s="655"/>
      <c r="Q108" s="655"/>
      <c r="R108" s="655"/>
      <c r="S108" s="655"/>
      <c r="T108" s="655"/>
      <c r="U108" s="655"/>
      <c r="V108" s="655"/>
      <c r="W108" s="655"/>
    </row>
    <row r="109" spans="2:23" s="654" customFormat="1" ht="38.25" hidden="1" customHeight="1" x14ac:dyDescent="0.2">
      <c r="B109" s="675" t="s">
        <v>396</v>
      </c>
      <c r="C109" s="665"/>
      <c r="D109" s="665" t="s">
        <v>52</v>
      </c>
      <c r="E109" s="665" t="s">
        <v>58</v>
      </c>
      <c r="F109" s="89" t="s">
        <v>395</v>
      </c>
      <c r="G109" s="131"/>
      <c r="H109" s="89" t="s">
        <v>58</v>
      </c>
      <c r="I109" s="51">
        <f>I110+I114</f>
        <v>17447.29</v>
      </c>
      <c r="J109" s="719"/>
      <c r="K109" s="708">
        <f>K110+K114</f>
        <v>11444.685000000001</v>
      </c>
      <c r="L109" s="708">
        <f>L110+L114</f>
        <v>14038.547</v>
      </c>
      <c r="N109" s="655"/>
      <c r="O109" s="655"/>
      <c r="P109" s="655"/>
      <c r="Q109" s="655"/>
      <c r="R109" s="655"/>
      <c r="S109" s="655"/>
      <c r="T109" s="655"/>
      <c r="U109" s="655"/>
      <c r="V109" s="655"/>
      <c r="W109" s="655"/>
    </row>
    <row r="110" spans="2:23" s="654" customFormat="1" ht="63.75" hidden="1" x14ac:dyDescent="0.2">
      <c r="B110" s="709" t="s">
        <v>394</v>
      </c>
      <c r="C110" s="667"/>
      <c r="D110" s="667" t="s">
        <v>52</v>
      </c>
      <c r="E110" s="667" t="s">
        <v>58</v>
      </c>
      <c r="F110" s="89" t="s">
        <v>393</v>
      </c>
      <c r="G110" s="89"/>
      <c r="H110" s="33" t="s">
        <v>58</v>
      </c>
      <c r="I110" s="677">
        <f>I111</f>
        <v>16806.29</v>
      </c>
      <c r="J110" s="678"/>
      <c r="K110" s="678">
        <f>K111</f>
        <v>10777.685000000001</v>
      </c>
      <c r="L110" s="679">
        <f>L111</f>
        <v>13305.547</v>
      </c>
      <c r="N110" s="655"/>
      <c r="O110" s="655"/>
      <c r="P110" s="655"/>
      <c r="Q110" s="655"/>
      <c r="R110" s="655"/>
      <c r="S110" s="655"/>
      <c r="T110" s="655"/>
      <c r="U110" s="655"/>
      <c r="V110" s="655"/>
      <c r="W110" s="655"/>
    </row>
    <row r="111" spans="2:23" s="654" customFormat="1" ht="63.75" hidden="1" x14ac:dyDescent="0.2">
      <c r="B111" s="685" t="s">
        <v>392</v>
      </c>
      <c r="C111" s="667"/>
      <c r="D111" s="667" t="s">
        <v>52</v>
      </c>
      <c r="E111" s="667" t="s">
        <v>58</v>
      </c>
      <c r="F111" s="33" t="s">
        <v>391</v>
      </c>
      <c r="G111" s="33"/>
      <c r="H111" s="33" t="s">
        <v>58</v>
      </c>
      <c r="I111" s="683">
        <f>I112</f>
        <v>16806.29</v>
      </c>
      <c r="J111" s="674"/>
      <c r="K111" s="672">
        <f>K112</f>
        <v>10777.685000000001</v>
      </c>
      <c r="L111" s="672">
        <f>L112</f>
        <v>13305.547</v>
      </c>
      <c r="N111" s="655"/>
      <c r="O111" s="655"/>
      <c r="P111" s="655"/>
      <c r="Q111" s="655"/>
      <c r="R111" s="655"/>
      <c r="S111" s="655"/>
      <c r="T111" s="655"/>
      <c r="U111" s="655"/>
      <c r="V111" s="655"/>
      <c r="W111" s="655"/>
    </row>
    <row r="112" spans="2:23" s="654" customFormat="1" hidden="1" x14ac:dyDescent="0.2">
      <c r="B112" s="670" t="s">
        <v>16</v>
      </c>
      <c r="C112" s="667"/>
      <c r="D112" s="667" t="s">
        <v>52</v>
      </c>
      <c r="E112" s="667" t="s">
        <v>58</v>
      </c>
      <c r="F112" s="33" t="s">
        <v>391</v>
      </c>
      <c r="G112" s="33" t="s">
        <v>1</v>
      </c>
      <c r="H112" s="33" t="s">
        <v>58</v>
      </c>
      <c r="I112" s="683">
        <f>7156.753+13430-3780.463</f>
        <v>16806.29</v>
      </c>
      <c r="J112" s="674"/>
      <c r="K112" s="720">
        <f>22480.2-11702.515</f>
        <v>10777.685000000001</v>
      </c>
      <c r="L112" s="720">
        <v>13305.547</v>
      </c>
      <c r="N112" s="655"/>
      <c r="O112" s="655"/>
      <c r="P112" s="655"/>
      <c r="Q112" s="655"/>
      <c r="R112" s="655"/>
      <c r="S112" s="655"/>
      <c r="T112" s="655"/>
      <c r="U112" s="655"/>
      <c r="V112" s="655"/>
      <c r="W112" s="655"/>
    </row>
    <row r="113" spans="2:23" s="654" customFormat="1" ht="51" hidden="1" x14ac:dyDescent="0.2">
      <c r="B113" s="685" t="s">
        <v>211</v>
      </c>
      <c r="C113" s="665"/>
      <c r="D113" s="667" t="s">
        <v>52</v>
      </c>
      <c r="E113" s="667" t="s">
        <v>58</v>
      </c>
      <c r="F113" s="33" t="s">
        <v>210</v>
      </c>
      <c r="G113" s="89"/>
      <c r="H113" s="33" t="s">
        <v>58</v>
      </c>
      <c r="I113" s="687"/>
      <c r="J113" s="674"/>
      <c r="K113" s="674"/>
      <c r="L113" s="674"/>
      <c r="N113" s="655"/>
      <c r="O113" s="655"/>
      <c r="P113" s="655"/>
      <c r="Q113" s="655"/>
      <c r="R113" s="655"/>
      <c r="S113" s="655"/>
      <c r="T113" s="655"/>
      <c r="U113" s="655"/>
      <c r="V113" s="655"/>
      <c r="W113" s="655"/>
    </row>
    <row r="114" spans="2:23" s="654" customFormat="1" ht="63.75" hidden="1" x14ac:dyDescent="0.2">
      <c r="B114" s="709" t="s">
        <v>390</v>
      </c>
      <c r="C114" s="665"/>
      <c r="D114" s="667" t="s">
        <v>52</v>
      </c>
      <c r="E114" s="667" t="s">
        <v>58</v>
      </c>
      <c r="F114" s="89" t="s">
        <v>389</v>
      </c>
      <c r="G114" s="88"/>
      <c r="H114" s="33" t="s">
        <v>58</v>
      </c>
      <c r="I114" s="686">
        <f>I115</f>
        <v>641</v>
      </c>
      <c r="J114" s="678"/>
      <c r="K114" s="678">
        <f>K115</f>
        <v>667</v>
      </c>
      <c r="L114" s="678">
        <f>L115</f>
        <v>733</v>
      </c>
      <c r="N114" s="655"/>
      <c r="O114" s="655"/>
      <c r="P114" s="655"/>
      <c r="Q114" s="655"/>
      <c r="R114" s="655"/>
      <c r="S114" s="655"/>
      <c r="T114" s="655"/>
      <c r="U114" s="655"/>
      <c r="V114" s="655"/>
      <c r="W114" s="655"/>
    </row>
    <row r="115" spans="2:23" s="654" customFormat="1" ht="63.75" hidden="1" x14ac:dyDescent="0.2">
      <c r="B115" s="680" t="s">
        <v>388</v>
      </c>
      <c r="C115" s="665"/>
      <c r="D115" s="667" t="s">
        <v>52</v>
      </c>
      <c r="E115" s="667" t="s">
        <v>58</v>
      </c>
      <c r="F115" s="33" t="s">
        <v>387</v>
      </c>
      <c r="G115" s="88"/>
      <c r="H115" s="33" t="s">
        <v>58</v>
      </c>
      <c r="I115" s="687">
        <f>I116</f>
        <v>641</v>
      </c>
      <c r="J115" s="674"/>
      <c r="K115" s="674">
        <f>K116</f>
        <v>667</v>
      </c>
      <c r="L115" s="674">
        <f>L116</f>
        <v>733</v>
      </c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</row>
    <row r="116" spans="2:23" s="654" customFormat="1" hidden="1" x14ac:dyDescent="0.2">
      <c r="B116" s="670" t="s">
        <v>16</v>
      </c>
      <c r="C116" s="665"/>
      <c r="D116" s="667" t="s">
        <v>52</v>
      </c>
      <c r="E116" s="667" t="s">
        <v>58</v>
      </c>
      <c r="F116" s="33" t="s">
        <v>387</v>
      </c>
      <c r="G116" s="88">
        <v>240</v>
      </c>
      <c r="H116" s="33" t="s">
        <v>58</v>
      </c>
      <c r="I116" s="687">
        <v>641</v>
      </c>
      <c r="J116" s="674"/>
      <c r="K116" s="674">
        <v>667</v>
      </c>
      <c r="L116" s="674">
        <v>733</v>
      </c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</row>
    <row r="117" spans="2:23" s="654" customFormat="1" hidden="1" x14ac:dyDescent="0.2">
      <c r="B117" s="661" t="s">
        <v>51</v>
      </c>
      <c r="C117" s="665"/>
      <c r="D117" s="695" t="s">
        <v>52</v>
      </c>
      <c r="E117" s="695" t="s">
        <v>49</v>
      </c>
      <c r="F117" s="33"/>
      <c r="G117" s="88"/>
      <c r="H117" s="34" t="s">
        <v>49</v>
      </c>
      <c r="I117" s="721">
        <f>I118+I122</f>
        <v>649.79999999999995</v>
      </c>
      <c r="J117" s="722"/>
      <c r="K117" s="722">
        <f>K118+K122</f>
        <v>369.8</v>
      </c>
      <c r="L117" s="722">
        <f>L118+L122</f>
        <v>374.8</v>
      </c>
      <c r="N117" s="655"/>
      <c r="O117" s="655"/>
      <c r="P117" s="655"/>
      <c r="Q117" s="655"/>
      <c r="R117" s="655"/>
      <c r="S117" s="655"/>
      <c r="T117" s="655"/>
      <c r="U117" s="655"/>
      <c r="V117" s="655"/>
      <c r="W117" s="655"/>
    </row>
    <row r="118" spans="2:23" s="654" customFormat="1" ht="51.75" hidden="1" customHeight="1" x14ac:dyDescent="0.2">
      <c r="B118" s="675" t="s">
        <v>386</v>
      </c>
      <c r="C118" s="590"/>
      <c r="D118" s="695" t="s">
        <v>52</v>
      </c>
      <c r="E118" s="695" t="s">
        <v>49</v>
      </c>
      <c r="F118" s="34" t="s">
        <v>385</v>
      </c>
      <c r="G118" s="131"/>
      <c r="H118" s="34" t="s">
        <v>49</v>
      </c>
      <c r="I118" s="51">
        <f>I120</f>
        <v>300</v>
      </c>
      <c r="J118" s="708"/>
      <c r="K118" s="708">
        <f>K120</f>
        <v>305</v>
      </c>
      <c r="L118" s="708">
        <f>L120</f>
        <v>310</v>
      </c>
      <c r="N118" s="655"/>
      <c r="O118" s="655"/>
      <c r="P118" s="655"/>
      <c r="Q118" s="655"/>
      <c r="R118" s="655"/>
      <c r="S118" s="655"/>
      <c r="T118" s="655"/>
      <c r="U118" s="655"/>
      <c r="V118" s="655"/>
      <c r="W118" s="655"/>
    </row>
    <row r="119" spans="2:23" s="654" customFormat="1" ht="78" hidden="1" customHeight="1" x14ac:dyDescent="0.2">
      <c r="B119" s="666" t="s">
        <v>291</v>
      </c>
      <c r="C119" s="723"/>
      <c r="D119" s="667" t="s">
        <v>52</v>
      </c>
      <c r="E119" s="667" t="s">
        <v>49</v>
      </c>
      <c r="F119" s="33" t="s">
        <v>290</v>
      </c>
      <c r="G119" s="9"/>
      <c r="H119" s="33" t="s">
        <v>49</v>
      </c>
      <c r="I119" s="686"/>
      <c r="J119" s="678"/>
      <c r="K119" s="678"/>
      <c r="L119" s="678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</row>
    <row r="120" spans="2:23" s="654" customFormat="1" ht="75" hidden="1" x14ac:dyDescent="0.25">
      <c r="B120" s="724" t="s">
        <v>384</v>
      </c>
      <c r="C120" s="590"/>
      <c r="D120" s="667" t="s">
        <v>52</v>
      </c>
      <c r="E120" s="667" t="s">
        <v>49</v>
      </c>
      <c r="F120" s="33" t="s">
        <v>383</v>
      </c>
      <c r="G120" s="9"/>
      <c r="H120" s="33" t="s">
        <v>49</v>
      </c>
      <c r="I120" s="686">
        <f>I121</f>
        <v>300</v>
      </c>
      <c r="J120" s="678"/>
      <c r="K120" s="678">
        <f>K121</f>
        <v>305</v>
      </c>
      <c r="L120" s="678">
        <f>L121</f>
        <v>310</v>
      </c>
      <c r="N120" s="655"/>
      <c r="O120" s="655"/>
      <c r="P120" s="655"/>
      <c r="Q120" s="655"/>
      <c r="R120" s="655"/>
      <c r="S120" s="655"/>
      <c r="T120" s="655"/>
      <c r="U120" s="655"/>
      <c r="V120" s="655"/>
      <c r="W120" s="655"/>
    </row>
    <row r="121" spans="2:23" s="654" customFormat="1" hidden="1" x14ac:dyDescent="0.2">
      <c r="B121" s="670" t="s">
        <v>16</v>
      </c>
      <c r="C121" s="590"/>
      <c r="D121" s="667" t="s">
        <v>52</v>
      </c>
      <c r="E121" s="667" t="s">
        <v>49</v>
      </c>
      <c r="F121" s="33" t="s">
        <v>383</v>
      </c>
      <c r="G121" s="9" t="s">
        <v>1</v>
      </c>
      <c r="H121" s="33" t="s">
        <v>49</v>
      </c>
      <c r="I121" s="687">
        <v>300</v>
      </c>
      <c r="J121" s="678"/>
      <c r="K121" s="674">
        <v>305</v>
      </c>
      <c r="L121" s="674">
        <v>310</v>
      </c>
      <c r="N121" s="655"/>
      <c r="O121" s="655"/>
      <c r="P121" s="655"/>
      <c r="Q121" s="655"/>
      <c r="R121" s="655"/>
      <c r="S121" s="655"/>
      <c r="T121" s="655"/>
      <c r="U121" s="655"/>
      <c r="V121" s="655"/>
      <c r="W121" s="655"/>
    </row>
    <row r="122" spans="2:23" s="654" customFormat="1" ht="38.25" hidden="1" x14ac:dyDescent="0.2">
      <c r="B122" s="675" t="s">
        <v>25</v>
      </c>
      <c r="C122" s="590"/>
      <c r="D122" s="695" t="s">
        <v>52</v>
      </c>
      <c r="E122" s="695" t="s">
        <v>49</v>
      </c>
      <c r="F122" s="34" t="s">
        <v>24</v>
      </c>
      <c r="G122" s="34"/>
      <c r="H122" s="34" t="s">
        <v>49</v>
      </c>
      <c r="I122" s="686">
        <f>I123+I125+I127</f>
        <v>349.8</v>
      </c>
      <c r="J122" s="678"/>
      <c r="K122" s="678">
        <f>K123+K125+K127</f>
        <v>64.8</v>
      </c>
      <c r="L122" s="678">
        <f>L123+L125+L127</f>
        <v>64.8</v>
      </c>
      <c r="N122" s="655"/>
      <c r="O122" s="655"/>
      <c r="P122" s="655"/>
      <c r="Q122" s="655"/>
      <c r="R122" s="655"/>
      <c r="S122" s="655"/>
      <c r="T122" s="655"/>
      <c r="U122" s="655"/>
      <c r="V122" s="655"/>
      <c r="W122" s="655"/>
    </row>
    <row r="123" spans="2:23" s="654" customFormat="1" hidden="1" x14ac:dyDescent="0.2">
      <c r="B123" s="680" t="s">
        <v>57</v>
      </c>
      <c r="C123" s="590"/>
      <c r="D123" s="590" t="s">
        <v>52</v>
      </c>
      <c r="E123" s="590" t="s">
        <v>49</v>
      </c>
      <c r="F123" s="34" t="s">
        <v>56</v>
      </c>
      <c r="G123" s="34"/>
      <c r="H123" s="9" t="s">
        <v>49</v>
      </c>
      <c r="I123" s="686">
        <f>I124</f>
        <v>195</v>
      </c>
      <c r="J123" s="678"/>
      <c r="K123" s="678">
        <f>K124</f>
        <v>0</v>
      </c>
      <c r="L123" s="678">
        <f>L124</f>
        <v>0</v>
      </c>
      <c r="N123" s="655"/>
      <c r="O123" s="655"/>
      <c r="P123" s="655"/>
      <c r="Q123" s="655"/>
      <c r="R123" s="655"/>
      <c r="S123" s="655"/>
      <c r="T123" s="655"/>
      <c r="U123" s="655"/>
      <c r="V123" s="655"/>
      <c r="W123" s="655"/>
    </row>
    <row r="124" spans="2:23" s="654" customFormat="1" hidden="1" x14ac:dyDescent="0.2">
      <c r="B124" s="670" t="s">
        <v>16</v>
      </c>
      <c r="C124" s="590"/>
      <c r="D124" s="590" t="s">
        <v>52</v>
      </c>
      <c r="E124" s="590" t="s">
        <v>49</v>
      </c>
      <c r="F124" s="9" t="s">
        <v>56</v>
      </c>
      <c r="G124" s="9" t="s">
        <v>1</v>
      </c>
      <c r="H124" s="9" t="s">
        <v>49</v>
      </c>
      <c r="I124" s="687">
        <v>195</v>
      </c>
      <c r="J124" s="674"/>
      <c r="K124" s="674"/>
      <c r="L124" s="674"/>
      <c r="N124" s="655"/>
      <c r="O124" s="655"/>
      <c r="P124" s="655"/>
      <c r="Q124" s="655"/>
      <c r="R124" s="655"/>
      <c r="S124" s="655"/>
      <c r="T124" s="655"/>
      <c r="U124" s="655"/>
      <c r="V124" s="655"/>
      <c r="W124" s="655"/>
    </row>
    <row r="125" spans="2:23" s="654" customFormat="1" hidden="1" x14ac:dyDescent="0.2">
      <c r="B125" s="680" t="s">
        <v>55</v>
      </c>
      <c r="C125" s="590"/>
      <c r="D125" s="590" t="s">
        <v>52</v>
      </c>
      <c r="E125" s="590" t="s">
        <v>49</v>
      </c>
      <c r="F125" s="34" t="s">
        <v>382</v>
      </c>
      <c r="G125" s="9"/>
      <c r="H125" s="9" t="s">
        <v>49</v>
      </c>
      <c r="I125" s="686">
        <f>I126</f>
        <v>64.8</v>
      </c>
      <c r="J125" s="678"/>
      <c r="K125" s="678">
        <f>K126</f>
        <v>64.8</v>
      </c>
      <c r="L125" s="678">
        <f>L126</f>
        <v>64.8</v>
      </c>
      <c r="N125" s="655"/>
      <c r="O125" s="655"/>
      <c r="P125" s="655"/>
      <c r="Q125" s="655"/>
      <c r="R125" s="655"/>
      <c r="S125" s="655"/>
      <c r="T125" s="655"/>
      <c r="U125" s="655"/>
      <c r="V125" s="655"/>
      <c r="W125" s="655"/>
    </row>
    <row r="126" spans="2:23" s="654" customFormat="1" hidden="1" x14ac:dyDescent="0.2">
      <c r="B126" s="670" t="s">
        <v>16</v>
      </c>
      <c r="C126" s="590"/>
      <c r="D126" s="590" t="s">
        <v>52</v>
      </c>
      <c r="E126" s="590" t="s">
        <v>49</v>
      </c>
      <c r="F126" s="9" t="s">
        <v>382</v>
      </c>
      <c r="G126" s="9" t="s">
        <v>1</v>
      </c>
      <c r="H126" s="9" t="s">
        <v>49</v>
      </c>
      <c r="I126" s="687">
        <v>64.8</v>
      </c>
      <c r="J126" s="674"/>
      <c r="K126" s="674">
        <v>64.8</v>
      </c>
      <c r="L126" s="674">
        <v>64.8</v>
      </c>
      <c r="N126" s="655"/>
      <c r="O126" s="655"/>
      <c r="P126" s="655"/>
      <c r="Q126" s="655"/>
      <c r="R126" s="655"/>
      <c r="S126" s="655"/>
      <c r="T126" s="655"/>
      <c r="U126" s="655"/>
      <c r="V126" s="655"/>
      <c r="W126" s="655"/>
    </row>
    <row r="127" spans="2:23" s="654" customFormat="1" ht="25.5" hidden="1" x14ac:dyDescent="0.2">
      <c r="B127" s="680" t="s">
        <v>381</v>
      </c>
      <c r="C127" s="590"/>
      <c r="D127" s="590" t="s">
        <v>52</v>
      </c>
      <c r="E127" s="590" t="s">
        <v>49</v>
      </c>
      <c r="F127" s="34" t="s">
        <v>380</v>
      </c>
      <c r="G127" s="9"/>
      <c r="H127" s="9" t="s">
        <v>49</v>
      </c>
      <c r="I127" s="686">
        <f>I128</f>
        <v>90</v>
      </c>
      <c r="J127" s="678"/>
      <c r="K127" s="678">
        <f>K128</f>
        <v>0</v>
      </c>
      <c r="L127" s="678">
        <f>L128</f>
        <v>0</v>
      </c>
      <c r="N127" s="655"/>
      <c r="O127" s="655"/>
      <c r="P127" s="655"/>
      <c r="Q127" s="655"/>
      <c r="R127" s="655"/>
      <c r="S127" s="655"/>
      <c r="T127" s="655"/>
      <c r="U127" s="655"/>
      <c r="V127" s="655"/>
      <c r="W127" s="655"/>
    </row>
    <row r="128" spans="2:23" s="654" customFormat="1" hidden="1" x14ac:dyDescent="0.2">
      <c r="B128" s="670" t="s">
        <v>16</v>
      </c>
      <c r="C128" s="590"/>
      <c r="D128" s="590" t="s">
        <v>52</v>
      </c>
      <c r="E128" s="590" t="s">
        <v>49</v>
      </c>
      <c r="F128" s="9" t="s">
        <v>380</v>
      </c>
      <c r="G128" s="9" t="s">
        <v>1</v>
      </c>
      <c r="H128" s="9" t="s">
        <v>49</v>
      </c>
      <c r="I128" s="687">
        <v>90</v>
      </c>
      <c r="J128" s="678"/>
      <c r="K128" s="678"/>
      <c r="L128" s="678"/>
      <c r="N128" s="655"/>
      <c r="O128" s="655"/>
      <c r="P128" s="655"/>
      <c r="Q128" s="655"/>
      <c r="R128" s="655"/>
      <c r="S128" s="655"/>
      <c r="T128" s="655"/>
      <c r="U128" s="655"/>
      <c r="V128" s="655"/>
      <c r="W128" s="655"/>
    </row>
    <row r="129" spans="2:23" s="654" customFormat="1" ht="15" hidden="1" x14ac:dyDescent="0.2">
      <c r="B129" s="702" t="s">
        <v>379</v>
      </c>
      <c r="C129" s="703"/>
      <c r="D129" s="703" t="s">
        <v>15</v>
      </c>
      <c r="E129" s="725"/>
      <c r="F129" s="200"/>
      <c r="G129" s="200"/>
      <c r="H129" s="200"/>
      <c r="I129" s="726">
        <f>I130+I141+I154+I163</f>
        <v>22021.318999999996</v>
      </c>
      <c r="J129" s="705"/>
      <c r="K129" s="727">
        <f>K130+K141+K154+K163</f>
        <v>27710.55</v>
      </c>
      <c r="L129" s="727">
        <f>L130+L141+L154+L163</f>
        <v>26064.505000000001</v>
      </c>
      <c r="N129" s="655"/>
      <c r="O129" s="655"/>
      <c r="P129" s="655"/>
      <c r="Q129" s="655"/>
      <c r="R129" s="655"/>
      <c r="S129" s="655"/>
      <c r="T129" s="655"/>
      <c r="U129" s="655"/>
      <c r="V129" s="655"/>
      <c r="W129" s="655"/>
    </row>
    <row r="130" spans="2:23" hidden="1" x14ac:dyDescent="0.2">
      <c r="B130" s="675" t="s">
        <v>11</v>
      </c>
      <c r="C130" s="695"/>
      <c r="D130" s="695" t="s">
        <v>15</v>
      </c>
      <c r="E130" s="695" t="s">
        <v>9</v>
      </c>
      <c r="F130" s="9"/>
      <c r="G130" s="9"/>
      <c r="H130" s="34" t="s">
        <v>9</v>
      </c>
      <c r="I130" s="683">
        <f>I131+I136</f>
        <v>9048</v>
      </c>
      <c r="J130" s="672"/>
      <c r="K130" s="672">
        <f>K131+K136</f>
        <v>10000</v>
      </c>
      <c r="L130" s="672">
        <f>L131+L136</f>
        <v>10000</v>
      </c>
    </row>
    <row r="131" spans="2:23" ht="53.45" hidden="1" customHeight="1" x14ac:dyDescent="0.2">
      <c r="B131" s="728" t="s">
        <v>285</v>
      </c>
      <c r="C131" s="695"/>
      <c r="D131" s="676" t="s">
        <v>15</v>
      </c>
      <c r="E131" s="695" t="s">
        <v>9</v>
      </c>
      <c r="F131" s="34" t="s">
        <v>284</v>
      </c>
      <c r="G131" s="131"/>
      <c r="H131" s="34" t="s">
        <v>9</v>
      </c>
      <c r="I131" s="131"/>
      <c r="J131" s="713"/>
      <c r="K131" s="593"/>
      <c r="L131" s="729"/>
    </row>
    <row r="132" spans="2:23" ht="63.75" hidden="1" x14ac:dyDescent="0.2">
      <c r="B132" s="730" t="s">
        <v>283</v>
      </c>
      <c r="C132" s="590"/>
      <c r="D132" s="585" t="s">
        <v>15</v>
      </c>
      <c r="E132" s="590" t="s">
        <v>9</v>
      </c>
      <c r="F132" s="9" t="s">
        <v>282</v>
      </c>
      <c r="G132" s="9"/>
      <c r="H132" s="9" t="s">
        <v>9</v>
      </c>
      <c r="I132" s="663"/>
      <c r="J132" s="664"/>
      <c r="K132" s="664"/>
      <c r="L132" s="664"/>
    </row>
    <row r="133" spans="2:23" ht="81.599999999999994" hidden="1" customHeight="1" x14ac:dyDescent="0.2">
      <c r="B133" s="731" t="s">
        <v>281</v>
      </c>
      <c r="C133" s="590"/>
      <c r="D133" s="585" t="s">
        <v>15</v>
      </c>
      <c r="E133" s="590" t="s">
        <v>9</v>
      </c>
      <c r="F133" s="9" t="s">
        <v>280</v>
      </c>
      <c r="G133" s="9"/>
      <c r="H133" s="9" t="s">
        <v>9</v>
      </c>
      <c r="I133" s="663"/>
      <c r="J133" s="664"/>
      <c r="K133" s="664"/>
      <c r="L133" s="664"/>
    </row>
    <row r="134" spans="2:23" ht="81" hidden="1" customHeight="1" x14ac:dyDescent="0.2">
      <c r="B134" s="730" t="s">
        <v>279</v>
      </c>
      <c r="C134" s="590"/>
      <c r="D134" s="585" t="s">
        <v>15</v>
      </c>
      <c r="E134" s="590" t="s">
        <v>9</v>
      </c>
      <c r="F134" s="9" t="s">
        <v>278</v>
      </c>
      <c r="G134" s="9"/>
      <c r="H134" s="9" t="s">
        <v>9</v>
      </c>
      <c r="I134" s="686"/>
      <c r="J134" s="678"/>
      <c r="K134" s="678"/>
      <c r="L134" s="678"/>
    </row>
    <row r="135" spans="2:23" ht="63.75" hidden="1" x14ac:dyDescent="0.2">
      <c r="B135" s="731" t="s">
        <v>277</v>
      </c>
      <c r="C135" s="590"/>
      <c r="D135" s="585" t="s">
        <v>15</v>
      </c>
      <c r="E135" s="590" t="s">
        <v>9</v>
      </c>
      <c r="F135" s="9" t="s">
        <v>276</v>
      </c>
      <c r="G135" s="9"/>
      <c r="H135" s="9" t="s">
        <v>9</v>
      </c>
      <c r="I135" s="686"/>
      <c r="J135" s="678"/>
      <c r="K135" s="678"/>
      <c r="L135" s="678"/>
    </row>
    <row r="136" spans="2:23" ht="39.6" hidden="1" customHeight="1" x14ac:dyDescent="0.2">
      <c r="B136" s="675" t="s">
        <v>25</v>
      </c>
      <c r="C136" s="590"/>
      <c r="D136" s="695" t="s">
        <v>15</v>
      </c>
      <c r="E136" s="695" t="s">
        <v>9</v>
      </c>
      <c r="F136" s="34" t="s">
        <v>24</v>
      </c>
      <c r="G136" s="48"/>
      <c r="H136" s="34" t="s">
        <v>9</v>
      </c>
      <c r="I136" s="47">
        <f>I137+I139</f>
        <v>9048</v>
      </c>
      <c r="J136" s="732"/>
      <c r="K136" s="733">
        <f>K137+K139</f>
        <v>10000</v>
      </c>
      <c r="L136" s="733">
        <f>L137+L139</f>
        <v>10000</v>
      </c>
    </row>
    <row r="137" spans="2:23" ht="25.5" hidden="1" x14ac:dyDescent="0.2">
      <c r="B137" s="734" t="s">
        <v>378</v>
      </c>
      <c r="C137" s="590"/>
      <c r="D137" s="590" t="s">
        <v>15</v>
      </c>
      <c r="E137" s="590" t="s">
        <v>9</v>
      </c>
      <c r="F137" s="9" t="s">
        <v>377</v>
      </c>
      <c r="G137" s="48"/>
      <c r="H137" s="9" t="s">
        <v>9</v>
      </c>
      <c r="I137" s="47">
        <f>I138</f>
        <v>420</v>
      </c>
      <c r="J137" s="732"/>
      <c r="K137" s="733">
        <f>K138</f>
        <v>0</v>
      </c>
      <c r="L137" s="733">
        <f>L138</f>
        <v>0</v>
      </c>
    </row>
    <row r="138" spans="2:23" hidden="1" x14ac:dyDescent="0.2">
      <c r="B138" s="670" t="s">
        <v>16</v>
      </c>
      <c r="C138" s="590"/>
      <c r="D138" s="590" t="s">
        <v>15</v>
      </c>
      <c r="E138" s="590" t="s">
        <v>9</v>
      </c>
      <c r="F138" s="9" t="s">
        <v>377</v>
      </c>
      <c r="G138" s="9" t="s">
        <v>1</v>
      </c>
      <c r="H138" s="9" t="s">
        <v>9</v>
      </c>
      <c r="I138" s="57">
        <v>420</v>
      </c>
      <c r="J138" s="735"/>
      <c r="K138" s="736"/>
      <c r="L138" s="737"/>
    </row>
    <row r="139" spans="2:23" ht="18.75" hidden="1" customHeight="1" x14ac:dyDescent="0.2">
      <c r="B139" s="734" t="s">
        <v>376</v>
      </c>
      <c r="C139" s="590"/>
      <c r="D139" s="590" t="s">
        <v>15</v>
      </c>
      <c r="E139" s="590" t="s">
        <v>9</v>
      </c>
      <c r="F139" s="9" t="s">
        <v>374</v>
      </c>
      <c r="G139" s="48"/>
      <c r="H139" s="9" t="s">
        <v>9</v>
      </c>
      <c r="I139" s="57">
        <f>I140</f>
        <v>8628</v>
      </c>
      <c r="J139" s="733"/>
      <c r="K139" s="738">
        <f>K140</f>
        <v>10000</v>
      </c>
      <c r="L139" s="738">
        <f>L140</f>
        <v>10000</v>
      </c>
    </row>
    <row r="140" spans="2:23" ht="25.9" hidden="1" customHeight="1" x14ac:dyDescent="0.2">
      <c r="B140" s="739" t="s">
        <v>375</v>
      </c>
      <c r="C140" s="590"/>
      <c r="D140" s="590" t="s">
        <v>15</v>
      </c>
      <c r="E140" s="590" t="s">
        <v>9</v>
      </c>
      <c r="F140" s="9" t="s">
        <v>374</v>
      </c>
      <c r="G140" s="9" t="s">
        <v>373</v>
      </c>
      <c r="H140" s="9" t="s">
        <v>9</v>
      </c>
      <c r="I140" s="740">
        <v>8628</v>
      </c>
      <c r="J140" s="741"/>
      <c r="K140" s="742">
        <v>10000</v>
      </c>
      <c r="L140" s="743">
        <v>10000</v>
      </c>
    </row>
    <row r="141" spans="2:23" hidden="1" x14ac:dyDescent="0.2">
      <c r="B141" s="675" t="s">
        <v>39</v>
      </c>
      <c r="C141" s="695"/>
      <c r="D141" s="695" t="s">
        <v>15</v>
      </c>
      <c r="E141" s="695" t="s">
        <v>13</v>
      </c>
      <c r="F141" s="9"/>
      <c r="G141" s="9"/>
      <c r="H141" s="34" t="s">
        <v>13</v>
      </c>
      <c r="I141" s="677">
        <f>I142+I149</f>
        <v>1214.55</v>
      </c>
      <c r="J141" s="678"/>
      <c r="K141" s="744">
        <f>K142+K149</f>
        <v>4085</v>
      </c>
      <c r="L141" s="678">
        <f>L142+L149</f>
        <v>85</v>
      </c>
    </row>
    <row r="142" spans="2:23" ht="58.15" hidden="1" customHeight="1" x14ac:dyDescent="0.2">
      <c r="B142" s="745" t="s">
        <v>372</v>
      </c>
      <c r="C142" s="695"/>
      <c r="D142" s="676" t="s">
        <v>15</v>
      </c>
      <c r="E142" s="695" t="s">
        <v>13</v>
      </c>
      <c r="F142" s="34" t="s">
        <v>371</v>
      </c>
      <c r="G142" s="131"/>
      <c r="H142" s="34" t="s">
        <v>13</v>
      </c>
      <c r="I142" s="205">
        <f>I143</f>
        <v>1129.55</v>
      </c>
      <c r="J142" s="708"/>
      <c r="K142" s="746">
        <f>K143</f>
        <v>4000</v>
      </c>
      <c r="L142" s="746">
        <f>L143</f>
        <v>0</v>
      </c>
    </row>
    <row r="143" spans="2:23" ht="63.75" hidden="1" x14ac:dyDescent="0.2">
      <c r="B143" s="734" t="s">
        <v>370</v>
      </c>
      <c r="C143" s="590"/>
      <c r="D143" s="585" t="s">
        <v>15</v>
      </c>
      <c r="E143" s="590" t="s">
        <v>13</v>
      </c>
      <c r="F143" s="9" t="s">
        <v>368</v>
      </c>
      <c r="G143" s="9"/>
      <c r="H143" s="9" t="s">
        <v>13</v>
      </c>
      <c r="I143" s="747">
        <f>I144</f>
        <v>1129.55</v>
      </c>
      <c r="J143" s="744"/>
      <c r="K143" s="744">
        <f>K144</f>
        <v>4000</v>
      </c>
      <c r="L143" s="678">
        <f>L144</f>
        <v>0</v>
      </c>
    </row>
    <row r="144" spans="2:23" ht="25.5" hidden="1" x14ac:dyDescent="0.2">
      <c r="B144" s="734" t="s">
        <v>369</v>
      </c>
      <c r="C144" s="590"/>
      <c r="D144" s="585" t="s">
        <v>15</v>
      </c>
      <c r="E144" s="590" t="s">
        <v>13</v>
      </c>
      <c r="F144" s="9" t="s">
        <v>368</v>
      </c>
      <c r="G144" s="9" t="s">
        <v>367</v>
      </c>
      <c r="H144" s="9" t="s">
        <v>13</v>
      </c>
      <c r="I144" s="681">
        <v>1129.55</v>
      </c>
      <c r="J144" s="744"/>
      <c r="K144" s="682">
        <v>4000</v>
      </c>
      <c r="L144" s="678"/>
    </row>
    <row r="145" spans="2:23" ht="51" hidden="1" x14ac:dyDescent="0.2">
      <c r="B145" s="734" t="s">
        <v>192</v>
      </c>
      <c r="C145" s="590"/>
      <c r="D145" s="585" t="s">
        <v>15</v>
      </c>
      <c r="E145" s="590" t="s">
        <v>13</v>
      </c>
      <c r="F145" s="9" t="s">
        <v>366</v>
      </c>
      <c r="G145" s="9"/>
      <c r="H145" s="9" t="s">
        <v>13</v>
      </c>
      <c r="I145" s="686"/>
      <c r="J145" s="678"/>
      <c r="K145" s="678"/>
      <c r="L145" s="678"/>
    </row>
    <row r="146" spans="2:23" ht="42.75" hidden="1" customHeight="1" x14ac:dyDescent="0.2">
      <c r="B146" s="745" t="s">
        <v>165</v>
      </c>
      <c r="C146" s="695"/>
      <c r="D146" s="676" t="s">
        <v>15</v>
      </c>
      <c r="E146" s="695" t="s">
        <v>13</v>
      </c>
      <c r="F146" s="34" t="s">
        <v>164</v>
      </c>
      <c r="G146" s="131"/>
      <c r="H146" s="34" t="s">
        <v>13</v>
      </c>
      <c r="I146" s="131"/>
      <c r="J146" s="748"/>
      <c r="K146" s="593"/>
      <c r="L146" s="729"/>
    </row>
    <row r="147" spans="2:23" ht="72.75" hidden="1" customHeight="1" x14ac:dyDescent="0.2">
      <c r="B147" s="680" t="s">
        <v>163</v>
      </c>
      <c r="C147" s="590"/>
      <c r="D147" s="585" t="s">
        <v>15</v>
      </c>
      <c r="E147" s="590" t="s">
        <v>13</v>
      </c>
      <c r="F147" s="9" t="s">
        <v>162</v>
      </c>
      <c r="G147" s="9"/>
      <c r="H147" s="9" t="s">
        <v>13</v>
      </c>
      <c r="I147" s="686"/>
      <c r="J147" s="678"/>
      <c r="K147" s="678"/>
      <c r="L147" s="678"/>
    </row>
    <row r="148" spans="2:23" ht="57" hidden="1" customHeight="1" x14ac:dyDescent="0.2">
      <c r="B148" s="734" t="s">
        <v>161</v>
      </c>
      <c r="C148" s="695"/>
      <c r="D148" s="585" t="s">
        <v>15</v>
      </c>
      <c r="E148" s="590" t="s">
        <v>13</v>
      </c>
      <c r="F148" s="9" t="s">
        <v>160</v>
      </c>
      <c r="G148" s="9"/>
      <c r="H148" s="9" t="s">
        <v>13</v>
      </c>
      <c r="I148" s="686"/>
      <c r="J148" s="678"/>
      <c r="K148" s="678"/>
      <c r="L148" s="678"/>
    </row>
    <row r="149" spans="2:23" s="577" customFormat="1" ht="39.6" hidden="1" customHeight="1" x14ac:dyDescent="0.2">
      <c r="B149" s="675" t="s">
        <v>25</v>
      </c>
      <c r="C149" s="590"/>
      <c r="D149" s="695" t="s">
        <v>15</v>
      </c>
      <c r="E149" s="695" t="s">
        <v>13</v>
      </c>
      <c r="F149" s="34" t="s">
        <v>24</v>
      </c>
      <c r="G149" s="48"/>
      <c r="H149" s="34" t="s">
        <v>13</v>
      </c>
      <c r="I149" s="51">
        <f>I150</f>
        <v>85</v>
      </c>
      <c r="J149" s="708"/>
      <c r="K149" s="708">
        <f>K150</f>
        <v>85</v>
      </c>
      <c r="L149" s="708">
        <f>L150</f>
        <v>85</v>
      </c>
      <c r="N149" s="749"/>
      <c r="O149" s="749"/>
      <c r="P149" s="749"/>
      <c r="Q149" s="749"/>
      <c r="R149" s="749"/>
      <c r="S149" s="749"/>
      <c r="T149" s="749"/>
      <c r="U149" s="749"/>
      <c r="V149" s="749"/>
      <c r="W149" s="749"/>
    </row>
    <row r="150" spans="2:23" s="577" customFormat="1" ht="43.5" hidden="1" customHeight="1" x14ac:dyDescent="0.2">
      <c r="B150" s="680" t="s">
        <v>23</v>
      </c>
      <c r="C150" s="590"/>
      <c r="D150" s="590" t="s">
        <v>15</v>
      </c>
      <c r="E150" s="590" t="s">
        <v>13</v>
      </c>
      <c r="F150" s="9" t="s">
        <v>14</v>
      </c>
      <c r="G150" s="48"/>
      <c r="H150" s="9" t="s">
        <v>13</v>
      </c>
      <c r="I150" s="47">
        <f>I153</f>
        <v>85</v>
      </c>
      <c r="J150" s="733"/>
      <c r="K150" s="733">
        <f>K153</f>
        <v>85</v>
      </c>
      <c r="L150" s="733">
        <f>L153</f>
        <v>85</v>
      </c>
      <c r="N150" s="749"/>
      <c r="O150" s="749"/>
      <c r="P150" s="749"/>
      <c r="Q150" s="749"/>
      <c r="R150" s="749"/>
      <c r="S150" s="749"/>
      <c r="T150" s="749"/>
      <c r="U150" s="749"/>
      <c r="V150" s="749"/>
      <c r="W150" s="749"/>
    </row>
    <row r="151" spans="2:23" s="577" customFormat="1" ht="60.75" hidden="1" customHeight="1" x14ac:dyDescent="0.2">
      <c r="B151" s="689" t="s">
        <v>22</v>
      </c>
      <c r="C151" s="711"/>
      <c r="D151" s="711" t="s">
        <v>15</v>
      </c>
      <c r="E151" s="711" t="s">
        <v>13</v>
      </c>
      <c r="F151" s="31" t="s">
        <v>21</v>
      </c>
      <c r="G151" s="1361" t="s">
        <v>20</v>
      </c>
      <c r="H151" s="1362"/>
      <c r="I151" s="1363"/>
      <c r="J151" s="750"/>
      <c r="N151" s="749"/>
      <c r="O151" s="749"/>
      <c r="P151" s="749"/>
      <c r="Q151" s="749"/>
      <c r="R151" s="749"/>
      <c r="S151" s="749"/>
      <c r="T151" s="749"/>
      <c r="U151" s="749"/>
      <c r="V151" s="749"/>
      <c r="W151" s="749"/>
    </row>
    <row r="152" spans="2:23" s="577" customFormat="1" ht="48" hidden="1" customHeight="1" x14ac:dyDescent="0.2">
      <c r="B152" s="689" t="s">
        <v>19</v>
      </c>
      <c r="C152" s="711"/>
      <c r="D152" s="711" t="s">
        <v>15</v>
      </c>
      <c r="E152" s="711" t="s">
        <v>13</v>
      </c>
      <c r="F152" s="31" t="s">
        <v>18</v>
      </c>
      <c r="G152" s="1356" t="s">
        <v>17</v>
      </c>
      <c r="H152" s="1357"/>
      <c r="I152" s="1358"/>
      <c r="J152" s="750"/>
      <c r="N152" s="749"/>
      <c r="O152" s="749"/>
      <c r="P152" s="749"/>
      <c r="Q152" s="749"/>
      <c r="R152" s="749"/>
      <c r="S152" s="749"/>
      <c r="T152" s="749"/>
      <c r="U152" s="749"/>
      <c r="V152" s="749"/>
      <c r="W152" s="749"/>
    </row>
    <row r="153" spans="2:23" s="577" customFormat="1" ht="16.899999999999999" hidden="1" customHeight="1" x14ac:dyDescent="0.2">
      <c r="B153" s="670" t="s">
        <v>16</v>
      </c>
      <c r="C153" s="711"/>
      <c r="D153" s="590" t="s">
        <v>15</v>
      </c>
      <c r="E153" s="590" t="s">
        <v>13</v>
      </c>
      <c r="F153" s="9" t="s">
        <v>14</v>
      </c>
      <c r="G153" s="33" t="s">
        <v>1</v>
      </c>
      <c r="H153" s="9" t="s">
        <v>13</v>
      </c>
      <c r="I153" s="28">
        <v>85</v>
      </c>
      <c r="J153" s="751"/>
      <c r="K153" s="752">
        <v>85</v>
      </c>
      <c r="L153" s="753">
        <v>85</v>
      </c>
      <c r="N153" s="749"/>
      <c r="O153" s="749"/>
      <c r="P153" s="749"/>
      <c r="Q153" s="749"/>
      <c r="R153" s="749"/>
      <c r="S153" s="749"/>
      <c r="T153" s="749"/>
      <c r="U153" s="749"/>
      <c r="V153" s="749"/>
      <c r="W153" s="749"/>
    </row>
    <row r="154" spans="2:23" ht="20.25" hidden="1" customHeight="1" x14ac:dyDescent="0.2">
      <c r="B154" s="675" t="s">
        <v>34</v>
      </c>
      <c r="C154" s="590"/>
      <c r="D154" s="695" t="s">
        <v>15</v>
      </c>
      <c r="E154" s="695" t="s">
        <v>32</v>
      </c>
      <c r="F154" s="9"/>
      <c r="G154" s="9"/>
      <c r="H154" s="34" t="s">
        <v>32</v>
      </c>
      <c r="I154" s="754">
        <f>I155+I158</f>
        <v>11758.768999999998</v>
      </c>
      <c r="J154" s="678"/>
      <c r="K154" s="755">
        <f>K155+K158</f>
        <v>13625.55</v>
      </c>
      <c r="L154" s="755">
        <f>L155+L158</f>
        <v>15979.505000000001</v>
      </c>
    </row>
    <row r="155" spans="2:23" ht="55.15" hidden="1" customHeight="1" x14ac:dyDescent="0.2">
      <c r="B155" s="756" t="s">
        <v>365</v>
      </c>
      <c r="C155" s="695"/>
      <c r="D155" s="676" t="s">
        <v>15</v>
      </c>
      <c r="E155" s="695" t="s">
        <v>32</v>
      </c>
      <c r="F155" s="34" t="s">
        <v>364</v>
      </c>
      <c r="G155" s="131"/>
      <c r="H155" s="34" t="s">
        <v>32</v>
      </c>
      <c r="I155" s="51">
        <f>I156</f>
        <v>2275.0059999999999</v>
      </c>
      <c r="J155" s="708"/>
      <c r="K155" s="708">
        <f>K156</f>
        <v>6008.35</v>
      </c>
      <c r="L155" s="708">
        <f>L156</f>
        <v>8515.7049999999999</v>
      </c>
    </row>
    <row r="156" spans="2:23" ht="70.150000000000006" hidden="1" customHeight="1" x14ac:dyDescent="0.2">
      <c r="B156" s="734" t="s">
        <v>363</v>
      </c>
      <c r="C156" s="590"/>
      <c r="D156" s="585" t="s">
        <v>15</v>
      </c>
      <c r="E156" s="590" t="s">
        <v>32</v>
      </c>
      <c r="F156" s="9" t="s">
        <v>362</v>
      </c>
      <c r="G156" s="9"/>
      <c r="H156" s="9" t="s">
        <v>32</v>
      </c>
      <c r="I156" s="677">
        <f>I157</f>
        <v>2275.0059999999999</v>
      </c>
      <c r="J156" s="678"/>
      <c r="K156" s="679">
        <f>K157</f>
        <v>6008.35</v>
      </c>
      <c r="L156" s="679">
        <f>L157</f>
        <v>8515.7049999999999</v>
      </c>
    </row>
    <row r="157" spans="2:23" ht="12.6" hidden="1" customHeight="1" x14ac:dyDescent="0.2">
      <c r="B157" s="670" t="s">
        <v>16</v>
      </c>
      <c r="C157" s="590"/>
      <c r="D157" s="585" t="s">
        <v>15</v>
      </c>
      <c r="E157" s="590" t="s">
        <v>32</v>
      </c>
      <c r="F157" s="9" t="s">
        <v>362</v>
      </c>
      <c r="G157" s="9" t="s">
        <v>1</v>
      </c>
      <c r="H157" s="9" t="s">
        <v>32</v>
      </c>
      <c r="I157" s="677">
        <v>2275.0059999999999</v>
      </c>
      <c r="J157" s="686"/>
      <c r="K157" s="757">
        <v>6008.35</v>
      </c>
      <c r="L157" s="757">
        <v>8515.7049999999999</v>
      </c>
    </row>
    <row r="158" spans="2:23" ht="56.45" hidden="1" customHeight="1" x14ac:dyDescent="0.2">
      <c r="B158" s="745" t="s">
        <v>361</v>
      </c>
      <c r="C158" s="590"/>
      <c r="D158" s="695" t="s">
        <v>15</v>
      </c>
      <c r="E158" s="695" t="s">
        <v>32</v>
      </c>
      <c r="F158" s="34" t="s">
        <v>360</v>
      </c>
      <c r="G158" s="131"/>
      <c r="H158" s="34" t="s">
        <v>32</v>
      </c>
      <c r="I158" s="51">
        <f>I159+I161</f>
        <v>9483.762999999999</v>
      </c>
      <c r="J158" s="713"/>
      <c r="K158" s="708">
        <f>K159+K161</f>
        <v>7617.2</v>
      </c>
      <c r="L158" s="755">
        <f>L159+L161</f>
        <v>7463.8</v>
      </c>
    </row>
    <row r="159" spans="2:23" ht="63.75" hidden="1" x14ac:dyDescent="0.2">
      <c r="B159" s="680" t="s">
        <v>359</v>
      </c>
      <c r="C159" s="590"/>
      <c r="D159" s="695" t="s">
        <v>15</v>
      </c>
      <c r="E159" s="695" t="s">
        <v>32</v>
      </c>
      <c r="F159" s="9" t="s">
        <v>358</v>
      </c>
      <c r="G159" s="9"/>
      <c r="H159" s="34" t="s">
        <v>32</v>
      </c>
      <c r="I159" s="677">
        <f>I160</f>
        <v>5353.7750000000005</v>
      </c>
      <c r="J159" s="678"/>
      <c r="K159" s="678">
        <f>K160</f>
        <v>5406.2</v>
      </c>
      <c r="L159" s="678">
        <f>L160</f>
        <v>5230.3</v>
      </c>
    </row>
    <row r="160" spans="2:23" hidden="1" x14ac:dyDescent="0.2">
      <c r="B160" s="670" t="s">
        <v>16</v>
      </c>
      <c r="C160" s="590"/>
      <c r="D160" s="590" t="s">
        <v>15</v>
      </c>
      <c r="E160" s="590" t="s">
        <v>32</v>
      </c>
      <c r="F160" s="9" t="s">
        <v>358</v>
      </c>
      <c r="G160" s="9" t="s">
        <v>1</v>
      </c>
      <c r="H160" s="9" t="s">
        <v>32</v>
      </c>
      <c r="I160" s="683">
        <f>5356.1-4835.3+2500.3+2332.675</f>
        <v>5353.7750000000005</v>
      </c>
      <c r="J160" s="686"/>
      <c r="K160" s="683">
        <v>5406.2</v>
      </c>
      <c r="L160" s="683">
        <v>5230.3</v>
      </c>
    </row>
    <row r="161" spans="2:23" ht="79.150000000000006" hidden="1" customHeight="1" x14ac:dyDescent="0.2">
      <c r="B161" s="680" t="s">
        <v>357</v>
      </c>
      <c r="C161" s="590"/>
      <c r="D161" s="695" t="s">
        <v>15</v>
      </c>
      <c r="E161" s="695" t="s">
        <v>32</v>
      </c>
      <c r="F161" s="9" t="s">
        <v>356</v>
      </c>
      <c r="G161" s="9"/>
      <c r="H161" s="34" t="s">
        <v>32</v>
      </c>
      <c r="I161" s="677">
        <f>I162</f>
        <v>4129.9879999999994</v>
      </c>
      <c r="J161" s="679"/>
      <c r="K161" s="679">
        <f>K162</f>
        <v>2211</v>
      </c>
      <c r="L161" s="679">
        <f>L162</f>
        <v>2233.5</v>
      </c>
    </row>
    <row r="162" spans="2:23" ht="18.600000000000001" hidden="1" customHeight="1" x14ac:dyDescent="0.2">
      <c r="B162" s="670" t="s">
        <v>16</v>
      </c>
      <c r="C162" s="590"/>
      <c r="D162" s="590" t="s">
        <v>15</v>
      </c>
      <c r="E162" s="590" t="s">
        <v>32</v>
      </c>
      <c r="F162" s="9" t="s">
        <v>356</v>
      </c>
      <c r="G162" s="9" t="s">
        <v>1</v>
      </c>
      <c r="H162" s="9" t="s">
        <v>32</v>
      </c>
      <c r="I162" s="677">
        <f>2142.2+1447.788+540</f>
        <v>4129.9879999999994</v>
      </c>
      <c r="J162" s="677"/>
      <c r="K162" s="677">
        <v>2211</v>
      </c>
      <c r="L162" s="677">
        <v>2233.5</v>
      </c>
    </row>
    <row r="163" spans="2:23" ht="19.5" hidden="1" customHeight="1" x14ac:dyDescent="0.2">
      <c r="B163" s="675" t="s">
        <v>355</v>
      </c>
      <c r="C163" s="590"/>
      <c r="D163" s="695" t="s">
        <v>15</v>
      </c>
      <c r="E163" s="695" t="s">
        <v>350</v>
      </c>
      <c r="F163" s="9"/>
      <c r="G163" s="9"/>
      <c r="H163" s="34" t="s">
        <v>350</v>
      </c>
      <c r="I163" s="686">
        <f>I164</f>
        <v>0</v>
      </c>
      <c r="J163" s="678"/>
      <c r="K163" s="678">
        <f t="shared" ref="K163:L166" si="2">K164</f>
        <v>0</v>
      </c>
      <c r="L163" s="678">
        <f t="shared" si="2"/>
        <v>0</v>
      </c>
    </row>
    <row r="164" spans="2:23" s="577" customFormat="1" ht="38.25" hidden="1" x14ac:dyDescent="0.2">
      <c r="B164" s="675" t="s">
        <v>25</v>
      </c>
      <c r="C164" s="590"/>
      <c r="D164" s="695" t="s">
        <v>15</v>
      </c>
      <c r="E164" s="695" t="s">
        <v>350</v>
      </c>
      <c r="F164" s="9"/>
      <c r="G164" s="9"/>
      <c r="H164" s="34" t="s">
        <v>350</v>
      </c>
      <c r="I164" s="686">
        <f>I165</f>
        <v>0</v>
      </c>
      <c r="J164" s="678"/>
      <c r="K164" s="678">
        <f t="shared" si="2"/>
        <v>0</v>
      </c>
      <c r="L164" s="678">
        <f t="shared" si="2"/>
        <v>0</v>
      </c>
      <c r="N164" s="749"/>
      <c r="O164" s="749"/>
      <c r="P164" s="749"/>
      <c r="Q164" s="749"/>
      <c r="R164" s="749"/>
      <c r="S164" s="749"/>
      <c r="T164" s="749"/>
      <c r="U164" s="749"/>
      <c r="V164" s="749"/>
      <c r="W164" s="749"/>
    </row>
    <row r="165" spans="2:23" s="577" customFormat="1" ht="30.75" hidden="1" customHeight="1" x14ac:dyDescent="0.2">
      <c r="B165" s="675" t="s">
        <v>354</v>
      </c>
      <c r="C165" s="590"/>
      <c r="D165" s="695" t="s">
        <v>15</v>
      </c>
      <c r="E165" s="695" t="s">
        <v>350</v>
      </c>
      <c r="F165" s="9" t="s">
        <v>353</v>
      </c>
      <c r="G165" s="48"/>
      <c r="H165" s="34" t="s">
        <v>350</v>
      </c>
      <c r="I165" s="758">
        <f>I166</f>
        <v>0</v>
      </c>
      <c r="J165" s="759"/>
      <c r="K165" s="759">
        <f t="shared" si="2"/>
        <v>0</v>
      </c>
      <c r="L165" s="759">
        <f t="shared" si="2"/>
        <v>0</v>
      </c>
      <c r="N165" s="749"/>
      <c r="O165" s="749"/>
      <c r="P165" s="749"/>
      <c r="Q165" s="749"/>
      <c r="R165" s="749"/>
      <c r="S165" s="749"/>
      <c r="T165" s="749"/>
      <c r="U165" s="749"/>
      <c r="V165" s="749"/>
      <c r="W165" s="749"/>
    </row>
    <row r="166" spans="2:23" s="577" customFormat="1" ht="25.5" hidden="1" x14ac:dyDescent="0.2">
      <c r="B166" s="701" t="s">
        <v>352</v>
      </c>
      <c r="C166" s="590"/>
      <c r="D166" s="695" t="s">
        <v>15</v>
      </c>
      <c r="E166" s="695" t="s">
        <v>350</v>
      </c>
      <c r="F166" s="9" t="s">
        <v>351</v>
      </c>
      <c r="G166" s="48"/>
      <c r="H166" s="34" t="s">
        <v>350</v>
      </c>
      <c r="I166" s="758">
        <f>I167</f>
        <v>0</v>
      </c>
      <c r="J166" s="759"/>
      <c r="K166" s="759">
        <f t="shared" si="2"/>
        <v>0</v>
      </c>
      <c r="L166" s="759">
        <f t="shared" si="2"/>
        <v>0</v>
      </c>
      <c r="N166" s="749"/>
      <c r="O166" s="749"/>
      <c r="P166" s="749"/>
      <c r="Q166" s="749"/>
      <c r="R166" s="749"/>
      <c r="S166" s="749"/>
      <c r="T166" s="749"/>
      <c r="U166" s="749"/>
      <c r="V166" s="749"/>
      <c r="W166" s="749"/>
    </row>
    <row r="167" spans="2:23" s="577" customFormat="1" hidden="1" x14ac:dyDescent="0.2">
      <c r="B167" s="701"/>
      <c r="C167" s="590"/>
      <c r="D167" s="695" t="s">
        <v>15</v>
      </c>
      <c r="E167" s="695" t="s">
        <v>350</v>
      </c>
      <c r="F167" s="9" t="s">
        <v>351</v>
      </c>
      <c r="G167" s="48"/>
      <c r="H167" s="34" t="s">
        <v>350</v>
      </c>
      <c r="I167" s="758"/>
      <c r="J167" s="759"/>
      <c r="K167" s="759"/>
      <c r="L167" s="759"/>
      <c r="N167" s="749"/>
      <c r="O167" s="749"/>
      <c r="P167" s="749"/>
      <c r="Q167" s="749"/>
      <c r="R167" s="749"/>
      <c r="S167" s="749"/>
      <c r="T167" s="749"/>
      <c r="U167" s="749"/>
      <c r="V167" s="749"/>
      <c r="W167" s="749"/>
    </row>
    <row r="168" spans="2:23" ht="15" hidden="1" x14ac:dyDescent="0.2">
      <c r="B168" s="760" t="s">
        <v>349</v>
      </c>
      <c r="C168" s="703"/>
      <c r="D168" s="703" t="s">
        <v>265</v>
      </c>
      <c r="E168" s="761"/>
      <c r="F168" s="201"/>
      <c r="G168" s="200"/>
      <c r="H168" s="199"/>
      <c r="I168" s="762">
        <f>I169</f>
        <v>160</v>
      </c>
      <c r="J168" s="659"/>
      <c r="K168" s="659">
        <f t="shared" ref="K168:L170" si="3">K169</f>
        <v>172</v>
      </c>
      <c r="L168" s="659">
        <f t="shared" si="3"/>
        <v>184</v>
      </c>
    </row>
    <row r="169" spans="2:23" hidden="1" x14ac:dyDescent="0.2">
      <c r="B169" s="675" t="s">
        <v>264</v>
      </c>
      <c r="C169" s="695"/>
      <c r="D169" s="695" t="s">
        <v>265</v>
      </c>
      <c r="E169" s="695" t="s">
        <v>262</v>
      </c>
      <c r="F169" s="1"/>
      <c r="G169" s="9"/>
      <c r="H169" s="34" t="s">
        <v>262</v>
      </c>
      <c r="I169" s="673">
        <f>I170</f>
        <v>160</v>
      </c>
      <c r="J169" s="673"/>
      <c r="K169" s="673">
        <f t="shared" si="3"/>
        <v>172</v>
      </c>
      <c r="L169" s="673">
        <f t="shared" si="3"/>
        <v>184</v>
      </c>
    </row>
    <row r="170" spans="2:23" ht="53.25" hidden="1" customHeight="1" x14ac:dyDescent="0.2">
      <c r="B170" s="675" t="s">
        <v>253</v>
      </c>
      <c r="C170" s="695"/>
      <c r="D170" s="695" t="s">
        <v>265</v>
      </c>
      <c r="E170" s="695" t="s">
        <v>262</v>
      </c>
      <c r="F170" s="34" t="s">
        <v>252</v>
      </c>
      <c r="G170" s="131"/>
      <c r="H170" s="34" t="s">
        <v>262</v>
      </c>
      <c r="I170" s="51">
        <f>I171</f>
        <v>160</v>
      </c>
      <c r="J170" s="708"/>
      <c r="K170" s="708">
        <f t="shared" si="3"/>
        <v>172</v>
      </c>
      <c r="L170" s="708">
        <f t="shared" si="3"/>
        <v>184</v>
      </c>
    </row>
    <row r="171" spans="2:23" ht="63.75" hidden="1" x14ac:dyDescent="0.2">
      <c r="B171" s="709" t="s">
        <v>348</v>
      </c>
      <c r="C171" s="695"/>
      <c r="D171" s="695" t="s">
        <v>265</v>
      </c>
      <c r="E171" s="695" t="s">
        <v>262</v>
      </c>
      <c r="F171" s="34" t="s">
        <v>347</v>
      </c>
      <c r="G171" s="9"/>
      <c r="H171" s="34" t="s">
        <v>262</v>
      </c>
      <c r="I171" s="673">
        <f>I174</f>
        <v>160</v>
      </c>
      <c r="J171" s="673"/>
      <c r="K171" s="673">
        <f>K174</f>
        <v>172</v>
      </c>
      <c r="L171" s="673">
        <f>L174</f>
        <v>184</v>
      </c>
    </row>
    <row r="172" spans="2:23" ht="75" hidden="1" customHeight="1" x14ac:dyDescent="0.2">
      <c r="B172" s="685" t="s">
        <v>270</v>
      </c>
      <c r="C172" s="695"/>
      <c r="D172" s="695" t="s">
        <v>265</v>
      </c>
      <c r="E172" s="695" t="s">
        <v>262</v>
      </c>
      <c r="F172" s="9" t="s">
        <v>269</v>
      </c>
      <c r="G172" s="9"/>
      <c r="H172" s="34" t="s">
        <v>262</v>
      </c>
      <c r="I172" s="673"/>
      <c r="J172" s="673"/>
      <c r="K172" s="673"/>
      <c r="L172" s="673"/>
    </row>
    <row r="173" spans="2:23" ht="16.149999999999999" hidden="1" customHeight="1" x14ac:dyDescent="0.2">
      <c r="B173" s="670" t="s">
        <v>16</v>
      </c>
      <c r="C173" s="695"/>
      <c r="D173" s="695" t="s">
        <v>265</v>
      </c>
      <c r="E173" s="695" t="s">
        <v>262</v>
      </c>
      <c r="F173" s="9" t="s">
        <v>269</v>
      </c>
      <c r="G173" s="9" t="s">
        <v>1</v>
      </c>
      <c r="H173" s="34" t="s">
        <v>262</v>
      </c>
      <c r="I173" s="673"/>
      <c r="J173" s="673"/>
      <c r="K173" s="673"/>
      <c r="L173" s="673"/>
    </row>
    <row r="174" spans="2:23" ht="77.25" hidden="1" customHeight="1" x14ac:dyDescent="0.2">
      <c r="B174" s="680" t="s">
        <v>346</v>
      </c>
      <c r="C174" s="695"/>
      <c r="D174" s="695" t="s">
        <v>265</v>
      </c>
      <c r="E174" s="695" t="s">
        <v>262</v>
      </c>
      <c r="F174" s="9" t="s">
        <v>345</v>
      </c>
      <c r="G174" s="9"/>
      <c r="H174" s="34" t="s">
        <v>262</v>
      </c>
      <c r="I174" s="673">
        <f>I175</f>
        <v>160</v>
      </c>
      <c r="J174" s="673"/>
      <c r="K174" s="673">
        <f>K175</f>
        <v>172</v>
      </c>
      <c r="L174" s="673">
        <f>L175</f>
        <v>184</v>
      </c>
    </row>
    <row r="175" spans="2:23" ht="16.899999999999999" hidden="1" customHeight="1" x14ac:dyDescent="0.2">
      <c r="B175" s="670" t="s">
        <v>16</v>
      </c>
      <c r="C175" s="695"/>
      <c r="D175" s="695" t="s">
        <v>265</v>
      </c>
      <c r="E175" s="695" t="s">
        <v>262</v>
      </c>
      <c r="F175" s="9" t="s">
        <v>345</v>
      </c>
      <c r="G175" s="9" t="s">
        <v>1</v>
      </c>
      <c r="H175" s="34" t="s">
        <v>262</v>
      </c>
      <c r="I175" s="673">
        <v>160</v>
      </c>
      <c r="J175" s="673"/>
      <c r="K175" s="673">
        <v>172</v>
      </c>
      <c r="L175" s="673">
        <v>184</v>
      </c>
    </row>
    <row r="176" spans="2:23" ht="14.25" hidden="1" x14ac:dyDescent="0.2">
      <c r="B176" s="656" t="s">
        <v>344</v>
      </c>
      <c r="C176" s="579"/>
      <c r="D176" s="579" t="s">
        <v>246</v>
      </c>
      <c r="E176" s="579"/>
      <c r="F176" s="193"/>
      <c r="G176" s="193"/>
      <c r="H176" s="193"/>
      <c r="I176" s="762">
        <f>I177+I184</f>
        <v>7152.5</v>
      </c>
      <c r="J176" s="659"/>
      <c r="K176" s="659">
        <f>K177+K184</f>
        <v>7583.5</v>
      </c>
      <c r="L176" s="659">
        <f>L177+L184</f>
        <v>8198.5</v>
      </c>
    </row>
    <row r="177" spans="2:23" hidden="1" x14ac:dyDescent="0.2">
      <c r="B177" s="675" t="s">
        <v>87</v>
      </c>
      <c r="C177" s="695"/>
      <c r="D177" s="695" t="s">
        <v>246</v>
      </c>
      <c r="E177" s="695" t="s">
        <v>85</v>
      </c>
      <c r="F177" s="34"/>
      <c r="G177" s="34"/>
      <c r="H177" s="34" t="s">
        <v>85</v>
      </c>
      <c r="I177" s="663">
        <f>I178</f>
        <v>5947</v>
      </c>
      <c r="J177" s="664"/>
      <c r="K177" s="664">
        <f t="shared" ref="K177:L179" si="4">K178</f>
        <v>6305</v>
      </c>
      <c r="L177" s="664">
        <f t="shared" si="4"/>
        <v>6960</v>
      </c>
    </row>
    <row r="178" spans="2:23" ht="55.5" hidden="1" customHeight="1" x14ac:dyDescent="0.2">
      <c r="B178" s="675" t="s">
        <v>253</v>
      </c>
      <c r="C178" s="695"/>
      <c r="D178" s="695" t="s">
        <v>246</v>
      </c>
      <c r="E178" s="695" t="s">
        <v>85</v>
      </c>
      <c r="F178" s="34" t="s">
        <v>252</v>
      </c>
      <c r="G178" s="131"/>
      <c r="H178" s="34" t="s">
        <v>85</v>
      </c>
      <c r="I178" s="51">
        <f>I179</f>
        <v>5947</v>
      </c>
      <c r="J178" s="708"/>
      <c r="K178" s="708">
        <f t="shared" si="4"/>
        <v>6305</v>
      </c>
      <c r="L178" s="708">
        <f t="shared" si="4"/>
        <v>6960</v>
      </c>
    </row>
    <row r="179" spans="2:23" ht="83.45" hidden="1" customHeight="1" x14ac:dyDescent="0.2">
      <c r="B179" s="709" t="s">
        <v>343</v>
      </c>
      <c r="C179" s="590"/>
      <c r="D179" s="590" t="s">
        <v>246</v>
      </c>
      <c r="E179" s="590" t="s">
        <v>85</v>
      </c>
      <c r="F179" s="9" t="s">
        <v>342</v>
      </c>
      <c r="G179" s="9"/>
      <c r="H179" s="9" t="s">
        <v>85</v>
      </c>
      <c r="I179" s="671">
        <f>I180</f>
        <v>5947</v>
      </c>
      <c r="J179" s="684"/>
      <c r="K179" s="684">
        <f t="shared" si="4"/>
        <v>6305</v>
      </c>
      <c r="L179" s="684">
        <f t="shared" si="4"/>
        <v>6960</v>
      </c>
    </row>
    <row r="180" spans="2:23" ht="63.75" hidden="1" x14ac:dyDescent="0.2">
      <c r="B180" s="680" t="s">
        <v>341</v>
      </c>
      <c r="C180" s="590"/>
      <c r="D180" s="590" t="s">
        <v>246</v>
      </c>
      <c r="E180" s="590" t="s">
        <v>85</v>
      </c>
      <c r="F180" s="9" t="s">
        <v>340</v>
      </c>
      <c r="G180" s="9"/>
      <c r="H180" s="9" t="s">
        <v>85</v>
      </c>
      <c r="I180" s="671">
        <f>I181+I182+I183</f>
        <v>5947</v>
      </c>
      <c r="J180" s="684"/>
      <c r="K180" s="684">
        <f>K181+K182+K183</f>
        <v>6305</v>
      </c>
      <c r="L180" s="684">
        <f>L181+L182+L183</f>
        <v>6960</v>
      </c>
    </row>
    <row r="181" spans="2:23" hidden="1" x14ac:dyDescent="0.2">
      <c r="B181" s="670" t="s">
        <v>256</v>
      </c>
      <c r="C181" s="590"/>
      <c r="D181" s="590" t="s">
        <v>246</v>
      </c>
      <c r="E181" s="590" t="s">
        <v>85</v>
      </c>
      <c r="F181" s="9" t="s">
        <v>340</v>
      </c>
      <c r="G181" s="9" t="s">
        <v>255</v>
      </c>
      <c r="H181" s="9" t="s">
        <v>85</v>
      </c>
      <c r="I181" s="763">
        <v>4171.2870000000003</v>
      </c>
      <c r="J181" s="764"/>
      <c r="K181" s="684">
        <v>5305.1139999999996</v>
      </c>
      <c r="L181" s="684">
        <v>6631.482</v>
      </c>
    </row>
    <row r="182" spans="2:23" hidden="1" x14ac:dyDescent="0.2">
      <c r="B182" s="670" t="s">
        <v>16</v>
      </c>
      <c r="C182" s="590"/>
      <c r="D182" s="590" t="s">
        <v>246</v>
      </c>
      <c r="E182" s="590" t="s">
        <v>85</v>
      </c>
      <c r="F182" s="9" t="s">
        <v>340</v>
      </c>
      <c r="G182" s="9" t="s">
        <v>1</v>
      </c>
      <c r="H182" s="9" t="s">
        <v>85</v>
      </c>
      <c r="I182" s="671">
        <f>1775.713-0.713</f>
        <v>1775</v>
      </c>
      <c r="J182" s="684"/>
      <c r="K182" s="684">
        <f>999.886-0.886</f>
        <v>999</v>
      </c>
      <c r="L182" s="684">
        <v>328</v>
      </c>
    </row>
    <row r="183" spans="2:23" hidden="1" x14ac:dyDescent="0.2">
      <c r="B183" s="670" t="s">
        <v>94</v>
      </c>
      <c r="C183" s="590"/>
      <c r="D183" s="590" t="s">
        <v>246</v>
      </c>
      <c r="E183" s="590" t="s">
        <v>85</v>
      </c>
      <c r="F183" s="9" t="s">
        <v>340</v>
      </c>
      <c r="G183" s="9" t="s">
        <v>91</v>
      </c>
      <c r="H183" s="9" t="s">
        <v>85</v>
      </c>
      <c r="I183" s="673">
        <v>0.71299999999999997</v>
      </c>
      <c r="J183" s="690"/>
      <c r="K183" s="690">
        <v>0.88600000000000001</v>
      </c>
      <c r="L183" s="690">
        <v>0.51800000000000002</v>
      </c>
    </row>
    <row r="184" spans="2:23" ht="30.75" hidden="1" customHeight="1" x14ac:dyDescent="0.2">
      <c r="B184" s="675" t="s">
        <v>244</v>
      </c>
      <c r="C184" s="695"/>
      <c r="D184" s="695" t="s">
        <v>246</v>
      </c>
      <c r="E184" s="695" t="s">
        <v>242</v>
      </c>
      <c r="F184" s="9"/>
      <c r="G184" s="9"/>
      <c r="H184" s="34" t="s">
        <v>242</v>
      </c>
      <c r="I184" s="663">
        <f>I185</f>
        <v>1205.5</v>
      </c>
      <c r="J184" s="664"/>
      <c r="K184" s="664">
        <f t="shared" ref="K184:L187" si="5">K185</f>
        <v>1278.5</v>
      </c>
      <c r="L184" s="664">
        <f t="shared" si="5"/>
        <v>1238.5</v>
      </c>
    </row>
    <row r="185" spans="2:23" ht="39.6" hidden="1" customHeight="1" x14ac:dyDescent="0.2">
      <c r="B185" s="675" t="s">
        <v>253</v>
      </c>
      <c r="C185" s="695"/>
      <c r="D185" s="695" t="s">
        <v>246</v>
      </c>
      <c r="E185" s="695" t="s">
        <v>242</v>
      </c>
      <c r="F185" s="34" t="s">
        <v>252</v>
      </c>
      <c r="G185" s="131"/>
      <c r="H185" s="34" t="s">
        <v>242</v>
      </c>
      <c r="I185" s="51">
        <f>I186</f>
        <v>1205.5</v>
      </c>
      <c r="J185" s="708"/>
      <c r="K185" s="708">
        <f t="shared" si="5"/>
        <v>1278.5</v>
      </c>
      <c r="L185" s="708">
        <f t="shared" si="5"/>
        <v>1238.5</v>
      </c>
    </row>
    <row r="186" spans="2:23" ht="85.9" hidden="1" customHeight="1" x14ac:dyDescent="0.2">
      <c r="B186" s="709" t="s">
        <v>339</v>
      </c>
      <c r="C186" s="590"/>
      <c r="D186" s="590" t="s">
        <v>246</v>
      </c>
      <c r="E186" s="590" t="s">
        <v>242</v>
      </c>
      <c r="F186" s="9" t="s">
        <v>338</v>
      </c>
      <c r="G186" s="9"/>
      <c r="H186" s="9" t="s">
        <v>242</v>
      </c>
      <c r="I186" s="671">
        <f>I187</f>
        <v>1205.5</v>
      </c>
      <c r="J186" s="684"/>
      <c r="K186" s="684">
        <f t="shared" si="5"/>
        <v>1278.5</v>
      </c>
      <c r="L186" s="684">
        <f t="shared" si="5"/>
        <v>1238.5</v>
      </c>
    </row>
    <row r="187" spans="2:23" ht="63.75" hidden="1" x14ac:dyDescent="0.2">
      <c r="B187" s="680" t="s">
        <v>337</v>
      </c>
      <c r="C187" s="590"/>
      <c r="D187" s="590" t="s">
        <v>246</v>
      </c>
      <c r="E187" s="590" t="s">
        <v>242</v>
      </c>
      <c r="F187" s="9" t="s">
        <v>336</v>
      </c>
      <c r="G187" s="9"/>
      <c r="H187" s="9" t="s">
        <v>242</v>
      </c>
      <c r="I187" s="671">
        <f>I188</f>
        <v>1205.5</v>
      </c>
      <c r="J187" s="684"/>
      <c r="K187" s="684">
        <f t="shared" si="5"/>
        <v>1278.5</v>
      </c>
      <c r="L187" s="684">
        <f t="shared" si="5"/>
        <v>1238.5</v>
      </c>
    </row>
    <row r="188" spans="2:23" hidden="1" x14ac:dyDescent="0.2">
      <c r="B188" s="670" t="s">
        <v>16</v>
      </c>
      <c r="C188" s="590"/>
      <c r="D188" s="590" t="s">
        <v>246</v>
      </c>
      <c r="E188" s="590" t="s">
        <v>242</v>
      </c>
      <c r="F188" s="9" t="s">
        <v>336</v>
      </c>
      <c r="G188" s="9" t="s">
        <v>1</v>
      </c>
      <c r="H188" s="9" t="s">
        <v>242</v>
      </c>
      <c r="I188" s="671">
        <v>1205.5</v>
      </c>
      <c r="J188" s="684"/>
      <c r="K188" s="684">
        <v>1278.5</v>
      </c>
      <c r="L188" s="684">
        <v>1238.5</v>
      </c>
    </row>
    <row r="189" spans="2:23" s="766" customFormat="1" ht="51" hidden="1" x14ac:dyDescent="0.25">
      <c r="B189" s="765" t="s">
        <v>247</v>
      </c>
      <c r="C189" s="667"/>
      <c r="D189" s="667" t="s">
        <v>246</v>
      </c>
      <c r="E189" s="590" t="s">
        <v>242</v>
      </c>
      <c r="F189" s="33" t="s">
        <v>245</v>
      </c>
      <c r="G189" s="31"/>
      <c r="H189" s="9" t="s">
        <v>242</v>
      </c>
      <c r="I189" s="673"/>
      <c r="J189" s="690"/>
      <c r="K189" s="690"/>
      <c r="L189" s="690"/>
      <c r="N189" s="767"/>
      <c r="O189" s="767"/>
      <c r="P189" s="767"/>
      <c r="Q189" s="767"/>
      <c r="R189" s="767"/>
      <c r="S189" s="767"/>
      <c r="T189" s="767"/>
      <c r="U189" s="767"/>
      <c r="V189" s="767"/>
      <c r="W189" s="767"/>
    </row>
    <row r="190" spans="2:23" ht="14.25" hidden="1" x14ac:dyDescent="0.2">
      <c r="B190" s="656" t="s">
        <v>335</v>
      </c>
      <c r="C190" s="579"/>
      <c r="D190" s="579" t="s">
        <v>44</v>
      </c>
      <c r="E190" s="579"/>
      <c r="F190" s="193"/>
      <c r="G190" s="193"/>
      <c r="H190" s="193"/>
      <c r="I190" s="704">
        <f>I191+I194</f>
        <v>412.5</v>
      </c>
      <c r="J190" s="705"/>
      <c r="K190" s="705">
        <f>K191+K194</f>
        <v>412.5</v>
      </c>
      <c r="L190" s="705">
        <f>L191+L194</f>
        <v>412.5</v>
      </c>
    </row>
    <row r="191" spans="2:23" hidden="1" x14ac:dyDescent="0.2">
      <c r="B191" s="718" t="s">
        <v>79</v>
      </c>
      <c r="C191" s="665"/>
      <c r="D191" s="695" t="s">
        <v>44</v>
      </c>
      <c r="E191" s="695" t="s">
        <v>76</v>
      </c>
      <c r="F191" s="89"/>
      <c r="G191" s="89"/>
      <c r="H191" s="34" t="s">
        <v>76</v>
      </c>
      <c r="I191" s="686">
        <f>I192</f>
        <v>240.5</v>
      </c>
      <c r="J191" s="678"/>
      <c r="K191" s="678">
        <f>K192</f>
        <v>240.5</v>
      </c>
      <c r="L191" s="678">
        <f>L192</f>
        <v>240.5</v>
      </c>
    </row>
    <row r="192" spans="2:23" ht="21" hidden="1" customHeight="1" x14ac:dyDescent="0.2">
      <c r="B192" s="685" t="s">
        <v>334</v>
      </c>
      <c r="C192" s="665"/>
      <c r="D192" s="590" t="s">
        <v>44</v>
      </c>
      <c r="E192" s="590" t="s">
        <v>76</v>
      </c>
      <c r="F192" s="77">
        <v>9900308</v>
      </c>
      <c r="G192" s="89"/>
      <c r="H192" s="9" t="s">
        <v>76</v>
      </c>
      <c r="I192" s="687">
        <f>I193</f>
        <v>240.5</v>
      </c>
      <c r="J192" s="674"/>
      <c r="K192" s="674">
        <f>K193</f>
        <v>240.5</v>
      </c>
      <c r="L192" s="674">
        <f>L193</f>
        <v>240.5</v>
      </c>
    </row>
    <row r="193" spans="2:12" ht="21" hidden="1" customHeight="1" x14ac:dyDescent="0.2">
      <c r="B193" s="670" t="s">
        <v>46</v>
      </c>
      <c r="C193" s="665"/>
      <c r="D193" s="590" t="s">
        <v>44</v>
      </c>
      <c r="E193" s="590" t="s">
        <v>76</v>
      </c>
      <c r="F193" s="77">
        <v>9900308</v>
      </c>
      <c r="G193" s="33" t="s">
        <v>42</v>
      </c>
      <c r="H193" s="9" t="s">
        <v>76</v>
      </c>
      <c r="I193" s="687">
        <v>240.5</v>
      </c>
      <c r="J193" s="674"/>
      <c r="K193" s="674">
        <v>240.5</v>
      </c>
      <c r="L193" s="674">
        <v>240.5</v>
      </c>
    </row>
    <row r="194" spans="2:12" hidden="1" x14ac:dyDescent="0.2">
      <c r="B194" s="728" t="s">
        <v>45</v>
      </c>
      <c r="C194" s="695"/>
      <c r="D194" s="695" t="s">
        <v>44</v>
      </c>
      <c r="E194" s="695" t="s">
        <v>41</v>
      </c>
      <c r="F194" s="34"/>
      <c r="G194" s="9"/>
      <c r="H194" s="34" t="s">
        <v>41</v>
      </c>
      <c r="I194" s="686">
        <f>I195</f>
        <v>172</v>
      </c>
      <c r="J194" s="678"/>
      <c r="K194" s="678">
        <f>K195</f>
        <v>172</v>
      </c>
      <c r="L194" s="678">
        <f>L195</f>
        <v>172</v>
      </c>
    </row>
    <row r="195" spans="2:12" ht="21" hidden="1" customHeight="1" x14ac:dyDescent="0.2">
      <c r="B195" s="768" t="s">
        <v>333</v>
      </c>
      <c r="C195" s="768"/>
      <c r="D195" s="590" t="s">
        <v>44</v>
      </c>
      <c r="E195" s="590" t="s">
        <v>41</v>
      </c>
      <c r="F195" s="77">
        <v>9901073</v>
      </c>
      <c r="G195" s="9"/>
      <c r="H195" s="9" t="s">
        <v>41</v>
      </c>
      <c r="I195" s="687">
        <f>I196</f>
        <v>172</v>
      </c>
      <c r="J195" s="674"/>
      <c r="K195" s="674">
        <f>K196</f>
        <v>172</v>
      </c>
      <c r="L195" s="674">
        <f>L196</f>
        <v>172</v>
      </c>
    </row>
    <row r="196" spans="2:12" ht="21" hidden="1" customHeight="1" x14ac:dyDescent="0.2">
      <c r="B196" s="670" t="s">
        <v>46</v>
      </c>
      <c r="C196" s="768"/>
      <c r="D196" s="590" t="s">
        <v>44</v>
      </c>
      <c r="E196" s="590" t="s">
        <v>41</v>
      </c>
      <c r="F196" s="77">
        <v>9901073</v>
      </c>
      <c r="G196" s="9" t="s">
        <v>42</v>
      </c>
      <c r="H196" s="9" t="s">
        <v>41</v>
      </c>
      <c r="I196" s="687">
        <v>172</v>
      </c>
      <c r="J196" s="674"/>
      <c r="K196" s="674">
        <v>172</v>
      </c>
      <c r="L196" s="674">
        <v>172</v>
      </c>
    </row>
    <row r="197" spans="2:12" ht="14.25" hidden="1" x14ac:dyDescent="0.2">
      <c r="B197" s="656" t="s">
        <v>332</v>
      </c>
      <c r="C197" s="579"/>
      <c r="D197" s="579" t="s">
        <v>295</v>
      </c>
      <c r="E197" s="579"/>
      <c r="F197" s="193"/>
      <c r="G197" s="193"/>
      <c r="H197" s="193"/>
      <c r="I197" s="706">
        <f>I199</f>
        <v>3930</v>
      </c>
      <c r="J197" s="707"/>
      <c r="K197" s="707">
        <f>K199</f>
        <v>3930</v>
      </c>
      <c r="L197" s="707">
        <f>L199</f>
        <v>1185</v>
      </c>
    </row>
    <row r="198" spans="2:12" ht="24" hidden="1" customHeight="1" x14ac:dyDescent="0.2">
      <c r="B198" s="675" t="s">
        <v>64</v>
      </c>
      <c r="C198" s="590"/>
      <c r="D198" s="695" t="s">
        <v>295</v>
      </c>
      <c r="E198" s="695" t="s">
        <v>62</v>
      </c>
      <c r="F198" s="34"/>
      <c r="G198" s="34"/>
      <c r="H198" s="34" t="s">
        <v>62</v>
      </c>
      <c r="I198" s="683">
        <f>I199</f>
        <v>3930</v>
      </c>
      <c r="J198" s="672"/>
      <c r="K198" s="672">
        <f>K199</f>
        <v>3930</v>
      </c>
      <c r="L198" s="672">
        <f>L199</f>
        <v>1185</v>
      </c>
    </row>
    <row r="199" spans="2:12" ht="58.5" hidden="1" customHeight="1" x14ac:dyDescent="0.2">
      <c r="B199" s="718" t="s">
        <v>331</v>
      </c>
      <c r="C199" s="590"/>
      <c r="D199" s="590" t="s">
        <v>295</v>
      </c>
      <c r="E199" s="590" t="s">
        <v>62</v>
      </c>
      <c r="F199" s="9" t="s">
        <v>330</v>
      </c>
      <c r="G199" s="175"/>
      <c r="H199" s="9" t="s">
        <v>62</v>
      </c>
      <c r="I199" s="769">
        <f>I202+I206</f>
        <v>3930</v>
      </c>
      <c r="J199" s="770"/>
      <c r="K199" s="770">
        <f>K202+K206</f>
        <v>3930</v>
      </c>
      <c r="L199" s="770">
        <f>L202+L206</f>
        <v>1185</v>
      </c>
    </row>
    <row r="200" spans="2:12" ht="63.75" hidden="1" x14ac:dyDescent="0.2">
      <c r="B200" s="709" t="s">
        <v>310</v>
      </c>
      <c r="C200" s="590"/>
      <c r="D200" s="590" t="s">
        <v>295</v>
      </c>
      <c r="E200" s="590" t="s">
        <v>62</v>
      </c>
      <c r="F200" s="9" t="s">
        <v>309</v>
      </c>
      <c r="G200" s="9"/>
      <c r="H200" s="9" t="s">
        <v>62</v>
      </c>
      <c r="I200" s="683"/>
      <c r="J200" s="672"/>
      <c r="K200" s="672"/>
      <c r="L200" s="672"/>
    </row>
    <row r="201" spans="2:12" ht="63.75" hidden="1" x14ac:dyDescent="0.2">
      <c r="B201" s="701" t="s">
        <v>308</v>
      </c>
      <c r="C201" s="590"/>
      <c r="D201" s="590" t="s">
        <v>295</v>
      </c>
      <c r="E201" s="590" t="s">
        <v>62</v>
      </c>
      <c r="F201" s="9" t="s">
        <v>307</v>
      </c>
      <c r="G201" s="9"/>
      <c r="H201" s="9" t="s">
        <v>62</v>
      </c>
      <c r="I201" s="683"/>
      <c r="J201" s="672"/>
      <c r="K201" s="672"/>
      <c r="L201" s="672"/>
    </row>
    <row r="202" spans="2:12" ht="63.75" hidden="1" x14ac:dyDescent="0.2">
      <c r="B202" s="709" t="s">
        <v>329</v>
      </c>
      <c r="C202" s="590"/>
      <c r="D202" s="590" t="s">
        <v>295</v>
      </c>
      <c r="E202" s="590" t="s">
        <v>62</v>
      </c>
      <c r="F202" s="34" t="s">
        <v>305</v>
      </c>
      <c r="G202" s="9"/>
      <c r="H202" s="9" t="s">
        <v>62</v>
      </c>
      <c r="I202" s="668">
        <f>I203</f>
        <v>3600</v>
      </c>
      <c r="J202" s="669"/>
      <c r="K202" s="669">
        <f>K203</f>
        <v>3600</v>
      </c>
      <c r="L202" s="669">
        <f>L203</f>
        <v>850</v>
      </c>
    </row>
    <row r="203" spans="2:12" ht="80.45" hidden="1" customHeight="1" x14ac:dyDescent="0.2">
      <c r="B203" s="680" t="s">
        <v>328</v>
      </c>
      <c r="C203" s="590"/>
      <c r="D203" s="590" t="s">
        <v>295</v>
      </c>
      <c r="E203" s="590" t="s">
        <v>62</v>
      </c>
      <c r="F203" s="9" t="s">
        <v>301</v>
      </c>
      <c r="G203" s="9"/>
      <c r="H203" s="9" t="s">
        <v>62</v>
      </c>
      <c r="I203" s="683">
        <f>I204</f>
        <v>3600</v>
      </c>
      <c r="J203" s="672"/>
      <c r="K203" s="672">
        <f>K204</f>
        <v>3600</v>
      </c>
      <c r="L203" s="672">
        <f>L204</f>
        <v>850</v>
      </c>
    </row>
    <row r="204" spans="2:12" hidden="1" x14ac:dyDescent="0.2">
      <c r="B204" s="694" t="s">
        <v>16</v>
      </c>
      <c r="C204" s="590"/>
      <c r="D204" s="590" t="s">
        <v>295</v>
      </c>
      <c r="E204" s="590" t="s">
        <v>62</v>
      </c>
      <c r="F204" s="9" t="s">
        <v>301</v>
      </c>
      <c r="G204" s="9" t="s">
        <v>1</v>
      </c>
      <c r="H204" s="9" t="s">
        <v>62</v>
      </c>
      <c r="I204" s="683">
        <v>3600</v>
      </c>
      <c r="J204" s="672"/>
      <c r="K204" s="672">
        <v>3600</v>
      </c>
      <c r="L204" s="672">
        <v>850</v>
      </c>
    </row>
    <row r="205" spans="2:12" ht="63.75" hidden="1" x14ac:dyDescent="0.2">
      <c r="B205" s="701" t="s">
        <v>303</v>
      </c>
      <c r="C205" s="590"/>
      <c r="D205" s="590" t="s">
        <v>295</v>
      </c>
      <c r="E205" s="590" t="s">
        <v>62</v>
      </c>
      <c r="F205" s="9" t="s">
        <v>302</v>
      </c>
      <c r="G205" s="9"/>
      <c r="H205" s="9" t="s">
        <v>62</v>
      </c>
      <c r="I205" s="687"/>
      <c r="J205" s="674"/>
      <c r="K205" s="674"/>
      <c r="L205" s="674"/>
    </row>
    <row r="206" spans="2:12" ht="63.75" hidden="1" x14ac:dyDescent="0.2">
      <c r="B206" s="771" t="s">
        <v>327</v>
      </c>
      <c r="C206" s="590"/>
      <c r="D206" s="590" t="s">
        <v>295</v>
      </c>
      <c r="E206" s="590" t="s">
        <v>62</v>
      </c>
      <c r="F206" s="34" t="s">
        <v>326</v>
      </c>
      <c r="G206" s="9"/>
      <c r="H206" s="9" t="s">
        <v>62</v>
      </c>
      <c r="I206" s="686">
        <f>I207</f>
        <v>330</v>
      </c>
      <c r="J206" s="678"/>
      <c r="K206" s="678">
        <f>K207</f>
        <v>330</v>
      </c>
      <c r="L206" s="678">
        <f>L207</f>
        <v>335</v>
      </c>
    </row>
    <row r="207" spans="2:12" ht="92.25" hidden="1" customHeight="1" x14ac:dyDescent="0.2">
      <c r="B207" s="701" t="s">
        <v>325</v>
      </c>
      <c r="C207" s="590"/>
      <c r="D207" s="590" t="s">
        <v>295</v>
      </c>
      <c r="E207" s="590" t="s">
        <v>62</v>
      </c>
      <c r="F207" s="9" t="s">
        <v>324</v>
      </c>
      <c r="G207" s="9"/>
      <c r="H207" s="9" t="s">
        <v>62</v>
      </c>
      <c r="I207" s="687">
        <f>I208</f>
        <v>330</v>
      </c>
      <c r="J207" s="674"/>
      <c r="K207" s="674">
        <f>K208</f>
        <v>330</v>
      </c>
      <c r="L207" s="674">
        <v>335</v>
      </c>
    </row>
    <row r="208" spans="2:12" ht="13.9" hidden="1" customHeight="1" x14ac:dyDescent="0.2">
      <c r="B208" s="694" t="s">
        <v>16</v>
      </c>
      <c r="C208" s="590"/>
      <c r="D208" s="590" t="s">
        <v>295</v>
      </c>
      <c r="E208" s="590" t="s">
        <v>62</v>
      </c>
      <c r="F208" s="9" t="s">
        <v>324</v>
      </c>
      <c r="G208" s="9" t="s">
        <v>1</v>
      </c>
      <c r="H208" s="9" t="s">
        <v>62</v>
      </c>
      <c r="I208" s="687">
        <v>330</v>
      </c>
      <c r="J208" s="674"/>
      <c r="K208" s="674">
        <v>330</v>
      </c>
      <c r="L208" s="674">
        <v>330</v>
      </c>
    </row>
    <row r="209" spans="1:23" hidden="1" x14ac:dyDescent="0.2"/>
    <row r="210" spans="1:23" hidden="1" x14ac:dyDescent="0.2"/>
    <row r="211" spans="1:23" hidden="1" x14ac:dyDescent="0.2"/>
    <row r="212" spans="1:23" s="1" customFormat="1" ht="33.75" x14ac:dyDescent="0.2">
      <c r="A212" s="1399" t="s">
        <v>836</v>
      </c>
      <c r="B212" s="1399"/>
      <c r="C212" s="1399"/>
      <c r="D212" s="1399"/>
      <c r="E212" s="1399"/>
      <c r="F212" s="1399"/>
      <c r="G212" s="1399"/>
      <c r="H212" s="772" t="s">
        <v>837</v>
      </c>
      <c r="I212" s="772" t="s">
        <v>838</v>
      </c>
      <c r="J212" s="263"/>
      <c r="K212" s="263"/>
      <c r="L212" s="263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s="1" customFormat="1" ht="40.15" customHeight="1" x14ac:dyDescent="0.2">
      <c r="A213" s="1400" t="s">
        <v>197</v>
      </c>
      <c r="B213" s="1401"/>
      <c r="C213" s="1401"/>
      <c r="D213" s="1401"/>
      <c r="E213" s="1401"/>
      <c r="F213" s="1401"/>
      <c r="G213" s="1401"/>
      <c r="H213" s="1401"/>
      <c r="I213" s="1402"/>
      <c r="J213" s="263"/>
      <c r="K213" s="263"/>
      <c r="L213" s="263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40.9" customHeight="1" x14ac:dyDescent="0.2">
      <c r="A214" s="1403" t="s">
        <v>839</v>
      </c>
      <c r="B214" s="1404"/>
      <c r="C214" s="1404"/>
      <c r="D214" s="1404"/>
      <c r="E214" s="1404"/>
      <c r="F214" s="1404"/>
      <c r="G214" s="1405"/>
      <c r="H214" s="11" t="s">
        <v>840</v>
      </c>
      <c r="I214" s="773">
        <f>5400-3200</f>
        <v>2200</v>
      </c>
    </row>
    <row r="215" spans="1:23" hidden="1" x14ac:dyDescent="0.2">
      <c r="A215" s="1395" t="s">
        <v>841</v>
      </c>
      <c r="B215" s="1396"/>
      <c r="C215" s="1396"/>
      <c r="D215" s="1396"/>
      <c r="E215" s="1396"/>
      <c r="F215" s="1396"/>
      <c r="G215" s="1396"/>
      <c r="H215" s="1397"/>
      <c r="I215" s="774">
        <v>3497.6120000000001</v>
      </c>
    </row>
    <row r="216" spans="1:23" ht="32.450000000000003" customHeight="1" x14ac:dyDescent="0.2">
      <c r="A216" s="1406" t="s">
        <v>25</v>
      </c>
      <c r="B216" s="1407"/>
      <c r="C216" s="1407"/>
      <c r="D216" s="1407"/>
      <c r="E216" s="1407"/>
      <c r="F216" s="1407"/>
      <c r="G216" s="1407"/>
      <c r="H216" s="1407"/>
      <c r="I216" s="1408"/>
    </row>
    <row r="217" spans="1:23" ht="39.6" customHeight="1" x14ac:dyDescent="0.2">
      <c r="A217" s="1403" t="s">
        <v>842</v>
      </c>
      <c r="B217" s="1404"/>
      <c r="C217" s="1404"/>
      <c r="D217" s="1404"/>
      <c r="E217" s="1404"/>
      <c r="F217" s="1404"/>
      <c r="G217" s="1405"/>
      <c r="H217" s="11" t="s">
        <v>840</v>
      </c>
      <c r="I217" s="775">
        <f>4460.87+439.13-3000</f>
        <v>1900</v>
      </c>
    </row>
    <row r="218" spans="1:23" ht="15" x14ac:dyDescent="0.25">
      <c r="A218" s="1395" t="s">
        <v>841</v>
      </c>
      <c r="B218" s="1396"/>
      <c r="C218" s="1396"/>
      <c r="D218" s="1396"/>
      <c r="E218" s="1396"/>
      <c r="F218" s="1396"/>
      <c r="G218" s="1396"/>
      <c r="H218" s="1397"/>
      <c r="I218" s="776">
        <f>I214+I217</f>
        <v>4100</v>
      </c>
    </row>
    <row r="220" spans="1:23" ht="16.5" x14ac:dyDescent="0.25">
      <c r="B220" s="777"/>
    </row>
    <row r="221" spans="1:23" ht="16.5" x14ac:dyDescent="0.25">
      <c r="B221" s="778"/>
    </row>
    <row r="222" spans="1:23" ht="16.5" x14ac:dyDescent="0.25">
      <c r="B222" s="778"/>
    </row>
    <row r="223" spans="1:23" ht="16.5" x14ac:dyDescent="0.25">
      <c r="B223" s="778"/>
    </row>
  </sheetData>
  <mergeCells count="23">
    <mergeCell ref="A218:H218"/>
    <mergeCell ref="A39:I39"/>
    <mergeCell ref="A40:I40"/>
    <mergeCell ref="A41:I41"/>
    <mergeCell ref="G151:I151"/>
    <mergeCell ref="G152:I152"/>
    <mergeCell ref="A212:G212"/>
    <mergeCell ref="A213:I213"/>
    <mergeCell ref="A214:G214"/>
    <mergeCell ref="A215:H215"/>
    <mergeCell ref="A216:I216"/>
    <mergeCell ref="A217:G217"/>
    <mergeCell ref="B37:I37"/>
    <mergeCell ref="D26:I26"/>
    <mergeCell ref="D27:I27"/>
    <mergeCell ref="B28:I28"/>
    <mergeCell ref="D29:I29"/>
    <mergeCell ref="D30:I30"/>
    <mergeCell ref="D17:I17"/>
    <mergeCell ref="D18:I18"/>
    <mergeCell ref="B19:I19"/>
    <mergeCell ref="D20:I20"/>
    <mergeCell ref="D21:I21"/>
  </mergeCells>
  <pageMargins left="0.59055118110236227" right="0.59055118110236227" top="0.31496062992125984" bottom="0.31496062992125984" header="0.31496062992125984" footer="0.31496062992125984"/>
  <pageSetup scale="97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прил3 дох 2017 </vt:lpstr>
      <vt:lpstr>прил4 дох 2018 2019</vt:lpstr>
      <vt:lpstr>прил 7 2017 </vt:lpstr>
      <vt:lpstr>прил 8 2018 2019</vt:lpstr>
      <vt:lpstr>прил 9 2017 </vt:lpstr>
      <vt:lpstr>прил 10 2018-19</vt:lpstr>
      <vt:lpstr>прил 11 </vt:lpstr>
      <vt:lpstr>прил 13 </vt:lpstr>
      <vt:lpstr>прил 14</vt:lpstr>
      <vt:lpstr>прил 14.</vt:lpstr>
      <vt:lpstr>'прил 10 2018-19'!Область_печати</vt:lpstr>
      <vt:lpstr>'прил 11 '!Область_печати</vt:lpstr>
      <vt:lpstr>'прил 13 '!Область_печати</vt:lpstr>
      <vt:lpstr>'прил 14'!Область_печати</vt:lpstr>
      <vt:lpstr>'прил 14.'!Область_печати</vt:lpstr>
      <vt:lpstr>'прил 7 2017 '!Область_печати</vt:lpstr>
      <vt:lpstr>'прил 8 2018 2019'!Область_печати</vt:lpstr>
      <vt:lpstr>'прил 9 2017 '!Область_печати</vt:lpstr>
      <vt:lpstr>'прил3 дох 2017 '!Область_печати</vt:lpstr>
      <vt:lpstr>'прил4 дох 2018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354</cp:lastModifiedBy>
  <cp:lastPrinted>2017-06-06T10:03:39Z</cp:lastPrinted>
  <dcterms:created xsi:type="dcterms:W3CDTF">2016-11-18T06:27:13Z</dcterms:created>
  <dcterms:modified xsi:type="dcterms:W3CDTF">2017-06-23T14:11:16Z</dcterms:modified>
</cp:coreProperties>
</file>